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<sst xmlns="http://schemas.openxmlformats.org/spreadsheetml/2006/main" count="787" uniqueCount="633">
  <si>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</si>
  <si>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</si>
  <si>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</si>
  <si>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</si>
  <si>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</si>
  <si>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</si>
  <si>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</si>
  <si>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</si>
  <si>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</si>
  <si>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</si>
  <si>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</si>
  <si>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</si>
  <si>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</si>
  <si>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</si>
  <si>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</si>
  <si>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</si>
  <si>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</si>
  <si>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</si>
  <si>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</si>
  <si>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</si>
  <si>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</si>
  <si>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</si>
  <si>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</si>
  <si>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</si>
  <si>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</si>
  <si>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</si>
  <si>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</si>
  <si>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</si>
  <si>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</si>
  <si>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</si>
  <si>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</si>
  <si>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</si>
  <si>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</si>
  <si>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</si>
  <si>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</si>
  <si>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</si>
  <si>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</si>
  <si>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</si>
  <si>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</si>
  <si>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</si>
  <si>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</si>
  <si>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</si>
  <si>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</si>
  <si>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</si>
  <si>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</si>
  <si>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</si>
  <si>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</si>
  <si>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</si>
  <si>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</si>
  <si>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</si>
  <si>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</si>
  <si>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</si>
  <si>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</si>
  <si>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</si>
  <si>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</si>
  <si>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</si>
  <si>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</si>
  <si>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</si>
  <si>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</si>
  <si>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</si>
  <si>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</si>
  <si>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</si>
  <si>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</si>
  <si>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</si>
  <si>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</si>
  <si>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</si>
  <si>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</si>
  <si>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</si>
  <si>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</si>
  <si>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</si>
  <si>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</si>
  <si>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</si>
  <si>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</si>
  <si>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</si>
  <si>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</si>
  <si>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</si>
  <si>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</si>
  <si>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</si>
  <si>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</si>
  <si>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</si>
  <si>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</si>
  <si>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</si>
  <si>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</si>
  <si>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</si>
  <si>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</si>
  <si>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</si>
  <si>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</si>
  <si>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</si>
  <si>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</si>
  <si>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</si>
  <si>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</si>
  <si>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</si>
  <si>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</si>
  <si>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</si>
  <si>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</si>
  <si>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</si>
  <si>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</si>
  <si>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</si>
  <si>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</si>
  <si>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</si>
  <si>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</si>
  <si>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</si>
  <si>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</si>
  <si>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</si>
  <si>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</si>
  <si>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</si>
  <si>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</si>
  <si>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</si>
  <si>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</si>
  <si>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</si>
  <si>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</si>
  <si>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</si>
  <si>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</si>
  <si>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</si>
  <si>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</si>
  <si>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</si>
  <si>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</si>
  <si>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</si>
  <si>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</si>
  <si>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</si>
  <si>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</si>
  <si>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</si>
  <si>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</si>
  <si>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</si>
  <si>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</si>
  <si>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</si>
  <si>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</si>
  <si>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</si>
  <si>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</si>
  <si>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</si>
  <si>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</si>
  <si>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</si>
  <si>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</si>
  <si>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</si>
  <si>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</si>
  <si>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</si>
  <si>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</si>
  <si>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</si>
  <si>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</si>
  <si>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</si>
  <si>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</si>
  <si>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</si>
  <si>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</si>
  <si>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</si>
  <si>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</si>
  <si>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</si>
  <si>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</si>
  <si>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</si>
  <si>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</si>
  <si>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</si>
  <si>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</si>
  <si>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</si>
  <si>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</si>
  <si>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</si>
  <si>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</si>
  <si>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</si>
  <si>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</si>
  <si>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</si>
  <si>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</si>
  <si>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</si>
  <si>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</si>
  <si>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</si>
  <si>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</si>
  <si>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</si>
  <si>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</si>
  <si>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</si>
  <si>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</si>
  <si>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</si>
  <si>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</si>
  <si>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</si>
  <si>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</si>
  <si>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</si>
  <si>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</si>
  <si>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</si>
  <si>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</si>
  <si>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</si>
  <si>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</si>
  <si>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</si>
  <si>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</si>
  <si>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</si>
  <si>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</si>
  <si>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</si>
  <si>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</si>
  <si>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</si>
  <si>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</si>
  <si>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</si>
  <si>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</si>
  <si>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</si>
  <si>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</si>
  <si>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</si>
  <si>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</si>
  <si>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</si>
  <si>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</si>
  <si>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</si>
  <si>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</si>
  <si>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</si>
  <si>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</si>
  <si>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</si>
  <si>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</si>
  <si>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</si>
  <si>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</si>
  <si>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</si>
  <si>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</si>
  <si>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</si>
  <si>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</si>
  <si>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</si>
  <si>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</si>
  <si>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</si>
  <si>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</si>
  <si>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</si>
  <si>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</si>
  <si>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</si>
  <si>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</si>
  <si>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</si>
  <si>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</si>
  <si>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</si>
  <si>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</si>
  <si>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</si>
  <si>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</si>
  <si>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</si>
  <si>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</si>
  <si>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</si>
  <si>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</si>
  <si>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</si>
  <si>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</si>
  <si>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</si>
  <si>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</si>
  <si>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</si>
  <si>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</si>
  <si>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</si>
  <si>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</si>
  <si>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</si>
  <si>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</si>
  <si>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</si>
  <si>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</si>
  <si>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</si>
  <si>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</si>
  <si>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</si>
  <si>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</si>
  <si>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</si>
  <si>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</si>
  <si>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</si>
  <si>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</si>
  <si>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</si>
  <si>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</si>
  <si>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</si>
  <si>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</si>
  <si>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</si>
  <si>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</si>
  <si>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</si>
  <si>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</si>
  <si>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</si>
  <si>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</si>
  <si>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</si>
  <si>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</si>
  <si>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</si>
  <si>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</si>
  <si>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</si>
  <si>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</si>
  <si>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</si>
  <si>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</si>
  <si>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</si>
  <si>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</si>
  <si>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</si>
  <si>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</si>
  <si>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</si>
  <si>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</si>
  <si>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</si>
  <si>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</si>
  <si>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</si>
  <si>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</si>
  <si>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</si>
  <si>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</si>
  <si>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</si>
  <si>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</si>
  <si>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</si>
  <si>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</si>
  <si>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</si>
  <si>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</si>
  <si>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</si>
  <si>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</si>
  <si>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</si>
  <si>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</si>
  <si>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</si>
  <si>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</si>
  <si>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</si>
  <si>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</si>
  <si>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</si>
  <si>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</si>
  <si>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</si>
  <si>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</si>
  <si>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</si>
  <si>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</si>
  <si>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</si>
  <si>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</si>
  <si>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</si>
  <si>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</si>
  <si>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</si>
  <si>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</si>
  <si>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</si>
  <si>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</si>
  <si>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</si>
  <si>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</si>
  <si>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</si>
  <si>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</si>
  <si>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</si>
  <si>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</si>
  <si>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</si>
  <si>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</si>
  <si>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</si>
  <si>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</si>
  <si>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</si>
  <si>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</si>
  <si>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</si>
  <si>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</si>
  <si>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</si>
  <si>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</si>
  <si>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</si>
  <si>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</si>
  <si>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</si>
  <si>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</si>
  <si>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</si>
  <si>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</si>
  <si>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</si>
  <si>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</si>
  <si>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</si>
  <si>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</si>
  <si>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</si>
  <si>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</si>
  <si>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</si>
  <si>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</si>
  <si>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</si>
  <si>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</si>
  <si>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</si>
  <si>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</si>
  <si>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</si>
  <si>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</si>
  <si>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</si>
  <si>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</si>
  <si>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</si>
  <si>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</si>
  <si>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</si>
  <si>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</si>
  <si>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</si>
  <si>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</si>
  <si>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</si>
  <si>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</si>
  <si>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</si>
  <si>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</si>
  <si>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</si>
  <si>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</si>
  <si>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</si>
  <si>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</si>
  <si>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</si>
  <si>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</si>
  <si>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</si>
  <si>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B50-80 B50-30 B50-30 B50-45 B50-70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</si>
  <si>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</si>
  <si>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</si>
  <si>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</si>
  <si>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</si>
  <si>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</si>
  <si>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</si>
  <si>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</si>
  <si>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</si>
  <si>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</si>
  <si>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</si>
  <si>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</si>
  <si>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</si>
  <si>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</si>
  <si>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</si>
  <si>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</si>
  <si>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B50-80 Regular - DE</t>
  </si>
  <si>
    <t xml:space="preserve">German</t>
  </si>
  <si>
    <t xml:space="preserve">Lenovo/B50/DE</t>
  </si>
  <si>
    <t xml:space="preserve">Price – NON-Backlit</t>
  </si>
  <si>
    <t xml:space="preserve">Lenovo B50-80 Regular - FR</t>
  </si>
  <si>
    <t xml:space="preserve">French</t>
  </si>
  <si>
    <t xml:space="preserve">Lenovo/B50/FR</t>
  </si>
  <si>
    <t xml:space="preserve">Packing size</t>
  </si>
  <si>
    <t xml:space="preserve">Big</t>
  </si>
  <si>
    <t xml:space="preserve">Lenovo B50-80 Regular - IT</t>
  </si>
  <si>
    <t xml:space="preserve">Italian</t>
  </si>
  <si>
    <t xml:space="preserve">Lenovo/B50/IT</t>
  </si>
  <si>
    <t xml:space="preserve">Package height (CM)</t>
  </si>
  <si>
    <t xml:space="preserve">Lenovo B50-80 Regular - ES</t>
  </si>
  <si>
    <t xml:space="preserve">Spanish</t>
  </si>
  <si>
    <t xml:space="preserve">Lenovo/B50/ES</t>
  </si>
  <si>
    <t xml:space="preserve">Package width (CM)</t>
  </si>
  <si>
    <t xml:space="preserve">Lenovo B50-80 Regular - UK</t>
  </si>
  <si>
    <t xml:space="preserve">UK</t>
  </si>
  <si>
    <t xml:space="preserve">Lenovo/B50/UK</t>
  </si>
  <si>
    <t xml:space="preserve">Package length (CM)</t>
  </si>
  <si>
    <t xml:space="preserve">Scandinavian – Nordic</t>
  </si>
  <si>
    <t xml:space="preserve">Lenovo/B50/NOR</t>
  </si>
  <si>
    <t xml:space="preserve">Origin of Product</t>
  </si>
  <si>
    <t xml:space="preserve">Belgian</t>
  </si>
  <si>
    <t xml:space="preserve">Package weight (GR)</t>
  </si>
  <si>
    <t xml:space="preserve">Lenovo B50-80 Regular - US</t>
  </si>
  <si>
    <t xml:space="preserve">US</t>
  </si>
  <si>
    <t xml:space="preserve">Lenovo/B50/US</t>
  </si>
  <si>
    <t xml:space="preserve">Czech</t>
  </si>
  <si>
    <t xml:space="preserve">01AV508</t>
  </si>
  <si>
    <t xml:space="preserve">Parent sku</t>
  </si>
  <si>
    <t xml:space="preserve">Lenovo B5080 parent</t>
  </si>
  <si>
    <t xml:space="preserve">Danish</t>
  </si>
  <si>
    <t xml:space="preserve">04X0224</t>
  </si>
  <si>
    <t xml:space="preserve">Parent EAN</t>
  </si>
  <si>
    <t xml:space="preserve">Hungarian</t>
  </si>
  <si>
    <t xml:space="preserve">04X0230</t>
  </si>
  <si>
    <t xml:space="preserve">Dutch</t>
  </si>
  <si>
    <t xml:space="preserve">04X0196</t>
  </si>
  <si>
    <t xml:space="preserve">Item_type</t>
  </si>
  <si>
    <t xml:space="preserve">laptop-computer-replacement-parts</t>
  </si>
  <si>
    <t xml:space="preserve">Norwegian</t>
  </si>
  <si>
    <t xml:space="preserve">04Y0920</t>
  </si>
  <si>
    <t xml:space="preserve">Polish</t>
  </si>
  <si>
    <t xml:space="preserve">04X0236</t>
  </si>
  <si>
    <t xml:space="preserve">Default quantity</t>
  </si>
  <si>
    <t xml:space="preserve">Portuguese</t>
  </si>
  <si>
    <t xml:space="preserve">04X0237</t>
  </si>
  <si>
    <t xml:space="preserve">Swedish – Finnish</t>
  </si>
  <si>
    <t xml:space="preserve">04Y0964</t>
  </si>
  <si>
    <t xml:space="preserve">Format</t>
  </si>
  <si>
    <t xml:space="preserve">Update</t>
  </si>
  <si>
    <t xml:space="preserve">Swiss</t>
  </si>
  <si>
    <t xml:space="preserve">04X0242</t>
  </si>
  <si>
    <t xml:space="preserve">US International</t>
  </si>
  <si>
    <t xml:space="preserve">Lenovo/X240/BL/USI</t>
  </si>
  <si>
    <t xml:space="preserve">Lenovo/X240/BL/US</t>
  </si>
  <si>
    <t xml:space="preserve">Bullet Point 1:</t>
  </si>
  <si>
    <t xml:space="preserve">04Y0950</t>
  </si>
  <si>
    <t xml:space="preserve">Bullet Point 2:</t>
  </si>
  <si>
    <t xml:space="preserve">04Y0902</t>
  </si>
  <si>
    <t xml:space="preserve">Bullet Point 5:</t>
  </si>
  <si>
    <t xml:space="preserve">04Y0917</t>
  </si>
  <si>
    <t xml:space="preserve">Bullet Point 4:</t>
  </si>
  <si>
    <t xml:space="preserve">04Y0910</t>
  </si>
  <si>
    <t xml:space="preserve">04Y0929</t>
  </si>
  <si>
    <t xml:space="preserve">01AX351</t>
  </si>
  <si>
    <t xml:space="preserve">Product Description</t>
  </si>
  <si>
    <t xml:space="preserve">04Y0906</t>
  </si>
  <si>
    <t xml:space="preserve">Bulgarian</t>
  </si>
  <si>
    <t xml:space="preserve">04Y0907</t>
  </si>
  <si>
    <t xml:space="preserve">Warranty Message</t>
  </si>
  <si>
    <t xml:space="preserve">04Y0908</t>
  </si>
  <si>
    <t xml:space="preserve">04Y0947</t>
  </si>
  <si>
    <t xml:space="preserve">bullet point 4: regular</t>
  </si>
  <si>
    <t xml:space="preserve">04Y0915</t>
  </si>
  <si>
    <t xml:space="preserve">04Y0919</t>
  </si>
  <si>
    <t xml:space="preserve">language</t>
  </si>
  <si>
    <t xml:space="preserve">Marketplace</t>
  </si>
  <si>
    <t xml:space="preserve">EU</t>
  </si>
  <si>
    <t xml:space="preserve">04Y0960</t>
  </si>
  <si>
    <t xml:space="preserve">04Y0927</t>
  </si>
  <si>
    <t xml:space="preserve">04Y0930</t>
  </si>
  <si>
    <t xml:space="preserve">04Y0938</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</si>
  <si>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</si>
  <si>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</si>
  <si>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</si>
  <si>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</si>
  <si>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</si>
  <si>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</si>
  <si>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</si>
  <si>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</si>
  <si>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</si>
  <si>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</si>
  <si>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</si>
  <si>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</si>
  <si>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</si>
  <si>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</si>
  <si>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</si>
  <si>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</si>
  <si>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</si>
  <si>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</si>
  <si>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</si>
  <si>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</si>
  <si>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</si>
  <si>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</si>
  <si>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</si>
  <si>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</si>
  <si>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</si>
  <si>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</si>
  <si>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</si>
  <si>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</si>
  <si>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</si>
  <si>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</si>
  <si>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</si>
  <si>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</si>
  <si>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</si>
  <si>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</si>
  <si>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</si>
  <si>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</si>
  <si>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</si>
  <si>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</si>
  <si>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</si>
  <si>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</si>
  <si>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</si>
  <si>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</si>
  <si>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</si>
  <si>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</si>
  <si>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</si>
  <si>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</si>
  <si>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</si>
  <si>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</si>
  <si>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</si>
  <si>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</si>
  <si>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</si>
  <si>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</si>
  <si>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</si>
  <si>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</si>
  <si>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</si>
  <si>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</si>
  <si>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</si>
  <si>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</si>
  <si>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</si>
  <si>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</si>
  <si>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</si>
  <si>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</si>
  <si>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</si>
  <si>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</si>
  <si>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</si>
  <si>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</si>
  <si>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</si>
  <si>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REACONDICIONADO: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</si>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</sst>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5" activeCellId="0" sqref="G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B5080 parent</v>
      </c>
      <c r="C4" s="29" t="s">
        <v>345</v>
      </c>
      <c r="D4" s="30" t="n">
        <f aca="false">Values!B14</f>
        <v>5714401508991</v>
      </c>
      <c r="E4" s="31" t="s">
        <v>346</v>
      </c>
      <c r="F4" s="28" t="str">
        <f aca="false">SUBSTITUTE(Values!B1, "{language}", "") &amp; " " &amp; Values!B3</f>
        <v>ersatztastatur  Hintergrundbeleuchtung für Lenovo Thinkpad B50-80 B50-30 B50-30 B50-45 B50-70</v>
      </c>
      <c r="G4" s="29" t="s">
        <v>345</v>
      </c>
      <c r="H4" s="27" t="str">
        <f aca="false">Values!B16</f>
        <v>laptop-computer-replacement-parts</v>
      </c>
      <c r="I4" s="27" t="str">
        <f aca="false">IF(ISBLANK(Values!E3),"","4730574031")</f>
        <v>4730574031</v>
      </c>
      <c r="J4" s="32" t="str">
        <f aca="false">Values!B13</f>
        <v>Lenovo B5080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B50-80 Regular - DE</v>
      </c>
      <c r="C5" s="32" t="str">
        <f aca="false">IF(ISBLANK(Values!E4),"","TellusRem")</f>
        <v>TellusRem</v>
      </c>
      <c r="D5" s="30" t="n">
        <f aca="false">IF(ISBLANK(Values!E4),"",Values!E4)</f>
        <v>5714401508014</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Lenovo Thinkpad B50-80 B50-30 B50-30 B50-45 B50-70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B50-80 Regular - DE</v>
      </c>
      <c r="K5" s="28" t="n">
        <f aca="false">IF(ISBLANK(Values!E4),"",IF(Values!J4, Values!$B$4, Values!$B$5))</f>
        <v>15</v>
      </c>
      <c r="L5" s="40" t="str">
        <f aca="false">IF(ISBLANK(Values!E4),"",IF($CO5="DEFAULT", Values!$B$18, ""))</f>
        <v/>
      </c>
      <c r="M5" s="28" t="str">
        <f aca="false">IF(ISBLANK(Values!E4),"",Values!$M4)</f>
        <v>https://raw.githubusercontent.com/PatrickVibild/TellusAmazonPictures/master/pictures/Lenovo/B50/DE/1.jpg</v>
      </c>
      <c r="N5" s="28" t="str">
        <f aca="false">IF(ISBLANK(Values!$F4),"",Values!N4)</f>
        <v>https://raw.githubusercontent.com/PatrickVibild/TellusAmazonPictures/master/pictures/Lenovo/B50/DE/2.jpg</v>
      </c>
      <c r="O5" s="28" t="str">
        <f aca="false">IF(ISBLANK(Values!$F4),"",Values!O4)</f>
        <v>https://raw.githubusercontent.com/PatrickVibild/TellusAmazonPictures/master/pictures/Lenovo/B50/DE/3.jpg</v>
      </c>
      <c r="P5" s="28" t="str">
        <f aca="false">IF(ISBLANK(Values!$F4),"",Values!P4)</f>
        <v>https://raw.githubusercontent.com/PatrickVibild/TellusAmazonPictures/master/pictures/Lenovo/B50/DE/4.jpg</v>
      </c>
      <c r="Q5" s="28" t="str">
        <f aca="false">IF(ISBLANK(Values!$F4),"",Values!Q4)</f>
        <v>https://raw.githubusercontent.com/PatrickVibild/TellusAmazonPictures/master/pictures/Lenovo/B50/DE/5.jpg</v>
      </c>
      <c r="R5" s="28" t="str">
        <f aca="false">IF(ISBLANK(Values!$F4),"",Values!R4)</f>
        <v>https://raw.githubusercontent.com/PatrickVibild/TellusAmazonPictures/master/pictures/Lenovo/B50/DE/6.jpg</v>
      </c>
      <c r="S5" s="28" t="str">
        <f aca="false">IF(ISBLANK(Values!$F4),"",Values!S4)</f>
        <v>https://raw.githubusercontent.com/PatrickVibild/TellusAmazonPictures/master/pictures/Lenovo/B50/DE/7.jpg</v>
      </c>
      <c r="T5" s="28" t="str">
        <f aca="false">IF(ISBLANK(Values!$F4),"",Values!T4)</f>
        <v>https://raw.githubusercontent.com/PatrickVibild/TellusAmazonPictures/master/pictures/Lenovo/B50/DE/8.jpg</v>
      </c>
      <c r="U5" s="28" t="str">
        <f aca="false">IF(ISBLANK(Values!$F4),"",Values!U4)</f>
        <v>https://raw.githubusercontent.com/PatrickVibild/TellusAmazonPictures/master/pictures/Lenovo/B50/DE/9.jpg</v>
      </c>
      <c r="W5" s="32" t="str">
        <f aca="false">IF(ISBLANK(Values!E4),"","Child")</f>
        <v>Child</v>
      </c>
      <c r="X5" s="32" t="str">
        <f aca="false">IF(ISBLANK(Values!E4),"",Values!$B$13)</f>
        <v>Lenovo B5080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Lenovo B50-80 B50-30 B50-30 B50-45 B50-70.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100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15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B50-80 Regular - FR</v>
      </c>
      <c r="C6" s="32" t="str">
        <f aca="false">IF(ISBLANK(Values!E5),"","TellusRem")</f>
        <v>TellusRem</v>
      </c>
      <c r="D6" s="30" t="n">
        <f aca="false">IF(ISBLANK(Values!E5),"",Values!E5)</f>
        <v>5714401508021</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Lenovo Thinkpad B50-80 B50-30 B50-30 B50-45 B50-70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B50-80 Regular - FR</v>
      </c>
      <c r="K6" s="28" t="n">
        <f aca="false">IF(ISBLANK(Values!E5),"",IF(Values!J5, Values!$B$4, Values!$B$5))</f>
        <v>15</v>
      </c>
      <c r="L6" s="40" t="str">
        <f aca="false">IF(ISBLANK(Values!E5),"",IF($CO6="DEFAULT", Values!$B$18, ""))</f>
        <v/>
      </c>
      <c r="M6" s="28" t="str">
        <f aca="false">IF(ISBLANK(Values!E5),"",Values!$M5)</f>
        <v>https://raw.githubusercontent.com/PatrickVibild/TellusAmazonPictures/master/pictures/Lenovo/B50/FR/1.jpg</v>
      </c>
      <c r="N6" s="28" t="str">
        <f aca="false">IF(ISBLANK(Values!$F5),"",Values!N5)</f>
        <v>https://raw.githubusercontent.com/PatrickVibild/TellusAmazonPictures/master/pictures/Lenovo/B50/FR/2.jpg</v>
      </c>
      <c r="O6" s="28" t="str">
        <f aca="false">IF(ISBLANK(Values!$F5),"",Values!O5)</f>
        <v>https://raw.githubusercontent.com/PatrickVibild/TellusAmazonPictures/master/pictures/Lenovo/B50/FR/3.jpg</v>
      </c>
      <c r="P6" s="28" t="str">
        <f aca="false">IF(ISBLANK(Values!$F5),"",Values!P5)</f>
        <v>https://raw.githubusercontent.com/PatrickVibild/TellusAmazonPictures/master/pictures/Lenovo/B50/FR/4.jpg</v>
      </c>
      <c r="Q6" s="28" t="str">
        <f aca="false">IF(ISBLANK(Values!$F5),"",Values!Q5)</f>
        <v>https://raw.githubusercontent.com/PatrickVibild/TellusAmazonPictures/master/pictures/Lenovo/B50/FR/5.jpg</v>
      </c>
      <c r="R6" s="28" t="str">
        <f aca="false">IF(ISBLANK(Values!$F5),"",Values!R5)</f>
        <v>https://raw.githubusercontent.com/PatrickVibild/TellusAmazonPictures/master/pictures/Lenovo/B50/FR/6.jpg</v>
      </c>
      <c r="S6" s="28" t="str">
        <f aca="false">IF(ISBLANK(Values!$F5),"",Values!S5)</f>
        <v>https://raw.githubusercontent.com/PatrickVibild/TellusAmazonPictures/master/pictures/Lenovo/B50/FR/7.jpg</v>
      </c>
      <c r="T6" s="28" t="str">
        <f aca="false">IF(ISBLANK(Values!$F5),"",Values!T5)</f>
        <v>https://raw.githubusercontent.com/PatrickVibild/TellusAmazonPictures/master/pictures/Lenovo/B50/FR/8.jpg</v>
      </c>
      <c r="U6" s="28" t="str">
        <f aca="false">IF(ISBLANK(Values!$F5),"",Values!U5)</f>
        <v>https://raw.githubusercontent.com/PatrickVibild/TellusAmazonPictures/master/pictures/Lenovo/B50/FR/9.jpg</v>
      </c>
      <c r="W6" s="32" t="str">
        <f aca="false">IF(ISBLANK(Values!E5),"","Child")</f>
        <v>Child</v>
      </c>
      <c r="X6" s="32" t="str">
        <f aca="false">IF(ISBLANK(Values!E5),"",Values!$B$13)</f>
        <v>Lenovo B5080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Lenovo B50-80 B50-30 B50-30 B50-45 B50-70.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100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15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B50-80 Regular - IT</v>
      </c>
      <c r="C7" s="32" t="str">
        <f aca="false">IF(ISBLANK(Values!E6),"","TellusRem")</f>
        <v>TellusRem</v>
      </c>
      <c r="D7" s="30" t="n">
        <f aca="false">IF(ISBLANK(Values!E6),"",Values!E6)</f>
        <v>5714401508038</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Lenovo Thinkpad B50-80 B50-30 B50-30 B50-45 B50-70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B50-80 Regular - IT</v>
      </c>
      <c r="K7" s="28" t="n">
        <f aca="false">IF(ISBLANK(Values!E6),"",IF(Values!J6, Values!$B$4, Values!$B$5))</f>
        <v>15</v>
      </c>
      <c r="L7" s="40" t="str">
        <f aca="false">IF(ISBLANK(Values!E6),"",IF($CO7="DEFAULT", Values!$B$18, ""))</f>
        <v/>
      </c>
      <c r="M7" s="28" t="str">
        <f aca="false">IF(ISBLANK(Values!E6),"",Values!$M6)</f>
        <v>https://raw.githubusercontent.com/PatrickVibild/TellusAmazonPictures/master/pictures/Lenovo/B50/IT/1.jpg</v>
      </c>
      <c r="N7" s="28" t="str">
        <f aca="false">IF(ISBLANK(Values!$F6),"",Values!N6)</f>
        <v>https://raw.githubusercontent.com/PatrickVibild/TellusAmazonPictures/master/pictures/Lenovo/B50/IT/2.jpg</v>
      </c>
      <c r="O7" s="28" t="str">
        <f aca="false">IF(ISBLANK(Values!$F6),"",Values!O6)</f>
        <v>https://raw.githubusercontent.com/PatrickVibild/TellusAmazonPictures/master/pictures/Lenovo/B50/IT/3.jpg</v>
      </c>
      <c r="P7" s="28" t="str">
        <f aca="false">IF(ISBLANK(Values!$F6),"",Values!P6)</f>
        <v>https://raw.githubusercontent.com/PatrickVibild/TellusAmazonPictures/master/pictures/Lenovo/B50/IT/4.jpg</v>
      </c>
      <c r="Q7" s="28" t="str">
        <f aca="false">IF(ISBLANK(Values!$F6),"",Values!Q6)</f>
        <v>https://raw.githubusercontent.com/PatrickVibild/TellusAmazonPictures/master/pictures/Lenovo/B50/IT/5.jpg</v>
      </c>
      <c r="R7" s="28" t="str">
        <f aca="false">IF(ISBLANK(Values!$F6),"",Values!R6)</f>
        <v>https://raw.githubusercontent.com/PatrickVibild/TellusAmazonPictures/master/pictures/Lenovo/B50/IT/6.jpg</v>
      </c>
      <c r="S7" s="28" t="str">
        <f aca="false">IF(ISBLANK(Values!$F6),"",Values!S6)</f>
        <v>https://raw.githubusercontent.com/PatrickVibild/TellusAmazonPictures/master/pictures/Lenovo/B50/IT/7.jpg</v>
      </c>
      <c r="T7" s="28" t="str">
        <f aca="false">IF(ISBLANK(Values!$F6),"",Values!T6)</f>
        <v>https://raw.githubusercontent.com/PatrickVibild/TellusAmazonPictures/master/pictures/Lenovo/B50/IT/8.jpg</v>
      </c>
      <c r="U7" s="28" t="str">
        <f aca="false">IF(ISBLANK(Values!$F6),"",Values!U6)</f>
        <v>https://raw.githubusercontent.com/PatrickVibild/TellusAmazonPictures/master/pictures/Lenovo/B50/IT/9.jpg</v>
      </c>
      <c r="W7" s="32" t="str">
        <f aca="false">IF(ISBLANK(Values!E6),"","Child")</f>
        <v>Child</v>
      </c>
      <c r="X7" s="32" t="str">
        <f aca="false">IF(ISBLANK(Values!E6),"",Values!$B$13)</f>
        <v>Lenovo B5080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Lenovo B50-80 B50-30 B50-30 B50-45 B50-70.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100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15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B50-80 Regular - ES</v>
      </c>
      <c r="C8" s="32" t="str">
        <f aca="false">IF(ISBLANK(Values!E7),"","TellusRem")</f>
        <v>TellusRem</v>
      </c>
      <c r="D8" s="30" t="n">
        <f aca="false">IF(ISBLANK(Values!E7),"",Values!E7)</f>
        <v>5714401508045</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Lenovo Thinkpad B50-80 B50-30 B50-30 B50-45 B50-70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B50-80 Regular - ES</v>
      </c>
      <c r="K8" s="28" t="n">
        <f aca="false">IF(ISBLANK(Values!E7),"",IF(Values!J7, Values!$B$4, Values!$B$5))</f>
        <v>15</v>
      </c>
      <c r="L8" s="40" t="str">
        <f aca="false">IF(ISBLANK(Values!E7),"",IF($CO8="DEFAULT", Values!$B$18, ""))</f>
        <v/>
      </c>
      <c r="M8" s="28" t="str">
        <f aca="false">IF(ISBLANK(Values!E7),"",Values!$M7)</f>
        <v>https://raw.githubusercontent.com/PatrickVibild/TellusAmazonPictures/master/pictures/Lenovo/B50/ES/1.jpg</v>
      </c>
      <c r="N8" s="28" t="str">
        <f aca="false">IF(ISBLANK(Values!$F7),"",Values!N7)</f>
        <v>https://raw.githubusercontent.com/PatrickVibild/TellusAmazonPictures/master/pictures/Lenovo/B50/ES/2.jpg</v>
      </c>
      <c r="O8" s="28" t="str">
        <f aca="false">IF(ISBLANK(Values!$F7),"",Values!O7)</f>
        <v>https://raw.githubusercontent.com/PatrickVibild/TellusAmazonPictures/master/pictures/Lenovo/B50/ES/3.jpg</v>
      </c>
      <c r="P8" s="28" t="str">
        <f aca="false">IF(ISBLANK(Values!$F7),"",Values!P7)</f>
        <v>https://raw.githubusercontent.com/PatrickVibild/TellusAmazonPictures/master/pictures/Lenovo/B50/ES/4.jpg</v>
      </c>
      <c r="Q8" s="28" t="str">
        <f aca="false">IF(ISBLANK(Values!$F7),"",Values!Q7)</f>
        <v>https://raw.githubusercontent.com/PatrickVibild/TellusAmazonPictures/master/pictures/Lenovo/B50/ES/5.jpg</v>
      </c>
      <c r="R8" s="28" t="str">
        <f aca="false">IF(ISBLANK(Values!$F7),"",Values!R7)</f>
        <v>https://raw.githubusercontent.com/PatrickVibild/TellusAmazonPictures/master/pictures/Lenovo/B50/ES/6.jpg</v>
      </c>
      <c r="S8" s="28" t="str">
        <f aca="false">IF(ISBLANK(Values!$F7),"",Values!S7)</f>
        <v>https://raw.githubusercontent.com/PatrickVibild/TellusAmazonPictures/master/pictures/Lenovo/B50/ES/7.jpg</v>
      </c>
      <c r="T8" s="28" t="str">
        <f aca="false">IF(ISBLANK(Values!$F7),"",Values!T7)</f>
        <v>https://raw.githubusercontent.com/PatrickVibild/TellusAmazonPictures/master/pictures/Lenovo/B50/ES/8.jpg</v>
      </c>
      <c r="U8" s="28" t="str">
        <f aca="false">IF(ISBLANK(Values!$F7),"",Values!U7)</f>
        <v>https://raw.githubusercontent.com/PatrickVibild/TellusAmazonPictures/master/pictures/Lenovo/B50/ES/9.jpg</v>
      </c>
      <c r="W8" s="32" t="str">
        <f aca="false">IF(ISBLANK(Values!E7),"","Child")</f>
        <v>Child</v>
      </c>
      <c r="X8" s="32" t="str">
        <f aca="false">IF(ISBLANK(Values!E7),"",Values!$B$13)</f>
        <v>Lenovo B5080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Lenovo B50-80 B50-30 B50-30 B50-45 B50-70.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100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15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B50-80 Regular - UK</v>
      </c>
      <c r="C9" s="32" t="str">
        <f aca="false">IF(ISBLANK(Values!E8),"","TellusRem")</f>
        <v>TellusRem</v>
      </c>
      <c r="D9" s="30" t="n">
        <f aca="false">IF(ISBLANK(Values!E8),"",Values!E8)</f>
        <v>5714401508052</v>
      </c>
      <c r="E9" s="31" t="str">
        <f aca="false">IF(ISBLANK(Values!E8),"","EAN")</f>
        <v>EAN</v>
      </c>
      <c r="F9" s="28" t="str">
        <f aca="false">IF(ISBLANK(Values!E8),"",IF(Values!J8, SUBSTITUTE(Values!$B$1, "{language}", Values!H8) &amp; " " &amp;Values!$B$3, SUBSTITUTE(Values!$B$2, "{language}", Values!$H8) &amp; " " &amp;Values!$B$3))</f>
        <v>ersatztastatur UK Nicht Hintergrundbeleuchtung für Lenovo Thinkpad B50-80 B50-30 B50-30 B50-45 B50-70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B50-80 Regular - UK</v>
      </c>
      <c r="K9" s="28" t="n">
        <f aca="false">IF(ISBLANK(Values!E8),"",IF(Values!J8, Values!$B$4, Values!$B$5))</f>
        <v>15</v>
      </c>
      <c r="L9" s="40" t="str">
        <f aca="false">IF(ISBLANK(Values!E8),"",IF($CO9="DEFAULT", Values!$B$18, ""))</f>
        <v/>
      </c>
      <c r="M9" s="28" t="str">
        <f aca="false">IF(ISBLANK(Values!E8),"",Values!$M8)</f>
        <v>https://raw.githubusercontent.com/PatrickVibild/TellusAmazonPictures/master/pictures/Lenovo/B50/UK/1.jpg</v>
      </c>
      <c r="N9" s="28" t="str">
        <f aca="false">IF(ISBLANK(Values!$F8),"",Values!N8)</f>
        <v>https://raw.githubusercontent.com/PatrickVibild/TellusAmazonPictures/master/pictures/Lenovo/B50/UK/2.jpg</v>
      </c>
      <c r="O9" s="28" t="str">
        <f aca="false">IF(ISBLANK(Values!$F8),"",Values!O8)</f>
        <v>https://raw.githubusercontent.com/PatrickVibild/TellusAmazonPictures/master/pictures/Lenovo/B50/UK/3.jpg</v>
      </c>
      <c r="P9" s="28" t="str">
        <f aca="false">IF(ISBLANK(Values!$F8),"",Values!P8)</f>
        <v>https://raw.githubusercontent.com/PatrickVibild/TellusAmazonPictures/master/pictures/Lenovo/B50/UK/4.jpg</v>
      </c>
      <c r="Q9" s="28" t="str">
        <f aca="false">IF(ISBLANK(Values!$F8),"",Values!Q8)</f>
        <v>https://raw.githubusercontent.com/PatrickVibild/TellusAmazonPictures/master/pictures/Lenovo/B50/UK/5.jpg</v>
      </c>
      <c r="R9" s="28" t="str">
        <f aca="false">IF(ISBLANK(Values!$F8),"",Values!R8)</f>
        <v>https://raw.githubusercontent.com/PatrickVibild/TellusAmazonPictures/master/pictures/Lenovo/B50/UK/6.jpg</v>
      </c>
      <c r="S9" s="28" t="str">
        <f aca="false">IF(ISBLANK(Values!$F8),"",Values!S8)</f>
        <v>https://raw.githubusercontent.com/PatrickVibild/TellusAmazonPictures/master/pictures/Lenovo/B50/UK/7.jpg</v>
      </c>
      <c r="T9" s="28" t="str">
        <f aca="false">IF(ISBLANK(Values!$F8),"",Values!T8)</f>
        <v>https://raw.githubusercontent.com/PatrickVibild/TellusAmazonPictures/master/pictures/Lenovo/B50/UK/8.jpg</v>
      </c>
      <c r="U9" s="28" t="str">
        <f aca="false">IF(ISBLANK(Values!$F8),"",Values!U8)</f>
        <v>https://raw.githubusercontent.com/PatrickVibild/TellusAmazonPictures/master/pictures/Lenovo/B50/UK/9.jpg</v>
      </c>
      <c r="W9" s="32" t="str">
        <f aca="false">IF(ISBLANK(Values!E8),"","Child")</f>
        <v>Child</v>
      </c>
      <c r="X9" s="32" t="str">
        <f aca="false">IF(ISBLANK(Values!E8),"",Values!$B$13)</f>
        <v>Lenovo B5080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Lenovo B50-80 B50-30 B50-30 B50-45 B50-70.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100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15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
      </c>
      <c r="B10" s="38" t="str">
        <f aca="false">IF(ISBLANK(Values!E9),"",Values!F9)</f>
        <v/>
      </c>
      <c r="C10" s="32" t="str">
        <f aca="false">IF(ISBLANK(Values!E9),"","TellusRem")</f>
        <v/>
      </c>
      <c r="D10" s="30" t="str">
        <f aca="false">IF(ISBLANK(Values!E9),"",Values!E9)</f>
        <v/>
      </c>
      <c r="E10" s="31" t="str">
        <f aca="false">IF(ISBLANK(Values!E9),"","EAN")</f>
        <v/>
      </c>
      <c r="F10" s="28" t="str">
        <f aca="false">IF(ISBLANK(Values!E9),"",IF(Values!J9, SUBSTITUTE(Values!$B$1, "{language}", Values!H9) &amp; " " &amp;Values!$B$3, SUBSTITUTE(Values!$B$2, "{language}", Values!$H9) &amp; " " &amp;Values!$B$3))</f>
        <v/>
      </c>
      <c r="G10" s="32" t="str">
        <f aca="false">IF(ISBLANK(Values!E9),"","TellusRem")</f>
        <v/>
      </c>
      <c r="H10" s="27" t="str">
        <f aca="false">IF(ISBLANK(Values!E9),"",Values!$B$16)</f>
        <v/>
      </c>
      <c r="I10" s="27" t="str">
        <f aca="false">IF(ISBLANK(Values!E9),"","4730574031")</f>
        <v/>
      </c>
      <c r="J10" s="39" t="str">
        <f aca="false">IF(ISBLANK(Values!E9),"",Values!F9 )</f>
        <v/>
      </c>
      <c r="K10" s="28" t="str">
        <f aca="false">IF(ISBLANK(Values!E9),"",IF(Values!J9, Values!$B$4, Values!$B$5))</f>
        <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
      </c>
      <c r="X10" s="32" t="str">
        <f aca="false">IF(ISBLANK(Values!E9),"",Values!$B$13)</f>
        <v/>
      </c>
      <c r="Y10" s="39" t="str">
        <f aca="false">IF(ISBLANK(Values!E9),"","Size-Color")</f>
        <v/>
      </c>
      <c r="Z10" s="32" t="str">
        <f aca="false">IF(ISBLANK(Values!E9),"","variation")</f>
        <v/>
      </c>
      <c r="AA10" s="36" t="str">
        <f aca="false">IF(ISBLANK(Values!E9),"",Values!$B$20)</f>
        <v/>
      </c>
      <c r="AB10" s="36" t="str">
        <f aca="false">IF(ISBLANK(Values!E9),"",Values!$B$29)</f>
        <v/>
      </c>
      <c r="AI10" s="41" t="str">
        <f aca="false">IF(ISBLANK(Values!E9),"",IF(Values!I9,Values!$B$23,Values!$B$33))</f>
        <v/>
      </c>
      <c r="AJ10" s="42" t="str">
        <f aca="false">IF(ISBLANK(Values!E9),"",Values!$B$24 &amp;" "&amp;Values!$B$3)</f>
        <v/>
      </c>
      <c r="AK10" s="1" t="str">
        <f aca="false">IF(ISBLANK(Values!E9),"",Values!$B$25)</f>
        <v/>
      </c>
      <c r="AL10" s="1" t="str">
        <f aca="false">IF(ISBLANK(Values!E9),"",SUBSTITUTE(SUBSTITUTE(IF(Values!$J9, Values!$B$26, Values!$B$33), "{language}", Values!$H9), "{flag}", INDEX(options!$E$1:$E$20, Values!$V9)))</f>
        <v/>
      </c>
      <c r="AM10" s="1" t="str">
        <f aca="false">SUBSTITUTE(IF(ISBLANK(Values!E9),"",Values!$B$27), "{model}", Values!$B$3)</f>
        <v/>
      </c>
      <c r="AT10" s="28" t="str">
        <f aca="false">IF(ISBLANK(Values!E9),"",Values!H9)</f>
        <v/>
      </c>
      <c r="AV10" s="36" t="str">
        <f aca="false">IF(ISBLANK(Values!E9),"",IF(Values!J9,"Backlit", "Non-Backlit"))</f>
        <v/>
      </c>
      <c r="BE10" s="27" t="str">
        <f aca="false">IF(ISBLANK(Values!E9),"","Professional Audience")</f>
        <v/>
      </c>
      <c r="BF10" s="27" t="str">
        <f aca="false">IF(ISBLANK(Values!E9),"","Consumer Audience")</f>
        <v/>
      </c>
      <c r="BG10" s="27" t="str">
        <f aca="false">IF(ISBLANK(Values!E9),"","Adults")</f>
        <v/>
      </c>
      <c r="BH10" s="27" t="str">
        <f aca="false">IF(ISBLANK(Values!E9),"","People")</f>
        <v/>
      </c>
      <c r="CG10" s="1" t="str">
        <f aca="false">IF(ISBLANK(Values!E9),"",Values!$B$11)</f>
        <v/>
      </c>
      <c r="CH10" s="1" t="str">
        <f aca="false">IF(ISBLANK(Values!E9),"","GR")</f>
        <v/>
      </c>
      <c r="CI10" s="1" t="str">
        <f aca="false">IF(ISBLANK(Values!E9),"",Values!$B$7)</f>
        <v/>
      </c>
      <c r="CJ10" s="1" t="str">
        <f aca="false">IF(ISBLANK(Values!E9),"",Values!$B$8)</f>
        <v/>
      </c>
      <c r="CK10" s="1" t="str">
        <f aca="false">IF(ISBLANK(Values!E9),"",Values!$B$9)</f>
        <v/>
      </c>
      <c r="CL10" s="1" t="str">
        <f aca="false">IF(ISBLANK(Values!E9),"","CM")</f>
        <v/>
      </c>
      <c r="CO10" s="1" t="str">
        <f aca="false">IF(ISBLANK(Values!E9), "", IF(AND(Values!$B$37=options!$G$2, Values!$C9), "AMAZON_NA", IF(AND(Values!$B$37=options!$G$1, Values!$D9), "AMAZON_EU", "DEFAULT")))</f>
        <v/>
      </c>
      <c r="CP10" s="36" t="str">
        <f aca="false">IF(ISBLANK(Values!E9),"",Values!$B$7)</f>
        <v/>
      </c>
      <c r="CQ10" s="36" t="str">
        <f aca="false">IF(ISBLANK(Values!E9),"",Values!$B$8)</f>
        <v/>
      </c>
      <c r="CR10" s="36" t="str">
        <f aca="false">IF(ISBLANK(Values!E9),"",Values!$B$9)</f>
        <v/>
      </c>
      <c r="CS10" s="1" t="str">
        <f aca="false">IF(ISBLANK(Values!E9),"",Values!$B$11)</f>
        <v/>
      </c>
      <c r="CT10" s="1" t="str">
        <f aca="false">IF(ISBLANK(Values!E9),"","GR")</f>
        <v/>
      </c>
      <c r="CU10" s="1" t="str">
        <f aca="false">IF(ISBLANK(Values!E9),"","CM")</f>
        <v/>
      </c>
      <c r="CV10" s="1" t="str">
        <f aca="false">IF(ISBLANK(Values!E9),"",IF(Values!$B$36=options!$F$1,"Denmark", IF(Values!$B$36=options!$F$2, "Danemark",IF(Values!$B$36=options!$F$3, "Dänemark",IF(Values!$B$36=options!$F$4, "Danimarca",IF(Values!$B$36=options!$F$5, "Dinamarca",IF(Values!$B$36=options!$F$6, "Denemarken","" ) ) ) ) )))</f>
        <v/>
      </c>
      <c r="CZ10" s="1" t="str">
        <f aca="false">IF(ISBLANK(Values!E9),"","No")</f>
        <v/>
      </c>
      <c r="DA10" s="1" t="str">
        <f aca="false">IF(ISBLANK(Values!E9),"","No")</f>
        <v/>
      </c>
      <c r="DO10" s="27" t="str">
        <f aca="false">IF(ISBLANK(Values!E9),"","Parts")</f>
        <v/>
      </c>
      <c r="DP10" s="27" t="str">
        <f aca="false">IF(ISBLANK(Values!E9),"",Values!$B$31)</f>
        <v/>
      </c>
      <c r="DS10" s="31"/>
      <c r="DY10" s="43" t="str">
        <f aca="false">IF(ISBLANK(Values!$E9), "", "not_applicable")</f>
        <v/>
      </c>
      <c r="DZ10" s="31"/>
      <c r="EA10" s="31"/>
      <c r="EB10" s="31"/>
      <c r="EC10" s="31"/>
      <c r="EI10" s="1" t="str">
        <f aca="false">IF(ISBLANK(Values!E9),"",Values!$B$31)</f>
        <v/>
      </c>
      <c r="ES10" s="1" t="str">
        <f aca="false">IF(ISBLANK(Values!E9),"","Amazon Tellus UPS")</f>
        <v/>
      </c>
      <c r="EV10" s="31" t="str">
        <f aca="false">IF(ISBLANK(Values!E9),"","New")</f>
        <v/>
      </c>
      <c r="FE10" s="1" t="str">
        <f aca="false">IF(ISBLANK(Values!E9),"",IF(CO10&lt;&gt;"DEFAULT", "", 3))</f>
        <v/>
      </c>
      <c r="FH10" s="1" t="str">
        <f aca="false">IF(ISBLANK(Values!E9),"","FALSE")</f>
        <v/>
      </c>
      <c r="FI10" s="36" t="str">
        <f aca="false">IF(ISBLANK(Values!E9),"","FALSE")</f>
        <v/>
      </c>
      <c r="FJ10" s="36" t="str">
        <f aca="false">IF(ISBLANK(Values!E9),"","FALSE")</f>
        <v/>
      </c>
      <c r="FM10" s="1" t="str">
        <f aca="false">IF(ISBLANK(Values!E9),"","1")</f>
        <v/>
      </c>
      <c r="FO10" s="28" t="str">
        <f aca="false">IF(ISBLANK(Values!E9),"",IF(Values!J9, Values!$B$4, Values!$B$5))</f>
        <v/>
      </c>
      <c r="FP10" s="1" t="str">
        <f aca="false">IF(ISBLANK(Values!E9),"","Percent")</f>
        <v/>
      </c>
      <c r="FQ10" s="1" t="str">
        <f aca="false">IF(ISBLANK(Values!E9),"","2")</f>
        <v/>
      </c>
      <c r="FR10" s="1" t="str">
        <f aca="false">IF(ISBLANK(Values!E9),"","3")</f>
        <v/>
      </c>
      <c r="FS10" s="1" t="str">
        <f aca="false">IF(ISBLANK(Values!E9),"","5")</f>
        <v/>
      </c>
      <c r="FT10" s="1" t="str">
        <f aca="false">IF(ISBLANK(Values!E9),"","6")</f>
        <v/>
      </c>
      <c r="FU10" s="1" t="str">
        <f aca="false">IF(ISBLANK(Values!E9),"","10")</f>
        <v/>
      </c>
      <c r="FV10" s="1" t="str">
        <f aca="false">IF(ISBLANK(Values!E9),"","10")</f>
        <v/>
      </c>
    </row>
    <row r="11" customFormat="false" ht="55.2" hidden="false" customHeight="false" outlineLevel="0" collapsed="false">
      <c r="A11" s="27" t="str">
        <f aca="false">IF(ISBLANK(Values!E10),"",IF(Values!$B$37="EU","computercomponent","computer"))</f>
        <v/>
      </c>
      <c r="B11" s="38" t="str">
        <f aca="false">IF(ISBLANK(Values!E10),"",Values!F10)</f>
        <v/>
      </c>
      <c r="C11" s="32" t="str">
        <f aca="false">IF(ISBLANK(Values!E10),"","TellusRem")</f>
        <v/>
      </c>
      <c r="D11" s="30" t="str">
        <f aca="false">IF(ISBLANK(Values!E10),"",Values!E10)</f>
        <v/>
      </c>
      <c r="E11" s="31" t="str">
        <f aca="false">IF(ISBLANK(Values!E10),"","EAN")</f>
        <v/>
      </c>
      <c r="F11" s="28" t="str">
        <f aca="false">IF(ISBLANK(Values!E10),"",IF(Values!J10, SUBSTITUTE(Values!$B$1, "{language}", Values!H10) &amp; " " &amp;Values!$B$3, SUBSTITUTE(Values!$B$2, "{language}", Values!$H10) &amp; " " &amp;Values!$B$3))</f>
        <v/>
      </c>
      <c r="G11" s="32" t="str">
        <f aca="false">IF(ISBLANK(Values!E10),"","TellusRem")</f>
        <v/>
      </c>
      <c r="H11" s="27" t="str">
        <f aca="false">IF(ISBLANK(Values!E10),"",Values!$B$16)</f>
        <v/>
      </c>
      <c r="I11" s="27" t="str">
        <f aca="false">IF(ISBLANK(Values!E10),"","4730574031")</f>
        <v/>
      </c>
      <c r="J11" s="39" t="str">
        <f aca="false">IF(ISBLANK(Values!E10),"",Values!F10 )</f>
        <v/>
      </c>
      <c r="K11" s="28" t="str">
        <f aca="false">IF(ISBLANK(Values!E10),"",IF(Values!J10, Values!$B$4, Values!$B$5))</f>
        <v/>
      </c>
      <c r="L11" s="40" t="str">
        <f aca="false">IF(ISBLANK(Values!E10),"",IF($CO11="DEFAULT", Values!$B$18, ""))</f>
        <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
      </c>
      <c r="X11" s="32" t="str">
        <f aca="false">IF(ISBLANK(Values!E10),"",Values!$B$13)</f>
        <v/>
      </c>
      <c r="Y11" s="39" t="str">
        <f aca="false">IF(ISBLANK(Values!E10),"","Size-Color")</f>
        <v/>
      </c>
      <c r="Z11" s="32" t="str">
        <f aca="false">IF(ISBLANK(Values!E10),"","variation")</f>
        <v/>
      </c>
      <c r="AA11" s="36" t="str">
        <f aca="false">IF(ISBLANK(Values!E10),"",Values!$B$20)</f>
        <v/>
      </c>
      <c r="AB11" s="36" t="str">
        <f aca="false">IF(ISBLANK(Values!E10),"",Values!$B$29)</f>
        <v/>
      </c>
      <c r="AI11" s="41" t="str">
        <f aca="false">IF(ISBLANK(Values!E10),"",IF(Values!I10,Values!$B$23,Values!$B$33))</f>
        <v/>
      </c>
      <c r="AJ11" s="42" t="str">
        <f aca="false">IF(ISBLANK(Values!E10),"",Values!$B$24 &amp;" "&amp;Values!$B$3)</f>
        <v/>
      </c>
      <c r="AK11" s="1" t="str">
        <f aca="false">IF(ISBLANK(Values!E10),"",Values!$B$25)</f>
        <v/>
      </c>
      <c r="AL11" s="1" t="str">
        <f aca="false">IF(ISBLANK(Values!E10),"",SUBSTITUTE(SUBSTITUTE(IF(Values!$J10, Values!$B$26, Values!$B$33), "{language}", Values!$H10), "{flag}", INDEX(options!$E$1:$E$20, Values!$V10)))</f>
        <v/>
      </c>
      <c r="AM11" s="1" t="str">
        <f aca="false">SUBSTITUTE(IF(ISBLANK(Values!E10),"",Values!$B$27), "{model}", Values!$B$3)</f>
        <v/>
      </c>
      <c r="AT11" s="28" t="str">
        <f aca="false">IF(ISBLANK(Values!E10),"",Values!H10)</f>
        <v/>
      </c>
      <c r="AV11" s="36" t="str">
        <f aca="false">IF(ISBLANK(Values!E10),"",IF(Values!J10,"Backlit", "Non-Backlit"))</f>
        <v/>
      </c>
      <c r="BE11" s="27" t="str">
        <f aca="false">IF(ISBLANK(Values!E10),"","Professional Audience")</f>
        <v/>
      </c>
      <c r="BF11" s="27" t="str">
        <f aca="false">IF(ISBLANK(Values!E10),"","Consumer Audience")</f>
        <v/>
      </c>
      <c r="BG11" s="27" t="str">
        <f aca="false">IF(ISBLANK(Values!E10),"","Adults")</f>
        <v/>
      </c>
      <c r="BH11" s="27" t="str">
        <f aca="false">IF(ISBLANK(Values!E10),"","People")</f>
        <v/>
      </c>
      <c r="CG11" s="1" t="str">
        <f aca="false">IF(ISBLANK(Values!E10),"",Values!$B$11)</f>
        <v/>
      </c>
      <c r="CH11" s="1" t="str">
        <f aca="false">IF(ISBLANK(Values!E10),"","GR")</f>
        <v/>
      </c>
      <c r="CI11" s="1" t="str">
        <f aca="false">IF(ISBLANK(Values!E10),"",Values!$B$7)</f>
        <v/>
      </c>
      <c r="CJ11" s="1" t="str">
        <f aca="false">IF(ISBLANK(Values!E10),"",Values!$B$8)</f>
        <v/>
      </c>
      <c r="CK11" s="1" t="str">
        <f aca="false">IF(ISBLANK(Values!E10),"",Values!$B$9)</f>
        <v/>
      </c>
      <c r="CL11" s="1" t="str">
        <f aca="false">IF(ISBLANK(Values!E10),"","CM")</f>
        <v/>
      </c>
      <c r="CO11" s="1" t="str">
        <f aca="false">IF(ISBLANK(Values!E10), "", IF(AND(Values!$B$37=options!$G$2, Values!$C10), "AMAZON_NA", IF(AND(Values!$B$37=options!$G$1, Values!$D10), "AMAZON_EU", "DEFAULT")))</f>
        <v/>
      </c>
      <c r="CP11" s="36" t="str">
        <f aca="false">IF(ISBLANK(Values!E10),"",Values!$B$7)</f>
        <v/>
      </c>
      <c r="CQ11" s="36" t="str">
        <f aca="false">IF(ISBLANK(Values!E10),"",Values!$B$8)</f>
        <v/>
      </c>
      <c r="CR11" s="36" t="str">
        <f aca="false">IF(ISBLANK(Values!E10),"",Values!$B$9)</f>
        <v/>
      </c>
      <c r="CS11" s="1" t="str">
        <f aca="false">IF(ISBLANK(Values!E10),"",Values!$B$11)</f>
        <v/>
      </c>
      <c r="CT11" s="1" t="str">
        <f aca="false">IF(ISBLANK(Values!E10),"","GR")</f>
        <v/>
      </c>
      <c r="CU11" s="1" t="str">
        <f aca="false">IF(ISBLANK(Values!E10),"","CM")</f>
        <v/>
      </c>
      <c r="CV11" s="1" t="str">
        <f aca="false">IF(ISBLANK(Values!E10),"",IF(Values!$B$36=options!$F$1,"Denmark", IF(Values!$B$36=options!$F$2, "Danemark",IF(Values!$B$36=options!$F$3, "Dänemark",IF(Values!$B$36=options!$F$4, "Danimarca",IF(Values!$B$36=options!$F$5, "Dinamarca",IF(Values!$B$36=options!$F$6, "Denemarken","" ) ) ) ) )))</f>
        <v/>
      </c>
      <c r="CZ11" s="1" t="str">
        <f aca="false">IF(ISBLANK(Values!E10),"","No")</f>
        <v/>
      </c>
      <c r="DA11" s="1" t="str">
        <f aca="false">IF(ISBLANK(Values!E10),"","No")</f>
        <v/>
      </c>
      <c r="DO11" s="27" t="str">
        <f aca="false">IF(ISBLANK(Values!E10),"","Parts")</f>
        <v/>
      </c>
      <c r="DP11" s="27" t="str">
        <f aca="false">IF(ISBLANK(Values!E10),"",Values!$B$31)</f>
        <v/>
      </c>
      <c r="DS11" s="31"/>
      <c r="DY11" s="43" t="str">
        <f aca="false">IF(ISBLANK(Values!$E10), "", "not_applicable")</f>
        <v/>
      </c>
      <c r="DZ11" s="31"/>
      <c r="EA11" s="31"/>
      <c r="EB11" s="31"/>
      <c r="EC11" s="31"/>
      <c r="EI11" s="1" t="str">
        <f aca="false">IF(ISBLANK(Values!E10),"",Values!$B$31)</f>
        <v/>
      </c>
      <c r="ES11" s="1" t="str">
        <f aca="false">IF(ISBLANK(Values!E10),"","Amazon Tellus UPS")</f>
        <v/>
      </c>
      <c r="EV11" s="31" t="str">
        <f aca="false">IF(ISBLANK(Values!E10),"","New")</f>
        <v/>
      </c>
      <c r="FE11" s="1" t="str">
        <f aca="false">IF(ISBLANK(Values!E10),"",IF(CO11&lt;&gt;"DEFAULT", "", 3))</f>
        <v/>
      </c>
      <c r="FH11" s="1" t="str">
        <f aca="false">IF(ISBLANK(Values!E10),"","FALSE")</f>
        <v/>
      </c>
      <c r="FI11" s="36" t="str">
        <f aca="false">IF(ISBLANK(Values!E10),"","FALSE")</f>
        <v/>
      </c>
      <c r="FJ11" s="36" t="str">
        <f aca="false">IF(ISBLANK(Values!E10),"","FALSE")</f>
        <v/>
      </c>
      <c r="FM11" s="1" t="str">
        <f aca="false">IF(ISBLANK(Values!E10),"","1")</f>
        <v/>
      </c>
      <c r="FO11" s="28" t="str">
        <f aca="false">IF(ISBLANK(Values!E10),"",IF(Values!J10, Values!$B$4, Values!$B$5))</f>
        <v/>
      </c>
      <c r="FP11" s="1" t="str">
        <f aca="false">IF(ISBLANK(Values!E10),"","Percent")</f>
        <v/>
      </c>
      <c r="FQ11" s="1" t="str">
        <f aca="false">IF(ISBLANK(Values!E10),"","2")</f>
        <v/>
      </c>
      <c r="FR11" s="1" t="str">
        <f aca="false">IF(ISBLANK(Values!E10),"","3")</f>
        <v/>
      </c>
      <c r="FS11" s="1" t="str">
        <f aca="false">IF(ISBLANK(Values!E10),"","5")</f>
        <v/>
      </c>
      <c r="FT11" s="1" t="str">
        <f aca="false">IF(ISBLANK(Values!E10),"","6")</f>
        <v/>
      </c>
      <c r="FU11" s="1" t="str">
        <f aca="false">IF(ISBLANK(Values!E10),"","10")</f>
        <v/>
      </c>
      <c r="FV11" s="1" t="str">
        <f aca="false">IF(ISBLANK(Values!E10),"","10")</f>
        <v/>
      </c>
    </row>
    <row r="12" customFormat="false" ht="55.2" hidden="false" customHeight="false" outlineLevel="0" collapsed="false">
      <c r="A12" s="27" t="str">
        <f aca="false">IF(ISBLANK(Values!E11),"",IF(Values!$B$37="EU","computercomponent","computer"))</f>
        <v>computercomponent</v>
      </c>
      <c r="B12" s="38" t="str">
        <f aca="false">IF(ISBLANK(Values!E11),"",Values!F11)</f>
        <v>Lenovo B50-80 Regular - US</v>
      </c>
      <c r="C12" s="32" t="str">
        <f aca="false">IF(ISBLANK(Values!E11),"","TellusRem")</f>
        <v>TellusRem</v>
      </c>
      <c r="D12" s="30" t="n">
        <f aca="false">IF(ISBLANK(Values!E11),"",Values!E11)</f>
        <v>5714401508083</v>
      </c>
      <c r="E12" s="31" t="str">
        <f aca="false">IF(ISBLANK(Values!E11),"","EAN")</f>
        <v>EAN</v>
      </c>
      <c r="F12" s="28" t="str">
        <f aca="false">IF(ISBLANK(Values!E11),"",IF(Values!J11, SUBSTITUTE(Values!$B$1, "{language}", Values!H11) &amp; " " &amp;Values!$B$3, SUBSTITUTE(Values!$B$2, "{language}", Values!$H11) &amp; " " &amp;Values!$B$3))</f>
        <v>ersatztastatur US  Nicht Hintergrundbeleuchtung für Lenovo Thinkpad B50-80 B50-30 B50-30 B50-45 B50-70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B50-80 Regular - US</v>
      </c>
      <c r="K12" s="28" t="n">
        <f aca="false">IF(ISBLANK(Values!E11),"",IF(Values!J11, Values!$B$4, Values!$B$5))</f>
        <v>15</v>
      </c>
      <c r="L12" s="40" t="n">
        <f aca="false">IF(ISBLANK(Values!E11),"",IF($CO12="DEFAULT", Values!$B$18, ""))</f>
        <v>10</v>
      </c>
      <c r="M12" s="28" t="str">
        <f aca="false">IF(ISBLANK(Values!E11),"",Values!$M11)</f>
        <v>https://raw.githubusercontent.com/PatrickVibild/TellusAmazonPictures/master/pictures/Lenovo/B50/US/1.jpg</v>
      </c>
      <c r="N12" s="28" t="str">
        <f aca="false">IF(ISBLANK(Values!$F11),"",Values!N11)</f>
        <v>https://raw.githubusercontent.com/PatrickVibild/TellusAmazonPictures/master/pictures/Lenovo/B50/US/2.jpg</v>
      </c>
      <c r="O12" s="28" t="str">
        <f aca="false">IF(ISBLANK(Values!$F11),"",Values!O11)</f>
        <v>https://raw.githubusercontent.com/PatrickVibild/TellusAmazonPictures/master/pictures/Lenovo/B50/US/3.jpg</v>
      </c>
      <c r="P12" s="28" t="str">
        <f aca="false">IF(ISBLANK(Values!$F11),"",Values!P11)</f>
        <v>https://raw.githubusercontent.com/PatrickVibild/TellusAmazonPictures/master/pictures/Lenovo/B50/US/4.jpg</v>
      </c>
      <c r="Q12" s="28" t="str">
        <f aca="false">IF(ISBLANK(Values!$F11),"",Values!Q11)</f>
        <v>https://raw.githubusercontent.com/PatrickVibild/TellusAmazonPictures/master/pictures/Lenovo/B50/US/5.jpg</v>
      </c>
      <c r="R12" s="28" t="str">
        <f aca="false">IF(ISBLANK(Values!$F11),"",Values!R11)</f>
        <v>https://raw.githubusercontent.com/PatrickVibild/TellusAmazonPictures/master/pictures/Lenovo/B50/US/6.jpg</v>
      </c>
      <c r="S12" s="28" t="str">
        <f aca="false">IF(ISBLANK(Values!$F11),"",Values!S11)</f>
        <v>https://raw.githubusercontent.com/PatrickVibild/TellusAmazonPictures/master/pictures/Lenovo/B50/US/7.jpg</v>
      </c>
      <c r="T12" s="28" t="str">
        <f aca="false">IF(ISBLANK(Values!$F11),"",Values!T11)</f>
        <v>https://raw.githubusercontent.com/PatrickVibild/TellusAmazonPictures/master/pictures/Lenovo/B50/US/8.jpg</v>
      </c>
      <c r="U12" s="28" t="str">
        <f aca="false">IF(ISBLANK(Values!$F11),"",Values!U11)</f>
        <v>https://raw.githubusercontent.com/PatrickVibild/TellusAmazonPictures/master/pictures/Lenovo/B50/US/9.jpg</v>
      </c>
      <c r="W12" s="32" t="str">
        <f aca="false">IF(ISBLANK(Values!E11),"","Child")</f>
        <v>Child</v>
      </c>
      <c r="X12" s="32" t="str">
        <f aca="false">IF(ISBLANK(Values!E11),"",Values!$B$13)</f>
        <v>Lenovo B5080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US  Nicht Hintergrundbeleuchtung </v>
      </c>
      <c r="AM12" s="1" t="str">
        <f aca="false">SUBSTITUTE(IF(ISBLANK(Values!E11),"",Values!$B$27), "{model}", Values!$B$3)</f>
        <v>👉 KOMPATIBEL MIT - Lenovo B50-80 B50-30 B50-30 B50-45 B50-70. Bitte überprüfen Sie das Bild und die Beschreibung sorgfältig, bevor Sie eine Tastatur kaufen. Dies stellt sicher, dass Sie die richtige Laptop-Tastatur für Ihren Computer erhalten. Super einfache Installation. </v>
      </c>
      <c r="AT12" s="28" t="str">
        <f aca="false">IF(ISBLANK(Values!E11),"",Values!H11)</f>
        <v>US </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100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15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8" colorId="64" zoomScale="100" zoomScaleNormal="100" zoomScalePageLayoutView="100" workbookViewId="0">
      <selection pane="topLeft" activeCell="B21" activeCellId="0" sqref="B21"/>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15</v>
      </c>
      <c r="C4" s="52" t="n">
        <f aca="false">FALSE()</f>
        <v>0</v>
      </c>
      <c r="D4" s="52" t="n">
        <f aca="false">TRUE()</f>
        <v>1</v>
      </c>
      <c r="E4" s="50" t="n">
        <v>5714401508014</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4" t="n">
        <f aca="false">TRUE()</f>
        <v>1</v>
      </c>
      <c r="J4" s="55" t="b">
        <v>0</v>
      </c>
      <c r="K4" s="45" t="s">
        <v>374</v>
      </c>
      <c r="L4" s="56" t="b">
        <v>1</v>
      </c>
      <c r="M4" s="57" t="str">
        <f aca="false">IF(ISBLANK(K4),"",IF(L4, "https://raw.githubusercontent.com/PatrickVibild/TellusAmazonPictures/master/pictures/"&amp;K4&amp;"/1.jpg","https://download.lenovo.com/Images/Parts/"&amp;K4&amp;"/"&amp;K4&amp;"_A.jpg"))</f>
        <v>https://raw.githubusercontent.com/PatrickVibild/TellusAmazonPictures/master/pictures/Lenovo/B50/DE/1.jpg</v>
      </c>
      <c r="N4" s="57" t="str">
        <f aca="false">IF(ISBLANK(K4),"",IF(L4, "https://raw.githubusercontent.com/PatrickVibild/TellusAmazonPictures/master/pictures/"&amp;K4&amp;"/2.jpg","https://download.lenovo.com/Images/Parts/"&amp;K4&amp;"/"&amp;K4&amp;"_B.jpg"))</f>
        <v>https://raw.githubusercontent.com/PatrickVibild/TellusAmazonPictures/master/pictures/Lenovo/B50/DE/2.jpg</v>
      </c>
      <c r="O4" s="58" t="str">
        <f aca="false">IF(ISBLANK(K4),"",IF(L4, "https://raw.githubusercontent.com/PatrickVibild/TellusAmazonPictures/master/pictures/"&amp;K4&amp;"/3.jpg","https://download.lenovo.com/Images/Parts/"&amp;K4&amp;"/"&amp;K4&amp;"_details.jpg"))</f>
        <v>https://raw.githubusercontent.com/PatrickVibild/TellusAmazonPictures/master/pictures/Lenovo/B50/DE/3.jpg</v>
      </c>
      <c r="P4" s="0" t="str">
        <f aca="false">IF(ISBLANK(K4),"",IF(L4, "https://raw.githubusercontent.com/PatrickVibild/TellusAmazonPictures/master/pictures/"&amp;K4&amp;"/4.jpg", ""))</f>
        <v>https://raw.githubusercontent.com/PatrickVibild/TellusAmazonPictures/master/pictures/Lenovo/B50/DE/4.jpg</v>
      </c>
      <c r="Q4" s="0" t="str">
        <f aca="false">IF(ISBLANK(K4),"",IF(L4, "https://raw.githubusercontent.com/PatrickVibild/TellusAmazonPictures/master/pictures/"&amp;K4&amp;"/5.jpg", ""))</f>
        <v>https://raw.githubusercontent.com/PatrickVibild/TellusAmazonPictures/master/pictures/Lenovo/B50/DE/5.jpg</v>
      </c>
      <c r="R4" s="0" t="str">
        <f aca="false">IF(ISBLANK(K4),"",IF(L4, "https://raw.githubusercontent.com/PatrickVibild/TellusAmazonPictures/master/pictures/"&amp;K4&amp;"/6.jpg", ""))</f>
        <v>https://raw.githubusercontent.com/PatrickVibild/TellusAmazonPictures/master/pictures/Lenovo/B50/DE/6.jpg</v>
      </c>
      <c r="S4" s="0" t="str">
        <f aca="false">IF(ISBLANK(K4),"",IF(L4, "https://raw.githubusercontent.com/PatrickVibild/TellusAmazonPictures/master/pictures/"&amp;K4&amp;"/7.jpg", ""))</f>
        <v>https://raw.githubusercontent.com/PatrickVibild/TellusAmazonPictures/master/pictures/Lenovo/B50/DE/7.jpg</v>
      </c>
      <c r="T4" s="0" t="str">
        <f aca="false">IF(ISBLANK(K4),"",IF(L4, "https://raw.githubusercontent.com/PatrickVibild/TellusAmazonPictures/master/pictures/"&amp;K4&amp;"/8.jpg",""))</f>
        <v>https://raw.githubusercontent.com/PatrickVibild/TellusAmazonPictures/master/pictures/Lenovo/B50/DE/8.jpg</v>
      </c>
      <c r="U4" s="0" t="str">
        <f aca="false">IF(ISBLANK(K4),"",IF(L4, "https://raw.githubusercontent.com/PatrickVibild/TellusAmazonPictures/master/pictures/"&amp;K4&amp;"/9.jpg", ""))</f>
        <v>https://raw.githubusercontent.com/PatrickVibild/TellusAmazonPictures/master/pictures/Lenovo/B50/DE/9.jpg</v>
      </c>
      <c r="V4" s="59" t="n">
        <f aca="false">MATCH(G4,options!$D$1:$D$20,0)</f>
        <v>1</v>
      </c>
    </row>
    <row r="5" customFormat="false" ht="23.85" hidden="false" customHeight="false" outlineLevel="0" collapsed="false">
      <c r="A5" s="46" t="s">
        <v>375</v>
      </c>
      <c r="B5" s="51" t="n">
        <v>15</v>
      </c>
      <c r="C5" s="52" t="n">
        <f aca="false">FALSE()</f>
        <v>0</v>
      </c>
      <c r="D5" s="52" t="n">
        <f aca="false">TRUE()</f>
        <v>1</v>
      </c>
      <c r="E5" s="50" t="n">
        <v>5714401508021</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4" t="n">
        <f aca="false">TRUE()</f>
        <v>1</v>
      </c>
      <c r="J5" s="55" t="b">
        <v>0</v>
      </c>
      <c r="K5" s="45" t="s">
        <v>378</v>
      </c>
      <c r="L5" s="56" t="b">
        <v>1</v>
      </c>
      <c r="M5" s="57" t="str">
        <f aca="false">IF(ISBLANK(K5),"",IF(L5, "https://raw.githubusercontent.com/PatrickVibild/TellusAmazonPictures/master/pictures/"&amp;K5&amp;"/1.jpg","https://download.lenovo.com/Images/Parts/"&amp;K5&amp;"/"&amp;K5&amp;"_A.jpg"))</f>
        <v>https://raw.githubusercontent.com/PatrickVibild/TellusAmazonPictures/master/pictures/Lenovo/B50/FR/1.jpg</v>
      </c>
      <c r="N5" s="57" t="str">
        <f aca="false">IF(ISBLANK(K5),"",IF(L5, "https://raw.githubusercontent.com/PatrickVibild/TellusAmazonPictures/master/pictures/"&amp;K5&amp;"/2.jpg","https://download.lenovo.com/Images/Parts/"&amp;K5&amp;"/"&amp;K5&amp;"_B.jpg"))</f>
        <v>https://raw.githubusercontent.com/PatrickVibild/TellusAmazonPictures/master/pictures/Lenovo/B50/FR/2.jpg</v>
      </c>
      <c r="O5" s="58" t="str">
        <f aca="false">IF(ISBLANK(K5),"",IF(L5, "https://raw.githubusercontent.com/PatrickVibild/TellusAmazonPictures/master/pictures/"&amp;K5&amp;"/3.jpg","https://download.lenovo.com/Images/Parts/"&amp;K5&amp;"/"&amp;K5&amp;"_details.jpg"))</f>
        <v>https://raw.githubusercontent.com/PatrickVibild/TellusAmazonPictures/master/pictures/Lenovo/B50/FR/3.jpg</v>
      </c>
      <c r="P5" s="0" t="str">
        <f aca="false">IF(ISBLANK(K5),"",IF(L5, "https://raw.githubusercontent.com/PatrickVibild/TellusAmazonPictures/master/pictures/"&amp;K5&amp;"/4.jpg", ""))</f>
        <v>https://raw.githubusercontent.com/PatrickVibild/TellusAmazonPictures/master/pictures/Lenovo/B50/FR/4.jpg</v>
      </c>
      <c r="Q5" s="0" t="str">
        <f aca="false">IF(ISBLANK(K5),"",IF(L5, "https://raw.githubusercontent.com/PatrickVibild/TellusAmazonPictures/master/pictures/"&amp;K5&amp;"/5.jpg", ""))</f>
        <v>https://raw.githubusercontent.com/PatrickVibild/TellusAmazonPictures/master/pictures/Lenovo/B50/FR/5.jpg</v>
      </c>
      <c r="R5" s="0" t="str">
        <f aca="false">IF(ISBLANK(K5),"",IF(L5, "https://raw.githubusercontent.com/PatrickVibild/TellusAmazonPictures/master/pictures/"&amp;K5&amp;"/6.jpg", ""))</f>
        <v>https://raw.githubusercontent.com/PatrickVibild/TellusAmazonPictures/master/pictures/Lenovo/B50/FR/6.jpg</v>
      </c>
      <c r="S5" s="0" t="str">
        <f aca="false">IF(ISBLANK(K5),"",IF(L5, "https://raw.githubusercontent.com/PatrickVibild/TellusAmazonPictures/master/pictures/"&amp;K5&amp;"/7.jpg", ""))</f>
        <v>https://raw.githubusercontent.com/PatrickVibild/TellusAmazonPictures/master/pictures/Lenovo/B50/FR/7.jpg</v>
      </c>
      <c r="T5" s="0" t="str">
        <f aca="false">IF(ISBLANK(K5),"",IF(L5, "https://raw.githubusercontent.com/PatrickVibild/TellusAmazonPictures/master/pictures/"&amp;K5&amp;"/8.jpg",""))</f>
        <v>https://raw.githubusercontent.com/PatrickVibild/TellusAmazonPictures/master/pictures/Lenovo/B50/FR/8.jpg</v>
      </c>
      <c r="U5" s="0" t="str">
        <f aca="false">IF(ISBLANK(K5),"",IF(L5, "https://raw.githubusercontent.com/PatrickVibild/TellusAmazonPictures/master/pictures/"&amp;K5&amp;"/9.jpg", ""))</f>
        <v>https://raw.githubusercontent.com/PatrickVibild/TellusAmazonPictures/master/pictures/Lenovo/B50/FR/9.jpg</v>
      </c>
      <c r="V5" s="59" t="n">
        <f aca="false">MATCH(G5,options!$D$1:$D$20,0)</f>
        <v>2</v>
      </c>
    </row>
    <row r="6" customFormat="false" ht="23.85" hidden="false" customHeight="false" outlineLevel="0" collapsed="false">
      <c r="A6" s="46" t="s">
        <v>379</v>
      </c>
      <c r="B6" s="61" t="s">
        <v>380</v>
      </c>
      <c r="C6" s="52" t="n">
        <f aca="false">FALSE()</f>
        <v>0</v>
      </c>
      <c r="D6" s="52" t="n">
        <f aca="false">TRUE()</f>
        <v>1</v>
      </c>
      <c r="E6" s="50" t="n">
        <v>5714401508038</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4" t="n">
        <f aca="false">TRUE()</f>
        <v>1</v>
      </c>
      <c r="J6" s="55" t="b">
        <v>0</v>
      </c>
      <c r="K6" s="45" t="s">
        <v>383</v>
      </c>
      <c r="L6" s="56" t="b">
        <v>1</v>
      </c>
      <c r="M6" s="57" t="str">
        <f aca="false">IF(ISBLANK(K6),"",IF(L6, "https://raw.githubusercontent.com/PatrickVibild/TellusAmazonPictures/master/pictures/"&amp;K6&amp;"/1.jpg","https://download.lenovo.com/Images/Parts/"&amp;K6&amp;"/"&amp;K6&amp;"_A.jpg"))</f>
        <v>https://raw.githubusercontent.com/PatrickVibild/TellusAmazonPictures/master/pictures/Lenovo/B50/IT/1.jpg</v>
      </c>
      <c r="N6" s="57" t="str">
        <f aca="false">IF(ISBLANK(K6),"",IF(L6, "https://raw.githubusercontent.com/PatrickVibild/TellusAmazonPictures/master/pictures/"&amp;K6&amp;"/2.jpg","https://download.lenovo.com/Images/Parts/"&amp;K6&amp;"/"&amp;K6&amp;"_B.jpg"))</f>
        <v>https://raw.githubusercontent.com/PatrickVibild/TellusAmazonPictures/master/pictures/Lenovo/B50/IT/2.jpg</v>
      </c>
      <c r="O6" s="58" t="str">
        <f aca="false">IF(ISBLANK(K6),"",IF(L6, "https://raw.githubusercontent.com/PatrickVibild/TellusAmazonPictures/master/pictures/"&amp;K6&amp;"/3.jpg","https://download.lenovo.com/Images/Parts/"&amp;K6&amp;"/"&amp;K6&amp;"_details.jpg"))</f>
        <v>https://raw.githubusercontent.com/PatrickVibild/TellusAmazonPictures/master/pictures/Lenovo/B50/IT/3.jpg</v>
      </c>
      <c r="P6" s="0" t="str">
        <f aca="false">IF(ISBLANK(K6),"",IF(L6, "https://raw.githubusercontent.com/PatrickVibild/TellusAmazonPictures/master/pictures/"&amp;K6&amp;"/4.jpg", ""))</f>
        <v>https://raw.githubusercontent.com/PatrickVibild/TellusAmazonPictures/master/pictures/Lenovo/B50/IT/4.jpg</v>
      </c>
      <c r="Q6" s="0" t="str">
        <f aca="false">IF(ISBLANK(K6),"",IF(L6, "https://raw.githubusercontent.com/PatrickVibild/TellusAmazonPictures/master/pictures/"&amp;K6&amp;"/5.jpg", ""))</f>
        <v>https://raw.githubusercontent.com/PatrickVibild/TellusAmazonPictures/master/pictures/Lenovo/B50/IT/5.jpg</v>
      </c>
      <c r="R6" s="0" t="str">
        <f aca="false">IF(ISBLANK(K6),"",IF(L6, "https://raw.githubusercontent.com/PatrickVibild/TellusAmazonPictures/master/pictures/"&amp;K6&amp;"/6.jpg", ""))</f>
        <v>https://raw.githubusercontent.com/PatrickVibild/TellusAmazonPictures/master/pictures/Lenovo/B50/IT/6.jpg</v>
      </c>
      <c r="S6" s="0" t="str">
        <f aca="false">IF(ISBLANK(K6),"",IF(L6, "https://raw.githubusercontent.com/PatrickVibild/TellusAmazonPictures/master/pictures/"&amp;K6&amp;"/7.jpg", ""))</f>
        <v>https://raw.githubusercontent.com/PatrickVibild/TellusAmazonPictures/master/pictures/Lenovo/B50/IT/7.jpg</v>
      </c>
      <c r="T6" s="0" t="str">
        <f aca="false">IF(ISBLANK(K6),"",IF(L6, "https://raw.githubusercontent.com/PatrickVibild/TellusAmazonPictures/master/pictures/"&amp;K6&amp;"/8.jpg",""))</f>
        <v>https://raw.githubusercontent.com/PatrickVibild/TellusAmazonPictures/master/pictures/Lenovo/B50/IT/8.jpg</v>
      </c>
      <c r="U6" s="0" t="str">
        <f aca="false">IF(ISBLANK(K6),"",IF(L6, "https://raw.githubusercontent.com/PatrickVibild/TellusAmazonPictures/master/pictures/"&amp;K6&amp;"/9.jpg", ""))</f>
        <v>https://raw.githubusercontent.com/PatrickVibild/TellusAmazonPictures/master/pictures/Lenovo/B50/IT/9.jpg</v>
      </c>
      <c r="V6" s="59"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0" t="n">
        <v>5714401508045</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4" t="n">
        <f aca="false">TRUE()</f>
        <v>1</v>
      </c>
      <c r="J7" s="55" t="b">
        <v>0</v>
      </c>
      <c r="K7" s="45" t="s">
        <v>387</v>
      </c>
      <c r="L7" s="56" t="b">
        <v>1</v>
      </c>
      <c r="M7" s="57" t="str">
        <f aca="false">IF(ISBLANK(K7),"",IF(L7, "https://raw.githubusercontent.com/PatrickVibild/TellusAmazonPictures/master/pictures/"&amp;K7&amp;"/1.jpg","https://download.lenovo.com/Images/Parts/"&amp;K7&amp;"/"&amp;K7&amp;"_A.jpg"))</f>
        <v>https://raw.githubusercontent.com/PatrickVibild/TellusAmazonPictures/master/pictures/Lenovo/B50/ES/1.jpg</v>
      </c>
      <c r="N7" s="57" t="str">
        <f aca="false">IF(ISBLANK(K7),"",IF(L7, "https://raw.githubusercontent.com/PatrickVibild/TellusAmazonPictures/master/pictures/"&amp;K7&amp;"/2.jpg","https://download.lenovo.com/Images/Parts/"&amp;K7&amp;"/"&amp;K7&amp;"_B.jpg"))</f>
        <v>https://raw.githubusercontent.com/PatrickVibild/TellusAmazonPictures/master/pictures/Lenovo/B50/ES/2.jpg</v>
      </c>
      <c r="O7" s="58" t="str">
        <f aca="false">IF(ISBLANK(K7),"",IF(L7, "https://raw.githubusercontent.com/PatrickVibild/TellusAmazonPictures/master/pictures/"&amp;K7&amp;"/3.jpg","https://download.lenovo.com/Images/Parts/"&amp;K7&amp;"/"&amp;K7&amp;"_details.jpg"))</f>
        <v>https://raw.githubusercontent.com/PatrickVibild/TellusAmazonPictures/master/pictures/Lenovo/B50/ES/3.jpg</v>
      </c>
      <c r="P7" s="0" t="str">
        <f aca="false">IF(ISBLANK(K7),"",IF(L7, "https://raw.githubusercontent.com/PatrickVibild/TellusAmazonPictures/master/pictures/"&amp;K7&amp;"/4.jpg", ""))</f>
        <v>https://raw.githubusercontent.com/PatrickVibild/TellusAmazonPictures/master/pictures/Lenovo/B50/ES/4.jpg</v>
      </c>
      <c r="Q7" s="0" t="str">
        <f aca="false">IF(ISBLANK(K7),"",IF(L7, "https://raw.githubusercontent.com/PatrickVibild/TellusAmazonPictures/master/pictures/"&amp;K7&amp;"/5.jpg", ""))</f>
        <v>https://raw.githubusercontent.com/PatrickVibild/TellusAmazonPictures/master/pictures/Lenovo/B50/ES/5.jpg</v>
      </c>
      <c r="R7" s="0" t="str">
        <f aca="false">IF(ISBLANK(K7),"",IF(L7, "https://raw.githubusercontent.com/PatrickVibild/TellusAmazonPictures/master/pictures/"&amp;K7&amp;"/6.jpg", ""))</f>
        <v>https://raw.githubusercontent.com/PatrickVibild/TellusAmazonPictures/master/pictures/Lenovo/B50/ES/6.jpg</v>
      </c>
      <c r="S7" s="0" t="str">
        <f aca="false">IF(ISBLANK(K7),"",IF(L7, "https://raw.githubusercontent.com/PatrickVibild/TellusAmazonPictures/master/pictures/"&amp;K7&amp;"/7.jpg", ""))</f>
        <v>https://raw.githubusercontent.com/PatrickVibild/TellusAmazonPictures/master/pictures/Lenovo/B50/ES/7.jpg</v>
      </c>
      <c r="T7" s="0" t="str">
        <f aca="false">IF(ISBLANK(K7),"",IF(L7, "https://raw.githubusercontent.com/PatrickVibild/TellusAmazonPictures/master/pictures/"&amp;K7&amp;"/8.jpg",""))</f>
        <v>https://raw.githubusercontent.com/PatrickVibild/TellusAmazonPictures/master/pictures/Lenovo/B50/ES/8.jpg</v>
      </c>
      <c r="U7" s="0" t="str">
        <f aca="false">IF(ISBLANK(K7),"",IF(L7, "https://raw.githubusercontent.com/PatrickVibild/TellusAmazonPictures/master/pictures/"&amp;K7&amp;"/9.jpg", ""))</f>
        <v>https://raw.githubusercontent.com/PatrickVibild/TellusAmazonPictures/master/pictures/Lenovo/B50/ES/9.jpg</v>
      </c>
      <c r="V7" s="59"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0" t="n">
        <v>5714401508052</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6" t="b">
        <v>1</v>
      </c>
      <c r="M8" s="57" t="str">
        <f aca="false">IF(ISBLANK(K8),"",IF(L8, "https://raw.githubusercontent.com/PatrickVibild/TellusAmazonPictures/master/pictures/"&amp;K8&amp;"/1.jpg","https://download.lenovo.com/Images/Parts/"&amp;K8&amp;"/"&amp;K8&amp;"_A.jpg"))</f>
        <v>https://raw.githubusercontent.com/PatrickVibild/TellusAmazonPictures/master/pictures/Lenovo/B50/UK/1.jpg</v>
      </c>
      <c r="N8" s="57" t="str">
        <f aca="false">IF(ISBLANK(K8),"",IF(L8, "https://raw.githubusercontent.com/PatrickVibild/TellusAmazonPictures/master/pictures/"&amp;K8&amp;"/2.jpg","https://download.lenovo.com/Images/Parts/"&amp;K8&amp;"/"&amp;K8&amp;"_B.jpg"))</f>
        <v>https://raw.githubusercontent.com/PatrickVibild/TellusAmazonPictures/master/pictures/Lenovo/B50/UK/2.jpg</v>
      </c>
      <c r="O8" s="58" t="str">
        <f aca="false">IF(ISBLANK(K8),"",IF(L8, "https://raw.githubusercontent.com/PatrickVibild/TellusAmazonPictures/master/pictures/"&amp;K8&amp;"/3.jpg","https://download.lenovo.com/Images/Parts/"&amp;K8&amp;"/"&amp;K8&amp;"_details.jpg"))</f>
        <v>https://raw.githubusercontent.com/PatrickVibild/TellusAmazonPictures/master/pictures/Lenovo/B50/UK/3.jpg</v>
      </c>
      <c r="P8" s="0" t="str">
        <f aca="false">IF(ISBLANK(K8),"",IF(L8, "https://raw.githubusercontent.com/PatrickVibild/TellusAmazonPictures/master/pictures/"&amp;K8&amp;"/4.jpg", ""))</f>
        <v>https://raw.githubusercontent.com/PatrickVibild/TellusAmazonPictures/master/pictures/Lenovo/B50/UK/4.jpg</v>
      </c>
      <c r="Q8" s="0" t="str">
        <f aca="false">IF(ISBLANK(K8),"",IF(L8, "https://raw.githubusercontent.com/PatrickVibild/TellusAmazonPictures/master/pictures/"&amp;K8&amp;"/5.jpg", ""))</f>
        <v>https://raw.githubusercontent.com/PatrickVibild/TellusAmazonPictures/master/pictures/Lenovo/B50/UK/5.jpg</v>
      </c>
      <c r="R8" s="0" t="str">
        <f aca="false">IF(ISBLANK(K8),"",IF(L8, "https://raw.githubusercontent.com/PatrickVibild/TellusAmazonPictures/master/pictures/"&amp;K8&amp;"/6.jpg", ""))</f>
        <v>https://raw.githubusercontent.com/PatrickVibild/TellusAmazonPictures/master/pictures/Lenovo/B50/UK/6.jpg</v>
      </c>
      <c r="S8" s="0" t="str">
        <f aca="false">IF(ISBLANK(K8),"",IF(L8, "https://raw.githubusercontent.com/PatrickVibild/TellusAmazonPictures/master/pictures/"&amp;K8&amp;"/7.jpg", ""))</f>
        <v>https://raw.githubusercontent.com/PatrickVibild/TellusAmazonPictures/master/pictures/Lenovo/B50/UK/7.jpg</v>
      </c>
      <c r="T8" s="0" t="str">
        <f aca="false">IF(ISBLANK(K8),"",IF(L8, "https://raw.githubusercontent.com/PatrickVibild/TellusAmazonPictures/master/pictures/"&amp;K8&amp;"/8.jpg",""))</f>
        <v>https://raw.githubusercontent.com/PatrickVibild/TellusAmazonPictures/master/pictures/Lenovo/B50/UK/8.jpg</v>
      </c>
      <c r="U8" s="0" t="str">
        <f aca="false">IF(ISBLANK(K8),"",IF(L8, "https://raw.githubusercontent.com/PatrickVibild/TellusAmazonPictures/master/pictures/"&amp;K8&amp;"/9.jpg", ""))</f>
        <v>https://raw.githubusercontent.com/PatrickVibild/TellusAmazonPictures/master/pictures/Lenovo/B50/UK/9.jpg</v>
      </c>
      <c r="V8" s="59" t="n">
        <f aca="false">MATCH(G8,options!$D$1:$D$20,0)</f>
        <v>5</v>
      </c>
    </row>
    <row r="9" customFormat="false" ht="23.85" hidden="false" customHeight="false" outlineLevel="0" collapsed="false">
      <c r="A9" s="46" t="s">
        <v>392</v>
      </c>
      <c r="B9" s="62" t="str">
        <f aca="false">IF(B6=options!C1,"5","5")</f>
        <v>5</v>
      </c>
      <c r="C9" s="52" t="n">
        <f aca="false">FALSE()</f>
        <v>0</v>
      </c>
      <c r="D9" s="52" t="b">
        <v>1</v>
      </c>
      <c r="E9" s="50"/>
      <c r="F9" s="50"/>
      <c r="G9" s="60"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4" t="n">
        <f aca="false">TRUE()</f>
        <v>1</v>
      </c>
      <c r="J9" s="55" t="b">
        <v>0</v>
      </c>
      <c r="K9" s="45"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https://raw.githubusercontent.com/PatrickVibild/TellusAmazonPictures/master/pictures/Lenovo/B50/NOR/1.jpg</v>
      </c>
      <c r="N9" s="57" t="str">
        <f aca="false">IF(ISBLANK(K9),"",IF(L9, "https://raw.githubusercontent.com/PatrickVibild/TellusAmazonPictures/master/pictures/"&amp;K9&amp;"/2.jpg","https://download.lenovo.com/Images/Parts/"&amp;K9&amp;"/"&amp;K9&amp;"_B.jpg"))</f>
        <v>https://raw.githubusercontent.com/PatrickVibild/TellusAmazonPictures/master/pictures/Lenovo/B50/NOR/2.jpg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https://raw.githubusercontent.com/PatrickVibild/TellusAmazonPictures/master/pictures/Lenovo/B50/NOR/3.jpg</v>
      </c>
      <c r="P9" s="0" t="str">
        <f aca="false">IF(ISBLANK(K9),"",IF(L9, "https://raw.githubusercontent.com/PatrickVibild/TellusAmazonPictures/master/pictures/"&amp;K9&amp;"/4.jpg", ""))</f>
        <v>https://raw.githubusercontent.com/PatrickVibild/TellusAmazonPictures/master/pictures/Lenovo/B50/NOR/4.jpg</v>
      </c>
      <c r="Q9" s="0" t="str">
        <f aca="false">IF(ISBLANK(K9),"",IF(L9, "https://raw.githubusercontent.com/PatrickVibild/TellusAmazonPictures/master/pictures/"&amp;K9&amp;"/5.jpg", ""))</f>
        <v>https://raw.githubusercontent.com/PatrickVibild/TellusAmazonPictures/master/pictures/Lenovo/B50/NOR/5.jpg</v>
      </c>
      <c r="R9" s="0" t="str">
        <f aca="false">IF(ISBLANK(K9),"",IF(L9, "https://raw.githubusercontent.com/PatrickVibild/TellusAmazonPictures/master/pictures/"&amp;K9&amp;"/6.jpg", ""))</f>
        <v>https://raw.githubusercontent.com/PatrickVibild/TellusAmazonPictures/master/pictures/Lenovo/B50/NOR/6.jpg</v>
      </c>
      <c r="S9" s="0" t="str">
        <f aca="false">IF(ISBLANK(K9),"",IF(L9, "https://raw.githubusercontent.com/PatrickVibild/TellusAmazonPictures/master/pictures/"&amp;K9&amp;"/7.jpg", ""))</f>
        <v>https://raw.githubusercontent.com/PatrickVibild/TellusAmazonPictures/master/pictures/Lenovo/B50/NOR/7.jpg</v>
      </c>
      <c r="T9" s="0" t="str">
        <f aca="false">IF(ISBLANK(K9),"",IF(L9, "https://raw.githubusercontent.com/PatrickVibild/TellusAmazonPictures/master/pictures/"&amp;K9&amp;"/8.jpg",""))</f>
        <v>https://raw.githubusercontent.com/PatrickVibild/TellusAmazonPictures/master/pictures/Lenovo/B50/NOR/8.jpg</v>
      </c>
      <c r="U9" s="0" t="str">
        <f aca="false">IF(ISBLANK(K9),"",IF(L9, "https://raw.githubusercontent.com/PatrickVibild/TellusAmazonPictures/master/pictures/"&amp;K9&amp;"/9.jpg", ""))</f>
        <v>https://raw.githubusercontent.com/PatrickVibild/TellusAmazonPictures/master/pictures/Lenovo/B50/NOR/9.jpg</v>
      </c>
      <c r="V9" s="59" t="n">
        <f aca="false">MATCH(G9,options!$D$1:$D$20,0)</f>
        <v>6</v>
      </c>
    </row>
    <row r="10" customFormat="false" ht="23.85" hidden="false" customHeight="false" outlineLevel="0" collapsed="false">
      <c r="A10" s="0" t="s">
        <v>395</v>
      </c>
      <c r="B10" s="63"/>
      <c r="C10" s="52" t="n">
        <f aca="false">FALSE()</f>
        <v>0</v>
      </c>
      <c r="D10" s="52" t="n">
        <f aca="false">FALSE()</f>
        <v>0</v>
      </c>
      <c r="E10" s="50"/>
      <c r="F10" s="50"/>
      <c r="G10" s="60"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4" t="n">
        <f aca="false">TRUE()</f>
        <v>1</v>
      </c>
      <c r="J10" s="55" t="b">
        <v>0</v>
      </c>
      <c r="K10" s="45" t="s">
        <v>374</v>
      </c>
      <c r="L10" s="56" t="b">
        <v>1</v>
      </c>
      <c r="M10" s="57" t="str">
        <f aca="false">IF(ISBLANK(K10),"",IF(L10, "https://raw.githubusercontent.com/PatrickVibild/TellusAmazonPictures/master/pictures/"&amp;K10&amp;"/1.jpg","https://download.lenovo.com/Images/Parts/"&amp;K10&amp;"/"&amp;K10&amp;"_A.jpg"))</f>
        <v>https://raw.githubusercontent.com/PatrickVibild/TellusAmazonPictures/master/pictures/Lenovo/B50/DE/1.jpg</v>
      </c>
      <c r="N10" s="57" t="str">
        <f aca="false">IF(ISBLANK(K10),"",IF(L10, "https://raw.githubusercontent.com/PatrickVibild/TellusAmazonPictures/master/pictures/"&amp;K10&amp;"/2.jpg","https://download.lenovo.com/Images/Parts/"&amp;K10&amp;"/"&amp;K10&amp;"_B.jpg"))</f>
        <v>https://raw.githubusercontent.com/PatrickVibild/TellusAmazonPictures/master/pictures/Lenovo/B50/DE/2.jpg</v>
      </c>
      <c r="O10" s="58" t="str">
        <f aca="false">IF(ISBLANK(K10),"",IF(L10, "https://raw.githubusercontent.com/PatrickVibild/TellusAmazonPictures/master/pictures/"&amp;K10&amp;"/3.jpg","https://download.lenovo.com/Images/Parts/"&amp;K10&amp;"/"&amp;K10&amp;"_details.jpg"))</f>
        <v>https://raw.githubusercontent.com/PatrickVibild/TellusAmazonPictures/master/pictures/Lenovo/B50/DE/3.jpg</v>
      </c>
      <c r="P10" s="0" t="str">
        <f aca="false">IF(ISBLANK(K10),"",IF(L10, "https://raw.githubusercontent.com/PatrickVibild/TellusAmazonPictures/master/pictures/"&amp;K10&amp;"/4.jpg", ""))</f>
        <v>https://raw.githubusercontent.com/PatrickVibild/TellusAmazonPictures/master/pictures/Lenovo/B50/DE/4.jpg</v>
      </c>
      <c r="Q10" s="0" t="str">
        <f aca="false">IF(ISBLANK(K10),"",IF(L10, "https://raw.githubusercontent.com/PatrickVibild/TellusAmazonPictures/master/pictures/"&amp;K10&amp;"/5.jpg", ""))</f>
        <v>https://raw.githubusercontent.com/PatrickVibild/TellusAmazonPictures/master/pictures/Lenovo/B50/DE/5.jpg</v>
      </c>
      <c r="R10" s="0" t="str">
        <f aca="false">IF(ISBLANK(K10),"",IF(L10, "https://raw.githubusercontent.com/PatrickVibild/TellusAmazonPictures/master/pictures/"&amp;K10&amp;"/6.jpg", ""))</f>
        <v>https://raw.githubusercontent.com/PatrickVibild/TellusAmazonPictures/master/pictures/Lenovo/B50/DE/6.jpg</v>
      </c>
      <c r="S10" s="0" t="str">
        <f aca="false">IF(ISBLANK(K10),"",IF(L10, "https://raw.githubusercontent.com/PatrickVibild/TellusAmazonPictures/master/pictures/"&amp;K10&amp;"/7.jpg", ""))</f>
        <v>https://raw.githubusercontent.com/PatrickVibild/TellusAmazonPictures/master/pictures/Lenovo/B50/DE/7.jpg</v>
      </c>
      <c r="T10" s="0" t="str">
        <f aca="false">IF(ISBLANK(K10),"",IF(L10, "https://raw.githubusercontent.com/PatrickVibild/TellusAmazonPictures/master/pictures/"&amp;K10&amp;"/8.jpg",""))</f>
        <v>https://raw.githubusercontent.com/PatrickVibild/TellusAmazonPictures/master/pictures/Lenovo/B50/DE/8.jpg</v>
      </c>
      <c r="U10" s="0" t="str">
        <f aca="false">IF(ISBLANK(K10),"",IF(L10, "https://raw.githubusercontent.com/PatrickVibild/TellusAmazonPictures/master/pictures/"&amp;K10&amp;"/9.jpg", ""))</f>
        <v>https://raw.githubusercontent.com/PatrickVibild/TellusAmazonPictures/master/pictures/Lenovo/B50/DE/9.jpg</v>
      </c>
      <c r="V10" s="59" t="n">
        <f aca="false">MATCH(G10,options!$D$1:$D$20,0)</f>
        <v>7</v>
      </c>
    </row>
    <row r="11" customFormat="false" ht="23.85" hidden="false" customHeight="false" outlineLevel="0" collapsed="false">
      <c r="A11" s="46" t="s">
        <v>397</v>
      </c>
      <c r="B11" s="64" t="n">
        <v>100</v>
      </c>
      <c r="C11" s="52" t="b">
        <v>1</v>
      </c>
      <c r="D11" s="52" t="n">
        <f aca="false">FALSE()</f>
        <v>0</v>
      </c>
      <c r="E11" s="50" t="n">
        <v>5714401508083</v>
      </c>
      <c r="F11" s="50" t="s">
        <v>398</v>
      </c>
      <c r="G11" s="60"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v>
      </c>
      <c r="I11" s="54" t="n">
        <f aca="false">TRUE()</f>
        <v>1</v>
      </c>
      <c r="J11" s="55" t="b">
        <v>0</v>
      </c>
      <c r="K11" s="45" t="s">
        <v>400</v>
      </c>
      <c r="L11" s="56" t="b">
        <v>1</v>
      </c>
      <c r="M11" s="57" t="str">
        <f aca="false">IF(ISBLANK(K11),"",IF(L11, "https://raw.githubusercontent.com/PatrickVibild/TellusAmazonPictures/master/pictures/"&amp;K11&amp;"/1.jpg","https://download.lenovo.com/Images/Parts/"&amp;K11&amp;"/"&amp;K11&amp;"_A.jpg"))</f>
        <v>https://raw.githubusercontent.com/PatrickVibild/TellusAmazonPictures/master/pictures/Lenovo/B50/US/1.jpg</v>
      </c>
      <c r="N11" s="57" t="str">
        <f aca="false">IF(ISBLANK(K11),"",IF(L11, "https://raw.githubusercontent.com/PatrickVibild/TellusAmazonPictures/master/pictures/"&amp;K11&amp;"/2.jpg","https://download.lenovo.com/Images/Parts/"&amp;K11&amp;"/"&amp;K11&amp;"_B.jpg"))</f>
        <v>https://raw.githubusercontent.com/PatrickVibild/TellusAmazonPictures/master/pictures/Lenovo/B50/US/2.jpg</v>
      </c>
      <c r="O11" s="58" t="str">
        <f aca="false">IF(ISBLANK(K11),"",IF(L11, "https://raw.githubusercontent.com/PatrickVibild/TellusAmazonPictures/master/pictures/"&amp;K11&amp;"/3.jpg","https://download.lenovo.com/Images/Parts/"&amp;K11&amp;"/"&amp;K11&amp;"_details.jpg"))</f>
        <v>https://raw.githubusercontent.com/PatrickVibild/TellusAmazonPictures/master/pictures/Lenovo/B50/US/3.jpg</v>
      </c>
      <c r="P11" s="0" t="str">
        <f aca="false">IF(ISBLANK(K11),"",IF(L11, "https://raw.githubusercontent.com/PatrickVibild/TellusAmazonPictures/master/pictures/"&amp;K11&amp;"/4.jpg", ""))</f>
        <v>https://raw.githubusercontent.com/PatrickVibild/TellusAmazonPictures/master/pictures/Lenovo/B50/US/4.jpg</v>
      </c>
      <c r="Q11" s="0" t="str">
        <f aca="false">IF(ISBLANK(K11),"",IF(L11, "https://raw.githubusercontent.com/PatrickVibild/TellusAmazonPictures/master/pictures/"&amp;K11&amp;"/5.jpg", ""))</f>
        <v>https://raw.githubusercontent.com/PatrickVibild/TellusAmazonPictures/master/pictures/Lenovo/B50/US/5.jpg</v>
      </c>
      <c r="R11" s="0" t="str">
        <f aca="false">IF(ISBLANK(K11),"",IF(L11, "https://raw.githubusercontent.com/PatrickVibild/TellusAmazonPictures/master/pictures/"&amp;K11&amp;"/6.jpg", ""))</f>
        <v>https://raw.githubusercontent.com/PatrickVibild/TellusAmazonPictures/master/pictures/Lenovo/B50/US/6.jpg</v>
      </c>
      <c r="S11" s="0" t="str">
        <f aca="false">IF(ISBLANK(K11),"",IF(L11, "https://raw.githubusercontent.com/PatrickVibild/TellusAmazonPictures/master/pictures/"&amp;K11&amp;"/7.jpg", ""))</f>
        <v>https://raw.githubusercontent.com/PatrickVibild/TellusAmazonPictures/master/pictures/Lenovo/B50/US/7.jpg</v>
      </c>
      <c r="T11" s="0" t="str">
        <f aca="false">IF(ISBLANK(K11),"",IF(L11, "https://raw.githubusercontent.com/PatrickVibild/TellusAmazonPictures/master/pictures/"&amp;K11&amp;"/8.jpg",""))</f>
        <v>https://raw.githubusercontent.com/PatrickVibild/TellusAmazonPictures/master/pictures/Lenovo/B50/US/8.jpg</v>
      </c>
      <c r="U11" s="0" t="str">
        <f aca="false">IF(ISBLANK(K11),"",IF(L11, "https://raw.githubusercontent.com/PatrickVibild/TellusAmazonPictures/master/pictures/"&amp;K11&amp;"/9.jpg", ""))</f>
        <v>https://raw.githubusercontent.com/PatrickVibild/TellusAmazonPictures/master/pictures/Lenovo/B50/US/9.jpg</v>
      </c>
      <c r="V11" s="59" t="n">
        <f aca="false">MATCH(G11,options!$D$1:$D$20,0)</f>
        <v>18</v>
      </c>
    </row>
    <row r="12" customFormat="false" ht="12.8" hidden="false" customHeight="false" outlineLevel="0" collapsed="false">
      <c r="B12" s="63"/>
      <c r="C12" s="52" t="n">
        <f aca="false">FALSE()</f>
        <v>0</v>
      </c>
      <c r="D12" s="52" t="n">
        <f aca="false">FALSE()</f>
        <v>0</v>
      </c>
      <c r="E12" s="65"/>
      <c r="F12" s="45"/>
      <c r="G12" s="60" t="s">
        <v>401</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4" t="n">
        <f aca="false">TRUE()</f>
        <v>1</v>
      </c>
      <c r="J12" s="55" t="b">
        <v>0</v>
      </c>
      <c r="K12" s="45" t="s">
        <v>402</v>
      </c>
      <c r="L12" s="56" t="n">
        <f aca="false">FALSE()</f>
        <v>0</v>
      </c>
      <c r="M12" s="57" t="str">
        <f aca="false">IF(ISBLANK(K12),"",IF(L12, "https://raw.githubusercontent.com/PatrickVibild/TellusAmazonPictures/master/pictures/"&amp;K12&amp;"/1.jpg","https://download.lenovo.com/Images/Parts/"&amp;K12&amp;"/"&amp;K12&amp;"_A.jpg"))</f>
        <v>https://download.lenovo.com/Images/Parts/01AV508/01AV508_A.jpg</v>
      </c>
      <c r="N12" s="57" t="str">
        <f aca="false">IF(ISBLANK(K12),"",IF(L12, "https://raw.githubusercontent.com/PatrickVibild/TellusAmazonPictures/master/pictures/"&amp;K12&amp;"/2.jpg","https://download.lenovo.com/Images/Parts/"&amp;K12&amp;"/"&amp;K12&amp;"_B.jpg"))</f>
        <v>https://download.lenovo.com/Images/Parts/01AV508/01AV508_B.jpg</v>
      </c>
      <c r="O12" s="58"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6" t="s">
        <v>403</v>
      </c>
      <c r="B13" s="50" t="s">
        <v>404</v>
      </c>
      <c r="C13" s="52" t="n">
        <f aca="false">FALSE()</f>
        <v>0</v>
      </c>
      <c r="D13" s="52" t="n">
        <f aca="false">FALSE()</f>
        <v>0</v>
      </c>
      <c r="E13" s="65"/>
      <c r="F13" s="45"/>
      <c r="G13" s="6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4" t="n">
        <f aca="false">TRUE()</f>
        <v>1</v>
      </c>
      <c r="J13" s="55" t="b">
        <v>0</v>
      </c>
      <c r="K13" s="45" t="s">
        <v>406</v>
      </c>
      <c r="L13" s="56" t="n">
        <f aca="false">FALSE()</f>
        <v>0</v>
      </c>
      <c r="M13" s="57" t="str">
        <f aca="false">IF(ISBLANK(K13),"",IF(L13, "https://raw.githubusercontent.com/PatrickVibild/TellusAmazonPictures/master/pictures/"&amp;K13&amp;"/1.jpg","https://download.lenovo.com/Images/Parts/"&amp;K13&amp;"/"&amp;K13&amp;"_A.jpg"))</f>
        <v>https://download.lenovo.com/Images/Parts/04X0224/04X0224_A.jpg</v>
      </c>
      <c r="N13" s="57" t="str">
        <f aca="false">IF(ISBLANK(K13),"",IF(L13, "https://raw.githubusercontent.com/PatrickVibild/TellusAmazonPictures/master/pictures/"&amp;K13&amp;"/2.jpg","https://download.lenovo.com/Images/Parts/"&amp;K13&amp;"/"&amp;K13&amp;"_B.jpg"))</f>
        <v>https://download.lenovo.com/Images/Parts/04X0224/04X0224_B.jpg</v>
      </c>
      <c r="O13" s="58"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6" t="s">
        <v>407</v>
      </c>
      <c r="B14" s="50" t="n">
        <v>5714401508991</v>
      </c>
      <c r="C14" s="52" t="n">
        <f aca="false">FALSE()</f>
        <v>0</v>
      </c>
      <c r="D14" s="52" t="n">
        <f aca="false">FALSE()</f>
        <v>0</v>
      </c>
      <c r="E14" s="65"/>
      <c r="F14" s="45"/>
      <c r="G14" s="60"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4" t="n">
        <f aca="false">TRUE()</f>
        <v>1</v>
      </c>
      <c r="J14" s="55" t="b">
        <v>0</v>
      </c>
      <c r="K14" s="45" t="s">
        <v>409</v>
      </c>
      <c r="L14" s="56" t="n">
        <f aca="false">FALSE()</f>
        <v>0</v>
      </c>
      <c r="M14" s="57" t="str">
        <f aca="false">IF(ISBLANK(K14),"",IF(L14, "https://raw.githubusercontent.com/PatrickVibild/TellusAmazonPictures/master/pictures/"&amp;K14&amp;"/1.jpg","https://download.lenovo.com/Images/Parts/"&amp;K14&amp;"/"&amp;K14&amp;"_A.jpg"))</f>
        <v>https://download.lenovo.com/Images/Parts/04X0230/04X0230_A.jpg</v>
      </c>
      <c r="N14" s="57" t="str">
        <f aca="false">IF(ISBLANK(K14),"",IF(L14, "https://raw.githubusercontent.com/PatrickVibild/TellusAmazonPictures/master/pictures/"&amp;K14&amp;"/2.jpg","https://download.lenovo.com/Images/Parts/"&amp;K14&amp;"/"&amp;K14&amp;"_B.jpg"))</f>
        <v>https://download.lenovo.com/Images/Parts/04X0230/04X0230_B.jpg</v>
      </c>
      <c r="O14" s="58"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3"/>
      <c r="C15" s="52" t="n">
        <f aca="false">FALSE()</f>
        <v>0</v>
      </c>
      <c r="D15" s="52" t="n">
        <f aca="false">FALSE()</f>
        <v>0</v>
      </c>
      <c r="E15" s="65"/>
      <c r="F15" s="45"/>
      <c r="G15" s="60"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4" t="n">
        <f aca="false">TRUE()</f>
        <v>1</v>
      </c>
      <c r="J15" s="55" t="b">
        <v>0</v>
      </c>
      <c r="K15" s="45" t="s">
        <v>411</v>
      </c>
      <c r="L15" s="56" t="n">
        <f aca="false">FALSE()</f>
        <v>0</v>
      </c>
      <c r="M15" s="57" t="str">
        <f aca="false">IF(ISBLANK(K15),"",IF(L15, "https://raw.githubusercontent.com/PatrickVibild/TellusAmazonPictures/master/pictures/"&amp;K15&amp;"/1.jpg","https://download.lenovo.com/Images/Parts/"&amp;K15&amp;"/"&amp;K15&amp;"_A.jpg"))</f>
        <v>https://download.lenovo.com/Images/Parts/04X0196/04X0196_A.jpg</v>
      </c>
      <c r="N15" s="57" t="str">
        <f aca="false">IF(ISBLANK(K15),"",IF(L15, "https://raw.githubusercontent.com/PatrickVibild/TellusAmazonPictures/master/pictures/"&amp;K15&amp;"/2.jpg","https://download.lenovo.com/Images/Parts/"&amp;K15&amp;"/"&amp;K15&amp;"_B.jpg"))</f>
        <v>https://download.lenovo.com/Images/Parts/04X0196/04X0196_B.jpg</v>
      </c>
      <c r="O15" s="58"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12.8" hidden="false" customHeight="false" outlineLevel="0" collapsed="false">
      <c r="A16" s="46" t="s">
        <v>412</v>
      </c>
      <c r="B16" s="47" t="s">
        <v>413</v>
      </c>
      <c r="C16" s="52" t="n">
        <f aca="false">FALSE()</f>
        <v>0</v>
      </c>
      <c r="D16" s="52" t="n">
        <f aca="false">FALSE()</f>
        <v>0</v>
      </c>
      <c r="E16" s="65"/>
      <c r="F16" s="45"/>
      <c r="G16" s="60"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4" t="n">
        <f aca="false">TRUE()</f>
        <v>1</v>
      </c>
      <c r="J16" s="55" t="b">
        <v>0</v>
      </c>
      <c r="K16" s="45" t="s">
        <v>415</v>
      </c>
      <c r="L16" s="56" t="n">
        <f aca="false">FALSE()</f>
        <v>0</v>
      </c>
      <c r="M16" s="57" t="str">
        <f aca="false">IF(ISBLANK(K16),"",IF(L16, "https://raw.githubusercontent.com/PatrickVibild/TellusAmazonPictures/master/pictures/"&amp;K16&amp;"/1.jpg","https://download.lenovo.com/Images/Parts/"&amp;K16&amp;"/"&amp;K16&amp;"_A.jpg"))</f>
        <v>https://download.lenovo.com/Images/Parts/04Y0920/04Y0920_A.jpg</v>
      </c>
      <c r="N16" s="57" t="str">
        <f aca="false">IF(ISBLANK(K16),"",IF(L16, "https://raw.githubusercontent.com/PatrickVibild/TellusAmazonPictures/master/pictures/"&amp;K16&amp;"/2.jpg","https://download.lenovo.com/Images/Parts/"&amp;K16&amp;"/"&amp;K16&amp;"_B.jpg"))</f>
        <v>https://download.lenovo.com/Images/Parts/04Y0920/04Y0920_B.jpg</v>
      </c>
      <c r="O16" s="58"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11</v>
      </c>
    </row>
    <row r="17" customFormat="false" ht="12.8" hidden="false" customHeight="false" outlineLevel="0" collapsed="false">
      <c r="B17" s="63"/>
      <c r="C17" s="52" t="n">
        <f aca="false">FALSE()</f>
        <v>0</v>
      </c>
      <c r="D17" s="52" t="n">
        <f aca="false">FALSE()</f>
        <v>0</v>
      </c>
      <c r="E17" s="65"/>
      <c r="F17" s="45"/>
      <c r="G17" s="60" t="s">
        <v>416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4" t="n">
        <f aca="false">TRUE()</f>
        <v>1</v>
      </c>
      <c r="J17" s="55" t="b">
        <v>0</v>
      </c>
      <c r="K17" s="45" t="s">
        <v>417</v>
      </c>
      <c r="L17" s="56" t="n">
        <f aca="false">FALSE()</f>
        <v>0</v>
      </c>
      <c r="M17" s="57" t="str">
        <f aca="false">IF(ISBLANK(K17),"",IF(L17, "https://raw.githubusercontent.com/PatrickVibild/TellusAmazonPictures/master/pictures/"&amp;K17&amp;"/1.jpg","https://download.lenovo.com/Images/Parts/"&amp;K17&amp;"/"&amp;K17&amp;"_A.jpg"))</f>
        <v>https://download.lenovo.com/Images/Parts/04X0236/04X0236_A.jpg</v>
      </c>
      <c r="N17" s="57" t="str">
        <f aca="false">IF(ISBLANK(K17),"",IF(L17, "https://raw.githubusercontent.com/PatrickVibild/TellusAmazonPictures/master/pictures/"&amp;K17&amp;"/2.jpg","https://download.lenovo.com/Images/Parts/"&amp;K17&amp;"/"&amp;K17&amp;"_B.jpg"))</f>
        <v>https://download.lenovo.com/Images/Parts/04X0236/04X0236_B.jpg</v>
      </c>
      <c r="O17" s="58"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6" t="s">
        <v>418</v>
      </c>
      <c r="B18" s="64" t="n">
        <v>10</v>
      </c>
      <c r="C18" s="52" t="n">
        <f aca="false">FALSE()</f>
        <v>0</v>
      </c>
      <c r="D18" s="52" t="n">
        <f aca="false">FALSE()</f>
        <v>0</v>
      </c>
      <c r="E18" s="65"/>
      <c r="F18" s="45"/>
      <c r="G18" s="60" t="s">
        <v>419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4" t="n">
        <f aca="false">TRUE()</f>
        <v>1</v>
      </c>
      <c r="J18" s="55" t="b">
        <v>0</v>
      </c>
      <c r="K18" s="45" t="s">
        <v>420</v>
      </c>
      <c r="L18" s="56" t="n">
        <f aca="false">FALSE()</f>
        <v>0</v>
      </c>
      <c r="M18" s="57" t="str">
        <f aca="false">IF(ISBLANK(K18),"",IF(L18, "https://raw.githubusercontent.com/PatrickVibild/TellusAmazonPictures/master/pictures/"&amp;K18&amp;"/1.jpg","https://download.lenovo.com/Images/Parts/"&amp;K18&amp;"/"&amp;K18&amp;"_A.jpg"))</f>
        <v>https://download.lenovo.com/Images/Parts/04X0237/04X0237_A.jpg</v>
      </c>
      <c r="N18" s="57" t="str">
        <f aca="false">IF(ISBLANK(K18),"",IF(L18, "https://raw.githubusercontent.com/PatrickVibild/TellusAmazonPictures/master/pictures/"&amp;K18&amp;"/2.jpg","https://download.lenovo.com/Images/Parts/"&amp;K18&amp;"/"&amp;K18&amp;"_B.jpg"))</f>
        <v>https://download.lenovo.com/Images/Parts/04X0237/04X0237_B.jpg</v>
      </c>
      <c r="O18" s="58"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3"/>
      <c r="C19" s="52" t="n">
        <f aca="false">FALSE()</f>
        <v>0</v>
      </c>
      <c r="D19" s="52" t="n">
        <f aca="false">FALSE()</f>
        <v>0</v>
      </c>
      <c r="E19" s="65"/>
      <c r="F19" s="45"/>
      <c r="G19" s="60" t="s">
        <v>421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4" t="n">
        <f aca="false">TRUE()</f>
        <v>1</v>
      </c>
      <c r="J19" s="55" t="b">
        <v>0</v>
      </c>
      <c r="K19" s="45" t="s">
        <v>422</v>
      </c>
      <c r="L19" s="56" t="n">
        <f aca="false">FALSE()</f>
        <v>0</v>
      </c>
      <c r="M19" s="57" t="str">
        <f aca="false">IF(ISBLANK(K19),"",IF(L19, "https://raw.githubusercontent.com/PatrickVibild/TellusAmazonPictures/master/pictures/"&amp;K19&amp;"/1.jpg","https://download.lenovo.com/Images/Parts/"&amp;K19&amp;"/"&amp;K19&amp;"_A.jpg"))</f>
        <v>https://download.lenovo.com/Images/Parts/04Y0964/04Y0964_A.jpg</v>
      </c>
      <c r="N19" s="57" t="str">
        <f aca="false">IF(ISBLANK(K19),"",IF(L19, "https://raw.githubusercontent.com/PatrickVibild/TellusAmazonPictures/master/pictures/"&amp;K19&amp;"/2.jpg","https://download.lenovo.com/Images/Parts/"&amp;K19&amp;"/"&amp;K19&amp;"_B.jpg"))</f>
        <v>https://download.lenovo.com/Images/Parts/04Y0964/04Y0964_B.jpg</v>
      </c>
      <c r="O19" s="58"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6" t="s">
        <v>423</v>
      </c>
      <c r="B20" s="66" t="s">
        <v>424</v>
      </c>
      <c r="C20" s="52" t="n">
        <f aca="false">FALSE()</f>
        <v>0</v>
      </c>
      <c r="D20" s="52" t="n">
        <f aca="false">FALSE()</f>
        <v>0</v>
      </c>
      <c r="E20" s="65"/>
      <c r="F20" s="45"/>
      <c r="G20" s="60" t="s">
        <v>425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4" t="n">
        <f aca="false">TRUE()</f>
        <v>1</v>
      </c>
      <c r="J20" s="55" t="b">
        <v>0</v>
      </c>
      <c r="K20" s="45" t="s">
        <v>426</v>
      </c>
      <c r="L20" s="56" t="n">
        <f aca="false">FALSE()</f>
        <v>0</v>
      </c>
      <c r="M20" s="57" t="str">
        <f aca="false">IF(ISBLANK(K20),"",IF(L20, "https://raw.githubusercontent.com/PatrickVibild/TellusAmazonPictures/master/pictures/"&amp;K20&amp;"/1.jpg","https://download.lenovo.com/Images/Parts/"&amp;K20&amp;"/"&amp;K20&amp;"_A.jpg"))</f>
        <v>https://download.lenovo.com/Images/Parts/04X0242/04X0242_A.jpg</v>
      </c>
      <c r="N20" s="57" t="str">
        <f aca="false">IF(ISBLANK(K20),"",IF(L20, "https://raw.githubusercontent.com/PatrickVibild/TellusAmazonPictures/master/pictures/"&amp;K20&amp;"/2.jpg","https://download.lenovo.com/Images/Parts/"&amp;K20&amp;"/"&amp;K20&amp;"_B.jpg"))</f>
        <v>https://download.lenovo.com/Images/Parts/04X0242/04X0242_B.jpg</v>
      </c>
      <c r="O20" s="58"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3"/>
      <c r="C21" s="52" t="n">
        <f aca="false">FALSE()</f>
        <v>0</v>
      </c>
      <c r="D21" s="52" t="n">
        <f aca="false">FALSE()</f>
        <v>0</v>
      </c>
      <c r="E21" s="65"/>
      <c r="F21" s="45"/>
      <c r="G21" s="60" t="s">
        <v>427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n">
        <f aca="false">TRUE()</f>
        <v>1</v>
      </c>
      <c r="J21" s="55" t="b">
        <v>0</v>
      </c>
      <c r="K21" s="45" t="s">
        <v>428</v>
      </c>
      <c r="L21" s="56" t="n">
        <f aca="false">TRUE()</f>
        <v>1</v>
      </c>
      <c r="M21" s="57"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59" t="n">
        <f aca="false">MATCH(G21,options!$D$1:$D$20,0)</f>
        <v>16</v>
      </c>
    </row>
    <row r="22" customFormat="false" ht="23.85" hidden="false" customHeight="false" outlineLevel="0" collapsed="false">
      <c r="B22" s="63"/>
      <c r="C22" s="52" t="n">
        <f aca="false">TRUE()</f>
        <v>1</v>
      </c>
      <c r="D22" s="52" t="n">
        <f aca="false">FALSE()</f>
        <v>0</v>
      </c>
      <c r="E22" s="65"/>
      <c r="F22" s="45"/>
      <c r="G22" s="60" t="s">
        <v>399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v>
      </c>
      <c r="I22" s="54" t="n">
        <f aca="false">TRUE()</f>
        <v>1</v>
      </c>
      <c r="J22" s="55" t="n">
        <f aca="false">TRUE()</f>
        <v>1</v>
      </c>
      <c r="K22" s="45" t="s">
        <v>429</v>
      </c>
      <c r="L22" s="56" t="n">
        <f aca="false">TRUE()</f>
        <v>1</v>
      </c>
      <c r="M22" s="57"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57"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58"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59" t="n">
        <f aca="false">MATCH(G22,options!$D$1:$D$20,0)</f>
        <v>18</v>
      </c>
    </row>
    <row r="23" customFormat="false" ht="46.25" hidden="false" customHeight="false" outlineLevel="0" collapsed="false">
      <c r="A23" s="46" t="s">
        <v>430</v>
      </c>
      <c r="B23" s="47"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2" t="n">
        <f aca="false">FALSE()</f>
        <v>0</v>
      </c>
      <c r="D23" s="52" t="n">
        <f aca="false">TRUE()</f>
        <v>1</v>
      </c>
      <c r="E23" s="65"/>
      <c r="F23" s="45"/>
      <c r="G23" s="60"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54" t="n">
        <f aca="false">TRUE()</f>
        <v>1</v>
      </c>
      <c r="J23" s="55" t="n">
        <f aca="false">FALSE()</f>
        <v>0</v>
      </c>
      <c r="K23" s="45" t="s">
        <v>431</v>
      </c>
      <c r="L23" s="56" t="n">
        <f aca="false">FALSE()</f>
        <v>0</v>
      </c>
      <c r="M23" s="57" t="str">
        <f aca="false">IF(ISBLANK(K23),"",IF(L23, "https://raw.githubusercontent.com/PatrickVibild/TellusAmazonPictures/master/pictures/"&amp;K23&amp;"/1.jpg","https://download.lenovo.com/Images/Parts/"&amp;K23&amp;"/"&amp;K23&amp;"_A.jpg"))</f>
        <v>https://download.lenovo.com/Images/Parts/04Y0950/04Y0950_A.jpg</v>
      </c>
      <c r="N23" s="57" t="str">
        <f aca="false">IF(ISBLANK(K23),"",IF(L23, "https://raw.githubusercontent.com/PatrickVibild/TellusAmazonPictures/master/pictures/"&amp;K23&amp;"/2.jpg","https://download.lenovo.com/Images/Parts/"&amp;K23&amp;"/"&amp;K23&amp;"_B.jpg"))</f>
        <v>https://download.lenovo.com/Images/Parts/04Y0950/04Y0950_B.jpg</v>
      </c>
      <c r="O23" s="58" t="str">
        <f aca="false">IF(ISBLANK(K23),"",IF(L23, "https://raw.githubusercontent.com/PatrickVibild/TellusAmazonPictures/master/pictures/"&amp;K23&amp;"/3.jpg","https://download.lenovo.com/Images/Parts/"&amp;K23&amp;"/"&amp;K23&amp;"_details.jpg"))</f>
        <v>https://download.lenovo.com/Images/Parts/04Y0950/04Y0950_details.jpg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v>
      </c>
    </row>
    <row r="24" customFormat="false" ht="57.45" hidden="false" customHeight="false" outlineLevel="0" collapsed="false">
      <c r="A24" s="46" t="s">
        <v>432</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t="n">
        <f aca="false">FALSE()</f>
        <v>0</v>
      </c>
      <c r="D24" s="52" t="n">
        <f aca="false">TRUE()</f>
        <v>1</v>
      </c>
      <c r="E24" s="65"/>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4" t="n">
        <f aca="false">TRUE()</f>
        <v>1</v>
      </c>
      <c r="J24" s="55" t="n">
        <f aca="false">FALSE()</f>
        <v>0</v>
      </c>
      <c r="K24" s="45" t="s">
        <v>433</v>
      </c>
      <c r="L24" s="56" t="n">
        <f aca="false">FALSE()</f>
        <v>0</v>
      </c>
      <c r="M24" s="57" t="str">
        <f aca="false">IF(ISBLANK(K24),"",IF(L24, "https://raw.githubusercontent.com/PatrickVibild/TellusAmazonPictures/master/pictures/"&amp;K24&amp;"/1.jpg","https://download.lenovo.com/Images/Parts/"&amp;K24&amp;"/"&amp;K24&amp;"_A.jpg"))</f>
        <v>https://download.lenovo.com/Images/Parts/04Y0902/04Y0902_A.jpg</v>
      </c>
      <c r="N24" s="57" t="str">
        <f aca="false">IF(ISBLANK(K24),"",IF(L24, "https://raw.githubusercontent.com/PatrickVibild/TellusAmazonPictures/master/pictures/"&amp;K24&amp;"/2.jpg","https://download.lenovo.com/Images/Parts/"&amp;K24&amp;"/"&amp;K24&amp;"_B.jpg"))</f>
        <v>https://download.lenovo.com/Images/Parts/04Y0902/04Y0902_B.jpg</v>
      </c>
      <c r="O24" s="58" t="str">
        <f aca="false">IF(ISBLANK(K24),"",IF(L24, "https://raw.githubusercontent.com/PatrickVibild/TellusAmazonPictures/master/pictures/"&amp;K24&amp;"/3.jpg","https://download.lenovo.com/Images/Parts/"&amp;K24&amp;"/"&amp;K24&amp;"_details.jpg"))</f>
        <v>https://download.lenovo.com/Images/Parts/04Y0902/04Y0902_details.jpg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434</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t="n">
        <f aca="false">FALSE()</f>
        <v>0</v>
      </c>
      <c r="D25" s="52" t="n">
        <f aca="false">TRUE()</f>
        <v>1</v>
      </c>
      <c r="E25" s="65"/>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4" t="n">
        <f aca="false">TRUE()</f>
        <v>1</v>
      </c>
      <c r="J25" s="55" t="n">
        <f aca="false">FALSE()</f>
        <v>0</v>
      </c>
      <c r="K25" s="45" t="s">
        <v>435</v>
      </c>
      <c r="L25" s="56" t="n">
        <f aca="false">FALSE()</f>
        <v>0</v>
      </c>
      <c r="M25" s="57" t="str">
        <f aca="false">IF(ISBLANK(K25),"",IF(L25, "https://raw.githubusercontent.com/PatrickVibild/TellusAmazonPictures/master/pictures/"&amp;K25&amp;"/1.jpg","https://download.lenovo.com/Images/Parts/"&amp;K25&amp;"/"&amp;K25&amp;"_A.jpg"))</f>
        <v>https://download.lenovo.com/Images/Parts/04Y0917/04Y0917_A.jpg</v>
      </c>
      <c r="N25" s="57" t="str">
        <f aca="false">IF(ISBLANK(K25),"",IF(L25, "https://raw.githubusercontent.com/PatrickVibild/TellusAmazonPictures/master/pictures/"&amp;K25&amp;"/2.jpg","https://download.lenovo.com/Images/Parts/"&amp;K25&amp;"/"&amp;K25&amp;"_B.jpg"))</f>
        <v>https://download.lenovo.com/Images/Parts/04Y0917/04Y0917_B.jpg</v>
      </c>
      <c r="O25" s="58" t="str">
        <f aca="false">IF(ISBLANK(K25),"",IF(L25, "https://raw.githubusercontent.com/PatrickVibild/TellusAmazonPictures/master/pictures/"&amp;K25&amp;"/3.jpg","https://download.lenovo.com/Images/Parts/"&amp;K25&amp;"/"&amp;K25&amp;"_details.jpg"))</f>
        <v>https://download.lenovo.com/Images/Parts/04Y0917/04Y0917_details.jpg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436</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t="n">
        <f aca="false">FALSE()</f>
        <v>0</v>
      </c>
      <c r="D26" s="52" t="n">
        <f aca="false">TRUE()</f>
        <v>1</v>
      </c>
      <c r="E26" s="65"/>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4" t="n">
        <f aca="false">TRUE()</f>
        <v>1</v>
      </c>
      <c r="J26" s="55" t="n">
        <f aca="false">FALSE()</f>
        <v>0</v>
      </c>
      <c r="K26" s="45" t="s">
        <v>437</v>
      </c>
      <c r="L26" s="56" t="n">
        <f aca="false">FALSE()</f>
        <v>0</v>
      </c>
      <c r="M26" s="57" t="str">
        <f aca="false">IF(ISBLANK(K26),"",IF(L26, "https://raw.githubusercontent.com/PatrickVibild/TellusAmazonPictures/master/pictures/"&amp;K26&amp;"/1.jpg","https://download.lenovo.com/Images/Parts/"&amp;K26&amp;"/"&amp;K26&amp;"_A.jpg"))</f>
        <v>https://download.lenovo.com/Images/Parts/04Y0910/04Y0910_A.jpg</v>
      </c>
      <c r="N26" s="57" t="str">
        <f aca="false">IF(ISBLANK(K26),"",IF(L26, "https://raw.githubusercontent.com/PatrickVibild/TellusAmazonPictures/master/pictures/"&amp;K26&amp;"/2.jpg","https://download.lenovo.com/Images/Parts/"&amp;K26&amp;"/"&amp;K26&amp;"_B.jpg"))</f>
        <v>https://download.lenovo.com/Images/Parts/04Y0910/04Y0910_B.jpg</v>
      </c>
      <c r="O26" s="58" t="str">
        <f aca="false">IF(ISBLANK(K26),"",IF(L26, "https://raw.githubusercontent.com/PatrickVibild/TellusAmazonPictures/master/pictures/"&amp;K26&amp;"/3.jpg","https://download.lenovo.com/Images/Parts/"&amp;K26&amp;"/"&amp;K26&amp;"_details.jpg"))</f>
        <v>https://download.lenovo.com/Images/Parts/04Y0910/04Y0910_details.jpg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35.05" hidden="false" customHeight="false" outlineLevel="0" collapsed="false">
      <c r="A27" s="46" t="s">
        <v>434</v>
      </c>
      <c r="B27" s="47"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2" t="n">
        <f aca="false">FALSE()</f>
        <v>0</v>
      </c>
      <c r="D27" s="52" t="n">
        <f aca="false">TRUE()</f>
        <v>1</v>
      </c>
      <c r="E27" s="65"/>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t="s">
        <v>438</v>
      </c>
      <c r="L27" s="56" t="n">
        <f aca="false">FALSE()</f>
        <v>0</v>
      </c>
      <c r="M27" s="57" t="str">
        <f aca="false">IF(ISBLANK(K27),"",IF(L27, "https://raw.githubusercontent.com/PatrickVibild/TellusAmazonPictures/master/pictures/"&amp;K27&amp;"/1.jpg","https://download.lenovo.com/Images/Parts/"&amp;K27&amp;"/"&amp;K27&amp;"_A.jpg"))</f>
        <v>https://download.lenovo.com/Images/Parts/04Y0929/04Y0929_A.jpg</v>
      </c>
      <c r="N27" s="57" t="str">
        <f aca="false">IF(ISBLANK(K27),"",IF(L27, "https://raw.githubusercontent.com/PatrickVibild/TellusAmazonPictures/master/pictures/"&amp;K27&amp;"/2.jpg","https://download.lenovo.com/Images/Parts/"&amp;K27&amp;"/"&amp;K27&amp;"_B.jpg"))</f>
        <v>https://download.lenovo.com/Images/Parts/04Y0929/04Y0929_B.jpg</v>
      </c>
      <c r="O27" s="58" t="str">
        <f aca="false">IF(ISBLANK(K27),"",IF(L27, "https://raw.githubusercontent.com/PatrickVibild/TellusAmazonPictures/master/pictures/"&amp;K27&amp;"/3.jpg","https://download.lenovo.com/Images/Parts/"&amp;K27&amp;"/"&amp;K27&amp;"_details.jpg"))</f>
        <v>https://download.lenovo.com/Images/Parts/04Y0929/04Y0929_details.jpg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t="n">
        <f aca="false">FALSE()</f>
        <v>0</v>
      </c>
      <c r="D28" s="52" t="n">
        <f aca="false">FALSE()</f>
        <v>0</v>
      </c>
      <c r="E28" s="65"/>
      <c r="F28" s="45"/>
      <c r="G28" s="6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4" t="n">
        <f aca="false">TRUE()</f>
        <v>1</v>
      </c>
      <c r="J28" s="55" t="n">
        <f aca="false">FALSE()</f>
        <v>0</v>
      </c>
      <c r="K28" s="45" t="s">
        <v>439</v>
      </c>
      <c r="L28" s="56" t="n">
        <f aca="false">FALSE()</f>
        <v>0</v>
      </c>
      <c r="M28" s="57" t="str">
        <f aca="false">IF(ISBLANK(K28),"",IF(L28, "https://raw.githubusercontent.com/PatrickVibild/TellusAmazonPictures/master/pictures/"&amp;K28&amp;"/1.jpg","https://download.lenovo.com/Images/Parts/"&amp;K28&amp;"/"&amp;K28&amp;"_A.jpg"))</f>
        <v>https://download.lenovo.com/Images/Parts/01AX351/01AX351_A.jpg</v>
      </c>
      <c r="N28" s="57" t="str">
        <f aca="false">IF(ISBLANK(K28),"",IF(L28, "https://raw.githubusercontent.com/PatrickVibild/TellusAmazonPictures/master/pictures/"&amp;K28&amp;"/2.jpg","https://download.lenovo.com/Images/Parts/"&amp;K28&amp;"/"&amp;K28&amp;"_B.jpg"))</f>
        <v>https://download.lenovo.com/Images/Parts/01AX351/01AX351_B.jpg</v>
      </c>
      <c r="O28" s="58" t="str">
        <f aca="false">IF(ISBLANK(K28),"",IF(L28, "https://raw.githubusercontent.com/PatrickVibild/TellusAmazonPictures/master/pictures/"&amp;K28&amp;"/3.jpg","https://download.lenovo.com/Images/Parts/"&amp;K28&amp;"/"&amp;K28&amp;"_details.jpg"))</f>
        <v>https://download.lenovo.com/Images/Parts/01AX351/01AX351_details.jpg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440</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t="n">
        <f aca="false">FALSE()</f>
        <v>0</v>
      </c>
      <c r="D29" s="52" t="n">
        <f aca="false">FALSE()</f>
        <v>0</v>
      </c>
      <c r="E29" s="65"/>
      <c r="F29" s="45"/>
      <c r="G29" s="60" t="s">
        <v>396</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4" t="n">
        <f aca="false">TRUE()</f>
        <v>1</v>
      </c>
      <c r="J29" s="55" t="n">
        <f aca="false">FALSE()</f>
        <v>0</v>
      </c>
      <c r="K29" s="45" t="s">
        <v>441</v>
      </c>
      <c r="L29" s="56" t="n">
        <f aca="false">FALSE()</f>
        <v>0</v>
      </c>
      <c r="M29" s="57" t="str">
        <f aca="false">IF(ISBLANK(K29),"",IF(L29, "https://raw.githubusercontent.com/PatrickVibild/TellusAmazonPictures/master/pictures/"&amp;K29&amp;"/1.jpg","https://download.lenovo.com/Images/Parts/"&amp;K29&amp;"/"&amp;K29&amp;"_A.jpg"))</f>
        <v>https://download.lenovo.com/Images/Parts/04Y0906/04Y0906_A.jpg</v>
      </c>
      <c r="N29" s="57" t="str">
        <f aca="false">IF(ISBLANK(K29),"",IF(L29, "https://raw.githubusercontent.com/PatrickVibild/TellusAmazonPictures/master/pictures/"&amp;K29&amp;"/2.jpg","https://download.lenovo.com/Images/Parts/"&amp;K29&amp;"/"&amp;K29&amp;"_B.jpg"))</f>
        <v>https://download.lenovo.com/Images/Parts/04Y0906/04Y0906_B.jpg</v>
      </c>
      <c r="O29" s="58"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t="n">
        <f aca="false">FALSE()</f>
        <v>0</v>
      </c>
      <c r="D30" s="52" t="n">
        <f aca="false">FALSE()</f>
        <v>0</v>
      </c>
      <c r="E30" s="65"/>
      <c r="F30" s="45"/>
      <c r="G30" s="60" t="s">
        <v>442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4" t="n">
        <f aca="false">TRUE()</f>
        <v>1</v>
      </c>
      <c r="J30" s="55" t="n">
        <f aca="false">FALSE()</f>
        <v>0</v>
      </c>
      <c r="K30" s="45" t="s">
        <v>443</v>
      </c>
      <c r="L30" s="56" t="n">
        <f aca="false">FALSE()</f>
        <v>0</v>
      </c>
      <c r="M30" s="57" t="str">
        <f aca="false">IF(ISBLANK(K30),"",IF(L30, "https://raw.githubusercontent.com/PatrickVibild/TellusAmazonPictures/master/pictures/"&amp;K30&amp;"/1.jpg","https://download.lenovo.com/Images/Parts/"&amp;K30&amp;"/"&amp;K30&amp;"_A.jpg"))</f>
        <v>https://download.lenovo.com/Images/Parts/04Y0907/04Y0907_A.jpg</v>
      </c>
      <c r="N30" s="57" t="str">
        <f aca="false">IF(ISBLANK(K30),"",IF(L30, "https://raw.githubusercontent.com/PatrickVibild/TellusAmazonPictures/master/pictures/"&amp;K30&amp;"/2.jpg","https://download.lenovo.com/Images/Parts/"&amp;K30&amp;"/"&amp;K30&amp;"_B.jpg"))</f>
        <v>https://download.lenovo.com/Images/Parts/04Y0907/04Y0907_B.jpg</v>
      </c>
      <c r="O30" s="58"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444</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t="n">
        <f aca="false">FALSE()</f>
        <v>0</v>
      </c>
      <c r="D31" s="52" t="n">
        <f aca="false">FALSE()</f>
        <v>0</v>
      </c>
      <c r="E31" s="65"/>
      <c r="F31" s="45"/>
      <c r="G31" s="60"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4" t="n">
        <f aca="false">TRUE()</f>
        <v>1</v>
      </c>
      <c r="J31" s="55" t="n">
        <f aca="false">FALSE()</f>
        <v>0</v>
      </c>
      <c r="K31" s="45" t="s">
        <v>445</v>
      </c>
      <c r="L31" s="56" t="n">
        <f aca="false">FALSE()</f>
        <v>0</v>
      </c>
      <c r="M31" s="57" t="str">
        <f aca="false">IF(ISBLANK(K31),"",IF(L31, "https://raw.githubusercontent.com/PatrickVibild/TellusAmazonPictures/master/pictures/"&amp;K31&amp;"/1.jpg","https://download.lenovo.com/Images/Parts/"&amp;K31&amp;"/"&amp;K31&amp;"_A.jpg"))</f>
        <v>https://download.lenovo.com/Images/Parts/04Y0908/04Y0908_A.jpg</v>
      </c>
      <c r="N31" s="57" t="str">
        <f aca="false">IF(ISBLANK(K31),"",IF(L31, "https://raw.githubusercontent.com/PatrickVibild/TellusAmazonPictures/master/pictures/"&amp;K31&amp;"/2.jpg","https://download.lenovo.com/Images/Parts/"&amp;K31&amp;"/"&amp;K31&amp;"_B.jpg"))</f>
        <v>https://download.lenovo.com/Images/Parts/04Y0908/04Y0908_B.jpg</v>
      </c>
      <c r="O31" s="58"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t="n">
        <f aca="false">FALSE()</f>
        <v>0</v>
      </c>
      <c r="D32" s="52" t="n">
        <f aca="false">FALSE()</f>
        <v>0</v>
      </c>
      <c r="E32" s="65"/>
      <c r="F32" s="45"/>
      <c r="G32" s="60"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4" t="n">
        <f aca="false">TRUE()</f>
        <v>1</v>
      </c>
      <c r="J32" s="55" t="n">
        <f aca="false">FALSE()</f>
        <v>0</v>
      </c>
      <c r="K32" s="45" t="s">
        <v>446</v>
      </c>
      <c r="L32" s="56" t="n">
        <f aca="false">FALSE()</f>
        <v>0</v>
      </c>
      <c r="M32" s="57" t="str">
        <f aca="false">IF(ISBLANK(K32),"",IF(L32, "https://raw.githubusercontent.com/PatrickVibild/TellusAmazonPictures/master/pictures/"&amp;K32&amp;"/1.jpg","https://download.lenovo.com/Images/Parts/"&amp;K32&amp;"/"&amp;K32&amp;"_A.jpg"))</f>
        <v>https://download.lenovo.com/Images/Parts/04Y0947/04Y0947_A.jpg</v>
      </c>
      <c r="N32" s="57" t="str">
        <f aca="false">IF(ISBLANK(K32),"",IF(L32, "https://raw.githubusercontent.com/PatrickVibild/TellusAmazonPictures/master/pictures/"&amp;K32&amp;"/2.jpg","https://download.lenovo.com/Images/Parts/"&amp;K32&amp;"/"&amp;K32&amp;"_B.jpg"))</f>
        <v>https://download.lenovo.com/Images/Parts/04Y0947/04Y0947_B.jpg</v>
      </c>
      <c r="O32" s="58"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447</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t="n">
        <f aca="false">FALSE()</f>
        <v>0</v>
      </c>
      <c r="D33" s="52" t="n">
        <f aca="false">FALSE()</f>
        <v>0</v>
      </c>
      <c r="E33" s="65"/>
      <c r="F33" s="45"/>
      <c r="G33" s="60"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4" t="n">
        <f aca="false">TRUE()</f>
        <v>1</v>
      </c>
      <c r="J33" s="55" t="n">
        <f aca="false">FALSE()</f>
        <v>0</v>
      </c>
      <c r="K33" s="45" t="s">
        <v>448</v>
      </c>
      <c r="L33" s="56" t="n">
        <f aca="false">FALSE()</f>
        <v>0</v>
      </c>
      <c r="M33" s="57" t="str">
        <f aca="false">IF(ISBLANK(K33),"",IF(L33, "https://raw.githubusercontent.com/PatrickVibild/TellusAmazonPictures/master/pictures/"&amp;K33&amp;"/1.jpg","https://download.lenovo.com/Images/Parts/"&amp;K33&amp;"/"&amp;K33&amp;"_A.jpg"))</f>
        <v>https://download.lenovo.com/Images/Parts/04Y0915/04Y0915_A.jpg</v>
      </c>
      <c r="N33" s="57" t="str">
        <f aca="false">IF(ISBLANK(K33),"",IF(L33, "https://raw.githubusercontent.com/PatrickVibild/TellusAmazonPictures/master/pictures/"&amp;K33&amp;"/2.jpg","https://download.lenovo.com/Images/Parts/"&amp;K33&amp;"/"&amp;K33&amp;"_B.jpg"))</f>
        <v>https://download.lenovo.com/Images/Parts/04Y0915/04Y0915_B.jpg</v>
      </c>
      <c r="O33" s="58"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t="n">
        <f aca="false">FALSE()</f>
        <v>0</v>
      </c>
      <c r="D34" s="52" t="n">
        <f aca="false">FALSE()</f>
        <v>0</v>
      </c>
      <c r="E34" s="65"/>
      <c r="F34" s="45"/>
      <c r="G34" s="60"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4" t="n">
        <f aca="false">TRUE()</f>
        <v>1</v>
      </c>
      <c r="J34" s="55" t="n">
        <f aca="false">FALSE()</f>
        <v>0</v>
      </c>
      <c r="K34" s="45" t="s">
        <v>449</v>
      </c>
      <c r="L34" s="56" t="n">
        <f aca="false">FALSE()</f>
        <v>0</v>
      </c>
      <c r="M34" s="57" t="str">
        <f aca="false">IF(ISBLANK(K34),"",IF(L34, "https://raw.githubusercontent.com/PatrickVibild/TellusAmazonPictures/master/pictures/"&amp;K34&amp;"/1.jpg","https://download.lenovo.com/Images/Parts/"&amp;K34&amp;"/"&amp;K34&amp;"_A.jpg"))</f>
        <v>https://download.lenovo.com/Images/Parts/04Y0919/04Y0919_A.jpg</v>
      </c>
      <c r="N34" s="57" t="str">
        <f aca="false">IF(ISBLANK(K34),"",IF(L34, "https://raw.githubusercontent.com/PatrickVibild/TellusAmazonPictures/master/pictures/"&amp;K34&amp;"/2.jpg","https://download.lenovo.com/Images/Parts/"&amp;K34&amp;"/"&amp;K34&amp;"_B.jpg"))</f>
        <v>https://download.lenovo.com/Images/Parts/04Y0919/04Y0919_B.jpg</v>
      </c>
      <c r="O34" s="58"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t="n">
        <f aca="false">FALSE()</f>
        <v>0</v>
      </c>
      <c r="D35" s="52" t="n">
        <f aca="false">FALSE()</f>
        <v>0</v>
      </c>
      <c r="E35" s="65"/>
      <c r="F35" s="45"/>
      <c r="G35" s="60" t="s">
        <v>414</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4" t="n">
        <f aca="false">TRUE()</f>
        <v>1</v>
      </c>
      <c r="J35" s="55" t="n">
        <f aca="false">FALSE()</f>
        <v>0</v>
      </c>
      <c r="K35" s="45" t="s">
        <v>415</v>
      </c>
      <c r="L35" s="56" t="n">
        <f aca="false">FALSE()</f>
        <v>0</v>
      </c>
      <c r="M35" s="57" t="str">
        <f aca="false">IF(ISBLANK(K35),"",IF(L35, "https://raw.githubusercontent.com/PatrickVibild/TellusAmazonPictures/master/pictures/"&amp;K35&amp;"/1.jpg","https://download.lenovo.com/Images/Parts/"&amp;K35&amp;"/"&amp;K35&amp;"_A.jpg"))</f>
        <v>https://download.lenovo.com/Images/Parts/04Y0920/04Y0920_A.jpg</v>
      </c>
      <c r="N35" s="57" t="str">
        <f aca="false">IF(ISBLANK(K35),"",IF(L35, "https://raw.githubusercontent.com/PatrickVibild/TellusAmazonPictures/master/pictures/"&amp;K35&amp;"/2.jpg","https://download.lenovo.com/Images/Parts/"&amp;K35&amp;"/"&amp;K35&amp;"_B.jpg"))</f>
        <v>https://download.lenovo.com/Images/Parts/04Y0920/04Y0920_B.jpg</v>
      </c>
      <c r="O35" s="58"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450</v>
      </c>
      <c r="B36" s="66" t="s">
        <v>373</v>
      </c>
      <c r="C36" s="52" t="n">
        <f aca="false">FALSE()</f>
        <v>0</v>
      </c>
      <c r="D36" s="52" t="n">
        <f aca="false">FALSE()</f>
        <v>0</v>
      </c>
      <c r="E36" s="65"/>
      <c r="F36" s="45"/>
      <c r="G36" s="60" t="s">
        <v>416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4" t="n">
        <f aca="false">TRUE()</f>
        <v>1</v>
      </c>
      <c r="J36" s="55" t="n">
        <f aca="false">FALSE()</f>
        <v>0</v>
      </c>
      <c r="K36" s="45" t="s">
        <v>417</v>
      </c>
      <c r="L36" s="56" t="n">
        <f aca="false">FALSE()</f>
        <v>0</v>
      </c>
      <c r="M36" s="57" t="str">
        <f aca="false">IF(ISBLANK(K36),"",IF(L36, "https://raw.githubusercontent.com/PatrickVibild/TellusAmazonPictures/master/pictures/"&amp;K36&amp;"/1.jpg","https://download.lenovo.com/Images/Parts/"&amp;K36&amp;"/"&amp;K36&amp;"_A.jpg"))</f>
        <v>https://download.lenovo.com/Images/Parts/04X0236/04X0236_A.jpg</v>
      </c>
      <c r="N36" s="57" t="str">
        <f aca="false">IF(ISBLANK(K36),"",IF(L36, "https://raw.githubusercontent.com/PatrickVibild/TellusAmazonPictures/master/pictures/"&amp;K36&amp;"/2.jpg","https://download.lenovo.com/Images/Parts/"&amp;K36&amp;"/"&amp;K36&amp;"_B.jpg"))</f>
        <v>https://download.lenovo.com/Images/Parts/04X0236/04X0236_B.jpg</v>
      </c>
      <c r="O36" s="58"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451</v>
      </c>
      <c r="B37" s="66" t="s">
        <v>452</v>
      </c>
      <c r="C37" s="52" t="n">
        <f aca="false">FALSE()</f>
        <v>0</v>
      </c>
      <c r="D37" s="52" t="n">
        <f aca="false">FALSE()</f>
        <v>0</v>
      </c>
      <c r="E37" s="65"/>
      <c r="F37" s="45"/>
      <c r="G37" s="60"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4" t="n">
        <f aca="false">TRUE()</f>
        <v>1</v>
      </c>
      <c r="J37" s="55" t="n">
        <f aca="false">FALSE()</f>
        <v>0</v>
      </c>
      <c r="K37" s="45" t="s">
        <v>453</v>
      </c>
      <c r="L37" s="56" t="n">
        <f aca="false">FALSE()</f>
        <v>0</v>
      </c>
      <c r="M37" s="57" t="str">
        <f aca="false">IF(ISBLANK(K37),"",IF(L37, "https://raw.githubusercontent.com/PatrickVibild/TellusAmazonPictures/master/pictures/"&amp;K37&amp;"/1.jpg","https://download.lenovo.com/Images/Parts/"&amp;K37&amp;"/"&amp;K37&amp;"_A.jpg"))</f>
        <v>https://download.lenovo.com/Images/Parts/04Y0960/04Y0960_A.jpg</v>
      </c>
      <c r="N37" s="57" t="str">
        <f aca="false">IF(ISBLANK(K37),"",IF(L37, "https://raw.githubusercontent.com/PatrickVibild/TellusAmazonPictures/master/pictures/"&amp;K37&amp;"/2.jpg","https://download.lenovo.com/Images/Parts/"&amp;K37&amp;"/"&amp;K37&amp;"_B.jpg"))</f>
        <v>https://download.lenovo.com/Images/Parts/04Y0960/04Y0960_B.jpg</v>
      </c>
      <c r="O37" s="58"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t="n">
        <f aca="false">FALSE()</f>
        <v>0</v>
      </c>
      <c r="D38" s="52" t="n">
        <f aca="false">FALSE()</f>
        <v>0</v>
      </c>
      <c r="E38" s="65"/>
      <c r="F38" s="45"/>
      <c r="G38" s="60" t="s">
        <v>421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4" t="n">
        <f aca="false">TRUE()</f>
        <v>1</v>
      </c>
      <c r="J38" s="55" t="n">
        <f aca="false">FALSE()</f>
        <v>0</v>
      </c>
      <c r="K38" s="45" t="s">
        <v>422</v>
      </c>
      <c r="L38" s="56" t="n">
        <f aca="false">FALSE()</f>
        <v>0</v>
      </c>
      <c r="M38" s="57" t="str">
        <f aca="false">IF(ISBLANK(K38),"",IF(L38, "https://raw.githubusercontent.com/PatrickVibild/TellusAmazonPictures/master/pictures/"&amp;K38&amp;"/1.jpg","https://download.lenovo.com/Images/Parts/"&amp;K38&amp;"/"&amp;K38&amp;"_A.jpg"))</f>
        <v>https://download.lenovo.com/Images/Parts/04Y0964/04Y0964_A.jpg</v>
      </c>
      <c r="N38" s="57" t="str">
        <f aca="false">IF(ISBLANK(K38),"",IF(L38, "https://raw.githubusercontent.com/PatrickVibild/TellusAmazonPictures/master/pictures/"&amp;K38&amp;"/2.jpg","https://download.lenovo.com/Images/Parts/"&amp;K38&amp;"/"&amp;K38&amp;"_B.jpg"))</f>
        <v>https://download.lenovo.com/Images/Parts/04Y0964/04Y0964_B.jpg</v>
      </c>
      <c r="O38" s="58"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t="n">
        <f aca="false">FALSE()</f>
        <v>0</v>
      </c>
      <c r="D39" s="52" t="n">
        <f aca="false">FALSE()</f>
        <v>0</v>
      </c>
      <c r="E39" s="65"/>
      <c r="F39" s="45"/>
      <c r="G39" s="60"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4" t="n">
        <f aca="false">TRUE()</f>
        <v>1</v>
      </c>
      <c r="J39" s="55" t="n">
        <f aca="false">FALSE()</f>
        <v>0</v>
      </c>
      <c r="K39" s="45" t="s">
        <v>454</v>
      </c>
      <c r="L39" s="56" t="n">
        <f aca="false">FALSE()</f>
        <v>0</v>
      </c>
      <c r="M39" s="57" t="str">
        <f aca="false">IF(ISBLANK(K39),"",IF(L39, "https://raw.githubusercontent.com/PatrickVibild/TellusAmazonPictures/master/pictures/"&amp;K39&amp;"/1.jpg","https://download.lenovo.com/Images/Parts/"&amp;K39&amp;"/"&amp;K39&amp;"_A.jpg"))</f>
        <v>https://download.lenovo.com/Images/Parts/04Y0927/04Y0927_A.jpg</v>
      </c>
      <c r="N39" s="57" t="str">
        <f aca="false">IF(ISBLANK(K39),"",IF(L39, "https://raw.githubusercontent.com/PatrickVibild/TellusAmazonPictures/master/pictures/"&amp;K39&amp;"/2.jpg","https://download.lenovo.com/Images/Parts/"&amp;K39&amp;"/"&amp;K39&amp;"_B.jpg"))</f>
        <v>https://download.lenovo.com/Images/Parts/04Y0927/04Y0927_B.jpg</v>
      </c>
      <c r="O39" s="58"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t="n">
        <f aca="false">FALSE()</f>
        <v>0</v>
      </c>
      <c r="D40" s="52" t="n">
        <f aca="false">FALSE()</f>
        <v>0</v>
      </c>
      <c r="E40" s="65"/>
      <c r="F40" s="45"/>
      <c r="G40" s="60" t="s">
        <v>427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t="s">
        <v>455</v>
      </c>
      <c r="L40" s="56" t="n">
        <f aca="false">FALSE()</f>
        <v>0</v>
      </c>
      <c r="M40" s="57" t="str">
        <f aca="false">IF(ISBLANK(K40),"",IF(L40, "https://raw.githubusercontent.com/PatrickVibild/TellusAmazonPictures/master/pictures/"&amp;K40&amp;"/1.jpg","https://download.lenovo.com/Images/Parts/"&amp;K40&amp;"/"&amp;K40&amp;"_A.jpg"))</f>
        <v>https://download.lenovo.com/Images/Parts/04Y0930/04Y0930_A.jpg</v>
      </c>
      <c r="N40" s="57" t="str">
        <f aca="false">IF(ISBLANK(K40),"",IF(L40, "https://raw.githubusercontent.com/PatrickVibild/TellusAmazonPictures/master/pictures/"&amp;K40&amp;"/2.jpg","https://download.lenovo.com/Images/Parts/"&amp;K40&amp;"/"&amp;K40&amp;"_B.jpg"))</f>
        <v>https://download.lenovo.com/Images/Parts/04Y0930/04Y0930_B.jpg</v>
      </c>
      <c r="O40" s="58" t="str">
        <f aca="false">IF(ISBLANK(K40),"",IF(L40, "https://raw.githubusercontent.com/PatrickVibild/TellusAmazonPictures/master/pictures/"&amp;K40&amp;"/3.jpg","https://download.lenovo.com/Images/Parts/"&amp;K40&amp;"/"&amp;K40&amp;"_details.jpg"))</f>
        <v>https://download.lenovo.com/Images/Parts/04Y0930/04Y0930_details.jpg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t="n">
        <f aca="false">FALSE()</f>
        <v>0</v>
      </c>
      <c r="D41" s="52" t="n">
        <f aca="false">FALSE()</f>
        <v>0</v>
      </c>
      <c r="E41" s="65"/>
      <c r="F41" s="45"/>
      <c r="G41" s="60" t="s">
        <v>399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4" t="n">
        <f aca="false">TRUE()</f>
        <v>1</v>
      </c>
      <c r="J41" s="55" t="n">
        <f aca="false">FALSE()</f>
        <v>0</v>
      </c>
      <c r="K41" s="45" t="s">
        <v>456</v>
      </c>
      <c r="L41" s="56" t="n">
        <f aca="false">FALSE()</f>
        <v>0</v>
      </c>
      <c r="M41" s="57" t="str">
        <f aca="false">IF(ISBLANK(K41),"",IF(L41, "https://raw.githubusercontent.com/PatrickVibild/TellusAmazonPictures/master/pictures/"&amp;K41&amp;"/1.jpg","https://download.lenovo.com/Images/Parts/"&amp;K41&amp;"/"&amp;K41&amp;"_A.jpg"))</f>
        <v>https://download.lenovo.com/Images/Parts/04Y0938/04Y0938_A.jpg</v>
      </c>
      <c r="N41" s="57" t="str">
        <f aca="false">IF(ISBLANK(K41),"",IF(L41, "https://raw.githubusercontent.com/PatrickVibild/TellusAmazonPictures/master/pictures/"&amp;K41&amp;"/2.jpg","https://download.lenovo.com/Images/Parts/"&amp;K41&amp;"/"&amp;K41&amp;"_B.jpg"))</f>
        <v>https://download.lenovo.com/Images/Parts/04Y0938/04Y0938_B.jpg</v>
      </c>
      <c r="O41" s="58" t="str">
        <f aca="false">IF(ISBLANK(K41),"",IF(L41, "https://raw.githubusercontent.com/PatrickVibild/TellusAmazonPictures/master/pictures/"&amp;K41&amp;"/3.jpg","https://download.lenovo.com/Images/Parts/"&amp;K41&amp;"/"&amp;K41&amp;"_details.jpg"))</f>
        <v>https://download.lenovo.com/Images/Parts/04Y0938/04Y0938_details.jpg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457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4" t="n">
        <f aca="false">TRUE()</f>
        <v>1</v>
      </c>
      <c r="J42" s="55" t="n">
        <f aca="false">FALSE()</f>
        <v>0</v>
      </c>
      <c r="K42" s="50"/>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399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t="n">
        <f aca="false">TRUE()</f>
        <v>1</v>
      </c>
      <c r="J43" s="55" t="n">
        <f aca="false">FALSE()</f>
        <v>0</v>
      </c>
      <c r="K43" s="50"/>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424</v>
      </c>
      <c r="B1" s="52" t="n">
        <f aca="false">TRUE()</f>
        <v>1</v>
      </c>
      <c r="C1" s="0" t="s">
        <v>458</v>
      </c>
      <c r="D1" s="53" t="s">
        <v>373</v>
      </c>
      <c r="E1" s="0" t="s">
        <v>459</v>
      </c>
      <c r="F1" s="0" t="s">
        <v>460</v>
      </c>
      <c r="G1" s="0" t="s">
        <v>452</v>
      </c>
    </row>
    <row r="2" customFormat="false" ht="12.8" hidden="false" customHeight="false" outlineLevel="0" collapsed="false">
      <c r="A2" s="0" t="s">
        <v>461</v>
      </c>
      <c r="B2" s="52" t="n">
        <f aca="false">FALSE()</f>
        <v>0</v>
      </c>
      <c r="C2" s="0" t="s">
        <v>380</v>
      </c>
      <c r="D2" s="53" t="s">
        <v>377</v>
      </c>
      <c r="E2" s="0" t="s">
        <v>462</v>
      </c>
      <c r="F2" s="0" t="s">
        <v>377</v>
      </c>
      <c r="G2" s="0" t="s">
        <v>399</v>
      </c>
    </row>
    <row r="3" customFormat="false" ht="12.8" hidden="false" customHeight="false" outlineLevel="0" collapsed="false">
      <c r="A3" s="0" t="s">
        <v>463</v>
      </c>
      <c r="D3" s="53" t="s">
        <v>382</v>
      </c>
      <c r="E3" s="0" t="s">
        <v>464</v>
      </c>
      <c r="F3" s="0" t="s">
        <v>373</v>
      </c>
    </row>
    <row r="4" customFormat="false" ht="12.8" hidden="false" customHeight="false" outlineLevel="0" collapsed="false">
      <c r="D4" s="53" t="s">
        <v>386</v>
      </c>
      <c r="E4" s="0" t="s">
        <v>465</v>
      </c>
      <c r="F4" s="0" t="s">
        <v>382</v>
      </c>
    </row>
    <row r="5" customFormat="false" ht="12.8" hidden="false" customHeight="false" outlineLevel="0" collapsed="false">
      <c r="D5" s="53" t="s">
        <v>390</v>
      </c>
      <c r="E5" s="0" t="s">
        <v>466</v>
      </c>
      <c r="F5" s="0" t="s">
        <v>386</v>
      </c>
    </row>
    <row r="6" customFormat="false" ht="12.8" hidden="false" customHeight="false" outlineLevel="0" collapsed="false">
      <c r="D6" s="53" t="s">
        <v>393</v>
      </c>
      <c r="E6" s="0" t="s">
        <v>467</v>
      </c>
      <c r="F6" s="0" t="s">
        <v>410</v>
      </c>
    </row>
    <row r="7" customFormat="false" ht="12.8" hidden="false" customHeight="false" outlineLevel="0" collapsed="false">
      <c r="D7" s="53" t="s">
        <v>396</v>
      </c>
      <c r="E7" s="0" t="s">
        <v>468</v>
      </c>
    </row>
    <row r="8" customFormat="false" ht="12.8" hidden="false" customHeight="false" outlineLevel="0" collapsed="false">
      <c r="D8" s="53" t="s">
        <v>442</v>
      </c>
      <c r="E8" s="0" t="s">
        <v>469</v>
      </c>
    </row>
    <row r="9" customFormat="false" ht="12.8" hidden="false" customHeight="false" outlineLevel="0" collapsed="false">
      <c r="D9" s="53" t="s">
        <v>405</v>
      </c>
      <c r="E9" s="0" t="s">
        <v>470</v>
      </c>
    </row>
    <row r="10" customFormat="false" ht="12.8" hidden="false" customHeight="false" outlineLevel="0" collapsed="false">
      <c r="D10" s="53" t="s">
        <v>410</v>
      </c>
      <c r="E10" s="0" t="s">
        <v>471</v>
      </c>
    </row>
    <row r="11" customFormat="false" ht="12.8" hidden="false" customHeight="false" outlineLevel="0" collapsed="false">
      <c r="D11" s="53" t="s">
        <v>414</v>
      </c>
      <c r="E11" s="0" t="s">
        <v>472</v>
      </c>
    </row>
    <row r="12" customFormat="false" ht="12.8" hidden="false" customHeight="false" outlineLevel="0" collapsed="false">
      <c r="D12" s="53" t="s">
        <v>416</v>
      </c>
      <c r="E12" s="0" t="s">
        <v>473</v>
      </c>
    </row>
    <row r="13" customFormat="false" ht="12.8" hidden="false" customHeight="false" outlineLevel="0" collapsed="false">
      <c r="D13" s="53" t="s">
        <v>419</v>
      </c>
      <c r="E13" s="0" t="s">
        <v>474</v>
      </c>
    </row>
    <row r="14" customFormat="false" ht="12.8" hidden="false" customHeight="false" outlineLevel="0" collapsed="false">
      <c r="D14" s="53" t="s">
        <v>421</v>
      </c>
      <c r="E14" s="0" t="s">
        <v>475</v>
      </c>
    </row>
    <row r="15" customFormat="false" ht="12.8" hidden="false" customHeight="false" outlineLevel="0" collapsed="false">
      <c r="D15" s="53" t="s">
        <v>425</v>
      </c>
      <c r="E15" s="0" t="s">
        <v>476</v>
      </c>
    </row>
    <row r="16" customFormat="false" ht="12.8" hidden="false" customHeight="false" outlineLevel="0" collapsed="false">
      <c r="D16" s="53" t="s">
        <v>427</v>
      </c>
      <c r="E16" s="71" t="s">
        <v>477</v>
      </c>
    </row>
    <row r="17" customFormat="false" ht="12.8" hidden="false" customHeight="false" outlineLevel="0" collapsed="false">
      <c r="D17" s="53" t="s">
        <v>457</v>
      </c>
      <c r="E17" s="0" t="s">
        <v>478</v>
      </c>
    </row>
    <row r="18" customFormat="false" ht="12.8" hidden="false" customHeight="false" outlineLevel="0" collapsed="false">
      <c r="D18" s="53" t="s">
        <v>399</v>
      </c>
      <c r="E18" s="0" t="s">
        <v>479</v>
      </c>
    </row>
    <row r="19" customFormat="false" ht="12.8" hidden="false" customHeight="false" outlineLevel="0" collapsed="false">
      <c r="D19" s="53" t="s">
        <v>408</v>
      </c>
      <c r="E19" s="0" t="s">
        <v>480</v>
      </c>
    </row>
    <row r="20" customFormat="false" ht="12.8" hidden="false" customHeight="false" outlineLevel="0" collapsed="false">
      <c r="D20" s="53" t="s">
        <v>401</v>
      </c>
      <c r="E20" s="0" t="s">
        <v>481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460</v>
      </c>
    </row>
    <row r="3" customFormat="false" ht="14.9" hidden="false" customHeight="false" outlineLevel="0" collapsed="false">
      <c r="B3" s="73" t="s">
        <v>482</v>
      </c>
    </row>
    <row r="4" customFormat="false" ht="14.9" hidden="false" customHeight="false" outlineLevel="0" collapsed="false">
      <c r="B4" s="73" t="s">
        <v>483</v>
      </c>
    </row>
    <row r="5" customFormat="false" ht="14.9" hidden="false" customHeight="false" outlineLevel="0" collapsed="false">
      <c r="B5" s="73" t="s">
        <v>484</v>
      </c>
    </row>
    <row r="6" customFormat="false" ht="14.9" hidden="false" customHeight="false" outlineLevel="0" collapsed="false">
      <c r="A6" s="0" t="s">
        <v>485</v>
      </c>
      <c r="B6" s="73" t="s">
        <v>486</v>
      </c>
    </row>
    <row r="7" customFormat="false" ht="14.9" hidden="false" customHeight="false" outlineLevel="0" collapsed="false">
      <c r="B7" s="73" t="s">
        <v>487</v>
      </c>
    </row>
    <row r="8" customFormat="false" ht="12.8" hidden="false" customHeight="false" outlineLevel="0" collapsed="false">
      <c r="A8" s="0" t="s">
        <v>40</v>
      </c>
      <c r="B8" s="73" t="s">
        <v>488</v>
      </c>
    </row>
    <row r="9" customFormat="false" ht="12.8" hidden="false" customHeight="false" outlineLevel="0" collapsed="false">
      <c r="A9" s="0" t="s">
        <v>489</v>
      </c>
      <c r="B9" s="73"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3" t="s">
        <v>493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393</v>
      </c>
    </row>
    <row r="26" customFormat="false" ht="12.8" hidden="false" customHeight="false" outlineLevel="0" collapsed="false">
      <c r="B26" s="53" t="s">
        <v>396</v>
      </c>
    </row>
    <row r="27" customFormat="false" ht="12.8" hidden="false" customHeight="false" outlineLevel="0" collapsed="false">
      <c r="B27" s="53" t="s">
        <v>442</v>
      </c>
    </row>
    <row r="28" customFormat="false" ht="12.8" hidden="false" customHeight="false" outlineLevel="0" collapsed="false">
      <c r="B28" s="53" t="s">
        <v>405</v>
      </c>
    </row>
    <row r="29" customFormat="false" ht="12.8" hidden="false" customHeight="false" outlineLevel="0" collapsed="false">
      <c r="B29" s="53" t="s">
        <v>410</v>
      </c>
    </row>
    <row r="30" customFormat="false" ht="12.8" hidden="false" customHeight="false" outlineLevel="0" collapsed="false">
      <c r="B30" s="53" t="s">
        <v>414</v>
      </c>
    </row>
    <row r="31" customFormat="false" ht="12.8" hidden="false" customHeight="false" outlineLevel="0" collapsed="false">
      <c r="B31" s="53" t="s">
        <v>416</v>
      </c>
    </row>
    <row r="32" customFormat="false" ht="12.8" hidden="false" customHeight="false" outlineLevel="0" collapsed="false">
      <c r="B32" s="53" t="s">
        <v>419</v>
      </c>
    </row>
    <row r="33" customFormat="false" ht="12.8" hidden="false" customHeight="false" outlineLevel="0" collapsed="false">
      <c r="B33" s="53" t="s">
        <v>421</v>
      </c>
    </row>
    <row r="34" customFormat="false" ht="12.8" hidden="false" customHeight="false" outlineLevel="0" collapsed="false">
      <c r="B34" s="53" t="s">
        <v>425</v>
      </c>
      <c r="D34" s="73"/>
    </row>
    <row r="35" customFormat="false" ht="12.8" hidden="false" customHeight="false" outlineLevel="0" collapsed="false">
      <c r="B35" s="53" t="s">
        <v>427</v>
      </c>
      <c r="D35" s="73"/>
    </row>
    <row r="36" customFormat="false" ht="12.8" hidden="false" customHeight="false" outlineLevel="0" collapsed="false">
      <c r="B36" s="53" t="s">
        <v>457</v>
      </c>
      <c r="D36" s="73"/>
    </row>
    <row r="37" customFormat="false" ht="12.8" hidden="false" customHeight="false" outlineLevel="0" collapsed="false">
      <c r="B37" s="53" t="s">
        <v>399</v>
      </c>
      <c r="D37" s="73"/>
    </row>
    <row r="38" customFormat="false" ht="12.8" hidden="false" customHeight="false" outlineLevel="0" collapsed="false">
      <c r="B38" s="53" t="s">
        <v>408</v>
      </c>
      <c r="D38" s="73"/>
    </row>
    <row r="39" customFormat="false" ht="12.8" hidden="false" customHeight="false" outlineLevel="0" collapsed="false">
      <c r="B39" s="53" t="s">
        <v>401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494</v>
      </c>
    </row>
    <row r="4" customFormat="false" ht="15" hidden="false" customHeight="false" outlineLevel="0" collapsed="false">
      <c r="B4" s="72" t="s">
        <v>495</v>
      </c>
    </row>
    <row r="5" customFormat="false" ht="15" hidden="false" customHeight="false" outlineLevel="0" collapsed="false">
      <c r="B5" s="72" t="s">
        <v>496</v>
      </c>
    </row>
    <row r="6" customFormat="false" ht="15" hidden="false" customHeight="false" outlineLevel="0" collapsed="false">
      <c r="B6" s="72" t="s">
        <v>497</v>
      </c>
    </row>
    <row r="7" customFormat="false" ht="15" hidden="false" customHeight="false" outlineLevel="0" collapsed="false">
      <c r="B7" s="72"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427</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ColWidth="12.1718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524</v>
      </c>
    </row>
    <row r="4" customFormat="false" ht="14.9" hidden="false" customHeight="false" outlineLevel="0" collapsed="false">
      <c r="B4" s="73" t="s">
        <v>525</v>
      </c>
    </row>
    <row r="5" customFormat="false" ht="14.9" hidden="false" customHeight="false" outlineLevel="0" collapsed="false">
      <c r="B5" s="73" t="s">
        <v>526</v>
      </c>
    </row>
    <row r="6" customFormat="false" ht="14.9" hidden="false" customHeight="false" outlineLevel="0" collapsed="false">
      <c r="B6" s="73" t="s">
        <v>527</v>
      </c>
    </row>
    <row r="7" customFormat="false" ht="14.9" hidden="false" customHeight="false" outlineLevel="0" collapsed="false">
      <c r="B7" s="73" t="s">
        <v>528</v>
      </c>
    </row>
    <row r="8" customFormat="false" ht="14.9" hidden="false" customHeight="false" outlineLevel="0" collapsed="false">
      <c r="A8" s="0" t="s">
        <v>499</v>
      </c>
      <c r="B8" s="73" t="s">
        <v>529</v>
      </c>
    </row>
    <row r="9" customFormat="false" ht="14.9" hidden="false" customHeight="false" outlineLevel="0" collapsed="false">
      <c r="A9" s="0" t="s">
        <v>501</v>
      </c>
      <c r="B9" s="73" t="s">
        <v>530</v>
      </c>
    </row>
    <row r="10" customFormat="false" ht="14.9" hidden="false" customHeight="false" outlineLevel="0" collapsed="false">
      <c r="B10" s="73" t="s">
        <v>531</v>
      </c>
    </row>
    <row r="11" customFormat="false" ht="14.9" hidden="false" customHeight="false" outlineLevel="0" collapsed="false">
      <c r="B11" s="73" t="s">
        <v>532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533</v>
      </c>
    </row>
    <row r="15" customFormat="false" ht="12.8" hidden="false" customHeight="false" outlineLevel="0" collapsed="false">
      <c r="B15" s="73"/>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399</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2" t="s">
        <v>558</v>
      </c>
    </row>
    <row r="9" customFormat="false" ht="12.8" hidden="false" customHeight="false" outlineLevel="0" collapsed="false">
      <c r="B9" s="0" t="s">
        <v>559</v>
      </c>
    </row>
    <row r="10" customFormat="false" ht="12.8" hidden="false" customHeight="false" outlineLevel="0" collapsed="false">
      <c r="B10" s="73" t="s">
        <v>560</v>
      </c>
    </row>
    <row r="11" customFormat="false" ht="12.8" hidden="false" customHeight="false" outlineLevel="0" collapsed="false">
      <c r="B11" s="73"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399</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581</v>
      </c>
    </row>
    <row r="4" customFormat="false" ht="15" hidden="false" customHeight="false" outlineLevel="0" collapsed="false">
      <c r="B4" s="72" t="s">
        <v>582</v>
      </c>
    </row>
    <row r="5" customFormat="false" ht="12.8" hidden="false" customHeight="false" outlineLevel="0" collapsed="false">
      <c r="B5" s="0" t="s">
        <v>583</v>
      </c>
    </row>
    <row r="6" customFormat="false" ht="15" hidden="false" customHeight="false" outlineLevel="0" collapsed="false">
      <c r="B6" s="72" t="s">
        <v>584</v>
      </c>
    </row>
    <row r="7" customFormat="false" ht="15" hidden="false" customHeight="false" outlineLevel="0" collapsed="false">
      <c r="B7" s="72" t="s">
        <v>585</v>
      </c>
    </row>
    <row r="8" customFormat="false" ht="12.8" hidden="false" customHeight="false" outlineLevel="0" collapsed="false">
      <c r="B8" s="0" t="s">
        <v>586</v>
      </c>
    </row>
    <row r="9" customFormat="false" ht="12.8" hidden="false" customHeight="false" outlineLevel="0" collapsed="false">
      <c r="B9" s="74"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2"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399</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1129</TotalTime>
  <Application>LibreOffice/7.1.2.2$Linux_X86_64 LibreOffice_project/10$Build-2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2021-04-11T23:21:01Z</dcterms:modified>
  <cp:revision>175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