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<sst xmlns="http://schemas.openxmlformats.org/spreadsheetml/2006/main" count="824" uniqueCount="672">
  <si>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</si>
  <si>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</si>
  <si>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</si>
  <si>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</si>
  <si>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</si>
  <si>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</si>
  <si>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</si>
  <si>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</si>
  <si>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</si>
  <si>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</si>
  <si>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</si>
  <si>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</si>
  <si>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</si>
  <si>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</si>
  <si>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</si>
  <si>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</si>
  <si>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</si>
  <si>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</si>
  <si>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</si>
  <si>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</si>
  <si>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</si>
  <si>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</si>
  <si>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</si>
  <si>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</si>
  <si>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</si>
  <si>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</si>
  <si>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</si>
  <si>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</si>
  <si>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</si>
  <si>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</si>
  <si>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</si>
  <si>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</si>
  <si>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</si>
  <si>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</si>
  <si>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</si>
  <si>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</si>
  <si>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</si>
  <si>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</si>
  <si>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</si>
  <si>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</si>
  <si>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</si>
  <si>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</si>
  <si>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</si>
  <si>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</si>
  <si>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</si>
  <si>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</si>
  <si>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</si>
  <si>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</si>
  <si>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</si>
  <si>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</si>
  <si>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</si>
  <si>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</si>
  <si>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</si>
  <si>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</si>
  <si>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</si>
  <si>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</si>
  <si>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</si>
  <si>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</si>
  <si>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</si>
  <si>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</si>
  <si>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</si>
  <si>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</si>
  <si>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</si>
  <si>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</si>
  <si>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</si>
  <si>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</si>
  <si>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</si>
  <si>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</si>
  <si>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</si>
  <si>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</si>
  <si>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</si>
  <si>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</si>
  <si>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</si>
  <si>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</si>
  <si>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</si>
  <si>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</si>
  <si>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</si>
  <si>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</si>
  <si>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</si>
  <si>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</si>
  <si>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</si>
  <si>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</si>
  <si>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</si>
  <si>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</si>
  <si>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</si>
  <si>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</si>
  <si>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</si>
  <si>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</si>
  <si>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</si>
  <si>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</si>
  <si>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</si>
  <si>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</si>
  <si>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</si>
  <si>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</si>
  <si>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</si>
  <si>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</si>
  <si>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</si>
  <si>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</si>
  <si>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</si>
  <si>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</si>
  <si>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</si>
  <si>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</si>
  <si>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</si>
  <si>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</si>
  <si>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</si>
  <si>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</si>
  <si>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</si>
  <si>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</si>
  <si>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</si>
  <si>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</si>
  <si>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</si>
  <si>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</si>
  <si>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</si>
  <si>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</si>
  <si>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</si>
  <si>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</si>
  <si>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</si>
  <si>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</si>
  <si>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</si>
  <si>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</si>
  <si>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</si>
  <si>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</si>
  <si>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</si>
  <si>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</si>
  <si>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</si>
  <si>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</si>
  <si>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</si>
  <si>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</si>
  <si>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</si>
  <si>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</si>
  <si>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</si>
  <si>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</si>
  <si>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</si>
  <si>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</si>
  <si>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</si>
  <si>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</si>
  <si>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</si>
  <si>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</si>
  <si>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</si>
  <si>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</si>
  <si>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</si>
  <si>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</si>
  <si>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</si>
  <si>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</si>
  <si>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</si>
  <si>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</si>
  <si>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</si>
  <si>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</si>
  <si>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</si>
  <si>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</si>
  <si>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</si>
  <si>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</si>
  <si>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</si>
  <si>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</si>
  <si>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</si>
  <si>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</si>
  <si>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</si>
  <si>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</si>
  <si>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</si>
  <si>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</si>
  <si>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</si>
  <si>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</si>
  <si>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</si>
  <si>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</si>
  <si>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</si>
  <si>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</si>
  <si>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</si>
  <si>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</si>
  <si>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</si>
  <si>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</si>
  <si>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</si>
  <si>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</si>
  <si>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</si>
  <si>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</si>
  <si>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</si>
  <si>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</si>
  <si>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</si>
  <si>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</si>
  <si>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</si>
  <si>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</si>
  <si>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</si>
  <si>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</si>
  <si>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</si>
  <si>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</si>
  <si>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</si>
  <si>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</si>
  <si>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</si>
  <si>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</si>
  <si>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</si>
  <si>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</si>
  <si>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</si>
  <si>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</si>
  <si>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</si>
  <si>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</si>
  <si>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</si>
  <si>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</si>
  <si>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</si>
  <si>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</si>
  <si>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</si>
  <si>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</si>
  <si>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</si>
  <si>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</si>
  <si>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</si>
  <si>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</si>
  <si>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</si>
  <si>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</si>
  <si>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</si>
  <si>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</si>
  <si>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</si>
  <si>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</si>
  <si>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</si>
  <si>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</si>
  <si>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</si>
  <si>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</si>
  <si>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</si>
  <si>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</si>
  <si>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</si>
  <si>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</si>
  <si>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</si>
  <si>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</si>
  <si>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</si>
  <si>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</si>
  <si>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</si>
  <si>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</si>
  <si>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</si>
  <si>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</si>
  <si>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</si>
  <si>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</si>
  <si>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</si>
  <si>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</si>
  <si>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</si>
  <si>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</si>
  <si>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</si>
  <si>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</si>
  <si>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</si>
  <si>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</si>
  <si>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</si>
  <si>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</si>
  <si>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</si>
  <si>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</si>
  <si>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</si>
  <si>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</si>
  <si>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</si>
  <si>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</si>
  <si>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</si>
  <si>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</si>
  <si>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</si>
  <si>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</si>
  <si>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</si>
  <si>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</si>
  <si>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</si>
  <si>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</si>
  <si>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</si>
  <si>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</si>
  <si>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</si>
  <si>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</si>
  <si>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</si>
  <si>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</si>
  <si>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</si>
  <si>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</si>
  <si>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</si>
  <si>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</si>
  <si>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</si>
  <si>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</si>
  <si>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</si>
  <si>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</si>
  <si>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</si>
  <si>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</si>
  <si>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</si>
  <si>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</si>
  <si>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</si>
  <si>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</si>
  <si>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</si>
  <si>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</si>
  <si>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</si>
  <si>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</si>
  <si>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</si>
  <si>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</si>
  <si>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</si>
  <si>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</si>
  <si>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</si>
  <si>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</si>
  <si>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</si>
  <si>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</si>
  <si>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</si>
  <si>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</si>
  <si>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</si>
  <si>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</si>
  <si>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</si>
  <si>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</si>
  <si>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</si>
  <si>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</si>
  <si>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</si>
  <si>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</si>
  <si>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</si>
  <si>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</si>
  <si>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</si>
  <si>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</si>
  <si>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</si>
  <si>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</si>
  <si>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</si>
  <si>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</si>
  <si>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</si>
  <si>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</si>
  <si>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</si>
  <si>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</si>
  <si>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</si>
  <si>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</si>
  <si>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</si>
  <si>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</si>
  <si>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</si>
  <si>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</si>
  <si>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</si>
  <si>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</si>
  <si>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</si>
  <si>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</si>
  <si>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</si>
  <si>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</si>
  <si>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</si>
  <si>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</si>
  <si>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</si>
  <si>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</si>
  <si>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</si>
  <si>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</si>
  <si>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</si>
  <si>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</si>
  <si>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</si>
  <si>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</si>
  <si>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</si>
  <si>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</si>
  <si>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</si>
  <si>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</si>
  <si>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</si>
  <si>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</si>
  <si>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</si>
  <si>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</si>
  <si>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</si>
  <si>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</si>
  <si>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</si>
  <si>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</si>
  <si>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</si>
  <si>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</si>
  <si>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</si>
  <si>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</si>
  <si>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</si>
  <si>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</si>
  <si>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</si>
  <si>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</si>
  <si>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</si>
  <si>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</si>
  <si>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</si>
  <si>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</si>
  <si>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</si>
  <si>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</si>
  <si>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</si>
  <si>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</si>
  <si>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</si>
  <si>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T470s</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</si>
  <si>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</si>
  <si>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</si>
  <si>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</si>
  <si>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</si>
  <si>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</si>
  <si>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</si>
  <si>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</si>
  <si>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</si>
  <si>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</si>
  <si>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</si>
  <si>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</si>
  <si>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</si>
  <si>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</si>
  <si>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</si>
  <si>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</si>
  <si>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</si>
  <si>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T470s - Regular DE</t>
  </si>
  <si>
    <t xml:space="preserve">German</t>
  </si>
  <si>
    <t xml:space="preserve">Lenovo/T470S/RG/DE</t>
  </si>
  <si>
    <t xml:space="preserve">Price – NON-Backlit</t>
  </si>
  <si>
    <t xml:space="preserve">Lenovo T470s - Regular FR</t>
  </si>
  <si>
    <t xml:space="preserve">French</t>
  </si>
  <si>
    <t xml:space="preserve">Lenovo/T470S/RG/FR</t>
  </si>
  <si>
    <t xml:space="preserve">Packing size</t>
  </si>
  <si>
    <t xml:space="preserve">Big</t>
  </si>
  <si>
    <t xml:space="preserve">Lenovo T470s - Regular IT</t>
  </si>
  <si>
    <t xml:space="preserve">Italian</t>
  </si>
  <si>
    <t xml:space="preserve">Lenovo/T470S/RG/IT</t>
  </si>
  <si>
    <t xml:space="preserve">Package height (CM)</t>
  </si>
  <si>
    <t xml:space="preserve">Lenovo T470s - Regular ES</t>
  </si>
  <si>
    <t xml:space="preserve">Spanish</t>
  </si>
  <si>
    <t xml:space="preserve">Lenovo/T470S/RG/ES</t>
  </si>
  <si>
    <t xml:space="preserve">Package width (CM)</t>
  </si>
  <si>
    <t xml:space="preserve">Lenovo T470s - Regular UK</t>
  </si>
  <si>
    <t xml:space="preserve">UK</t>
  </si>
  <si>
    <t xml:space="preserve">Lenovo/T470S/RG/UK</t>
  </si>
  <si>
    <t xml:space="preserve">Package length (CM)</t>
  </si>
  <si>
    <t xml:space="preserve">Lenovo T470s - Regular NOR</t>
  </si>
  <si>
    <t xml:space="preserve">Scandinavian – Nordic</t>
  </si>
  <si>
    <t xml:space="preserve">Lenovo/T470S/RG/NOR</t>
  </si>
  <si>
    <t xml:space="preserve">Origin of Product</t>
  </si>
  <si>
    <t xml:space="preserve">Lenovo T470s - Regular BE</t>
  </si>
  <si>
    <t xml:space="preserve">Belgian</t>
  </si>
  <si>
    <t xml:space="preserve">01EN606</t>
  </si>
  <si>
    <t xml:space="preserve">Package weight (GR)</t>
  </si>
  <si>
    <t xml:space="preserve">Lenovo T470s - Regular BG</t>
  </si>
  <si>
    <t xml:space="preserve">Bulgarian</t>
  </si>
  <si>
    <t xml:space="preserve">01EN607</t>
  </si>
  <si>
    <t xml:space="preserve">Lenovo T470s - Regular CZ</t>
  </si>
  <si>
    <t xml:space="preserve">Czech</t>
  </si>
  <si>
    <t xml:space="preserve">01EN649</t>
  </si>
  <si>
    <t xml:space="preserve">Parent sku</t>
  </si>
  <si>
    <t xml:space="preserve">Lenovo T470s parent</t>
  </si>
  <si>
    <t xml:space="preserve">Lenovo T470s - Regular DK</t>
  </si>
  <si>
    <t xml:space="preserve">Danish</t>
  </si>
  <si>
    <t xml:space="preserve">01EN650</t>
  </si>
  <si>
    <t xml:space="preserve">Parent EAN</t>
  </si>
  <si>
    <t xml:space="preserve">Lenovo T470s - Regular HU</t>
  </si>
  <si>
    <t xml:space="preserve">Hungarian</t>
  </si>
  <si>
    <t xml:space="preserve">01EN656</t>
  </si>
  <si>
    <t xml:space="preserve">Lenovo T470s - Regular NL</t>
  </si>
  <si>
    <t xml:space="preserve">Dutch</t>
  </si>
  <si>
    <t xml:space="preserve">01EN619</t>
  </si>
  <si>
    <t xml:space="preserve">Item_type</t>
  </si>
  <si>
    <t xml:space="preserve">laptop-computer-replacement-parts</t>
  </si>
  <si>
    <t xml:space="preserve">Lenovo T470s - Regular NO</t>
  </si>
  <si>
    <t xml:space="preserve">Norwegian</t>
  </si>
  <si>
    <t xml:space="preserve">01EN620</t>
  </si>
  <si>
    <t xml:space="preserve">Lenovo T470s - Regular PL</t>
  </si>
  <si>
    <t xml:space="preserve">Polish</t>
  </si>
  <si>
    <t xml:space="preserve">Default quantity</t>
  </si>
  <si>
    <t xml:space="preserve">Lenovo T470s - Regular PT</t>
  </si>
  <si>
    <t xml:space="preserve">Portuguese</t>
  </si>
  <si>
    <t xml:space="preserve">01EN663</t>
  </si>
  <si>
    <t xml:space="preserve">Lenovo T470s - Regular SE/FI</t>
  </si>
  <si>
    <t xml:space="preserve">Swedish – Finnish</t>
  </si>
  <si>
    <t xml:space="preserve">01EN667</t>
  </si>
  <si>
    <t xml:space="preserve">Format</t>
  </si>
  <si>
    <t xml:space="preserve">PartialUpdate</t>
  </si>
  <si>
    <t xml:space="preserve">Lenovo T470s - Regular CH</t>
  </si>
  <si>
    <t xml:space="preserve">Swiss</t>
  </si>
  <si>
    <t xml:space="preserve">01EN750</t>
  </si>
  <si>
    <t xml:space="preserve">Lenovo T470s - Regular US INT</t>
  </si>
  <si>
    <t xml:space="preserve">US International</t>
  </si>
  <si>
    <t xml:space="preserve">Lenovo/T470S/RG/USI</t>
  </si>
  <si>
    <t xml:space="preserve">Lenovo T470s - Regular RUS</t>
  </si>
  <si>
    <t xml:space="preserve">Russian</t>
  </si>
  <si>
    <t xml:space="preserve">01EN623</t>
  </si>
  <si>
    <t xml:space="preserve">Bullet Point 1:</t>
  </si>
  <si>
    <t xml:space="preserve">Lenovo T470s - Regular US</t>
  </si>
  <si>
    <t xml:space="preserve">US</t>
  </si>
  <si>
    <t xml:space="preserve">Lenovo/T470S/RG/US</t>
  </si>
  <si>
    <t xml:space="preserve">Bullet Point 2:</t>
  </si>
  <si>
    <t xml:space="preserve">Lenovo T470s - DE</t>
  </si>
  <si>
    <t xml:space="preserve">Lenovo/T470S/BL/DE</t>
  </si>
  <si>
    <t xml:space="preserve">Bullet Point 5:</t>
  </si>
  <si>
    <t xml:space="preserve">Lenovo T470s - FR FBA</t>
  </si>
  <si>
    <t xml:space="preserve">Lenovo/T470S/BL/FR</t>
  </si>
  <si>
    <t xml:space="preserve">Bullet Point 4:</t>
  </si>
  <si>
    <t xml:space="preserve">Lenovo T470s BL - IT</t>
  </si>
  <si>
    <t xml:space="preserve">Lenovo/T470S/BL/IT</t>
  </si>
  <si>
    <t xml:space="preserve">Lenovo T470s BL - ES</t>
  </si>
  <si>
    <t xml:space="preserve">Lenovo/T470S/BL/ES</t>
  </si>
  <si>
    <t xml:space="preserve">Lenovo T470s BL - UK V2</t>
  </si>
  <si>
    <t xml:space="preserve">Lenovo/T470S/BL/UK</t>
  </si>
  <si>
    <t xml:space="preserve">Product Description</t>
  </si>
  <si>
    <t xml:space="preserve">Lenovo T470s BL - NOR</t>
  </si>
  <si>
    <t xml:space="preserve">Lenovo/T470S/BL/NOR</t>
  </si>
  <si>
    <t xml:space="preserve">Lenovo T470s - BE</t>
  </si>
  <si>
    <t xml:space="preserve">01EN735</t>
  </si>
  <si>
    <t xml:space="preserve">Warranty Message</t>
  </si>
  <si>
    <t xml:space="preserve">Lenovo T470s BL - BG</t>
  </si>
  <si>
    <t xml:space="preserve">01EN730</t>
  </si>
  <si>
    <t xml:space="preserve">Lenovo T470s BL - CZ</t>
  </si>
  <si>
    <t xml:space="preserve">01EN690</t>
  </si>
  <si>
    <t xml:space="preserve">bullet point 4: regular</t>
  </si>
  <si>
    <t xml:space="preserve">Lenovo T470s BL - DK</t>
  </si>
  <si>
    <t xml:space="preserve">01EN732</t>
  </si>
  <si>
    <t xml:space="preserve">Lenovo T470s BL - HU</t>
  </si>
  <si>
    <t xml:space="preserve">Lenovo T470s BL - NL</t>
  </si>
  <si>
    <t xml:space="preserve">01EN701</t>
  </si>
  <si>
    <t xml:space="preserve">language</t>
  </si>
  <si>
    <t xml:space="preserve">English</t>
  </si>
  <si>
    <t xml:space="preserve">Lenovo T470s BL - NO</t>
  </si>
  <si>
    <t xml:space="preserve">01EN702</t>
  </si>
  <si>
    <t xml:space="preserve">Marketplace</t>
  </si>
  <si>
    <t xml:space="preserve">Lenovo T470s BL - PL</t>
  </si>
  <si>
    <t xml:space="preserve">Lenovo T470s BL - PT</t>
  </si>
  <si>
    <t xml:space="preserve">01EN704</t>
  </si>
  <si>
    <t xml:space="preserve">Lenovo T470s BL - SE/FI</t>
  </si>
  <si>
    <t xml:space="preserve">01EN749</t>
  </si>
  <si>
    <t xml:space="preserve">Lenovo T470s - CH</t>
  </si>
  <si>
    <t xml:space="preserve">01EN712</t>
  </si>
  <si>
    <t xml:space="preserve">Lenovo T470s BL - US INT</t>
  </si>
  <si>
    <t xml:space="preserve">Lenovo/T470S/BL/USI</t>
  </si>
  <si>
    <t xml:space="preserve">Lenovo T470s BL - RUS</t>
  </si>
  <si>
    <t xml:space="preserve">01EN705</t>
  </si>
  <si>
    <t xml:space="preserve">Lenovo T470s - US</t>
  </si>
  <si>
    <t xml:space="preserve">Lenovo/T470S/BL/US</t>
  </si>
  <si>
    <t xml:space="preserve">Update</t>
  </si>
  <si>
    <t xml:space="preserve">Small</t>
  </si>
  <si>
    <t xml:space="preserve">🇩🇪</t>
  </si>
  <si>
    <t xml:space="preserve">EU</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</si>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</sst>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J8" activeCellId="0" sqref="CJ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v>
      </c>
      <c r="B4" s="28" t="str">
        <f aca="false">Values!B13</f>
        <v>Lenovo T470s parent</v>
      </c>
      <c r="C4" s="29" t="s">
        <v>345</v>
      </c>
      <c r="D4" s="30" t="n">
        <f aca="false">Values!B14</f>
        <v>5714401471998</v>
      </c>
      <c r="E4" s="31" t="s">
        <v>346</v>
      </c>
      <c r="F4" s="28" t="str">
        <f aca="false">SUBSTITUTE(Values!B1, "{language}", "") &amp; " " &amp; Values!B3</f>
        <v>replacement  backlit keyboard for Lenovo Thinkpad  T470s</v>
      </c>
      <c r="G4" s="29" t="s">
        <v>345</v>
      </c>
      <c r="H4" s="27" t="str">
        <f aca="false">Values!B16</f>
        <v>laptop-computer-replacement-parts</v>
      </c>
      <c r="I4" s="27" t="str">
        <f aca="false">IF(ISBLANK(Values!F3),"","4730574031")</f>
        <v>4730574031</v>
      </c>
      <c r="J4" s="32" t="str">
        <f aca="false">Values!B13</f>
        <v>Lenovo T470s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v>
      </c>
      <c r="B5" s="38" t="str">
        <f aca="false">IF(ISBLANK(Values!F4),"",Values!G4)</f>
        <v>Lenovo T470s - Regular DE</v>
      </c>
      <c r="C5" s="32" t="str">
        <f aca="false">IF(ISBLANK(Values!F4),"","TellusRem")</f>
        <v>TellusRem</v>
      </c>
      <c r="D5" s="30" t="n">
        <f aca="false">IF(ISBLANK(Values!F4),"",Values!F4)</f>
        <v>5714401479017</v>
      </c>
      <c r="E5" s="31" t="str">
        <f aca="false">IF(ISBLANK(Values!F4),"","EAN")</f>
        <v>EAN</v>
      </c>
      <c r="F5" s="28" t="str">
        <f aca="false">IF(ISBLANK(Values!F4),"",IF(Values!K4, SUBSTITUTE(Values!$B$1, "{language}", Values!I4) &amp; " " &amp;Values!$B$3, SUBSTITUTE(Values!$B$2, "{language}", Values!$I4) &amp; " " &amp;Values!$B$3))</f>
        <v>replacement German non-backlit keyboard for Lenovo Thinkpad  T470s</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T470s - Regular DE</v>
      </c>
      <c r="K5" s="28" t="n">
        <f aca="false">IF(ISBLANK(Values!F4),"",IF(Values!K4, Values!$B$4, Values!$B$5))</f>
        <v>54.99</v>
      </c>
      <c r="L5" s="40" t="n">
        <f aca="false">IF(ISBLANK(Values!F4),"",IF($CO5="DEFAULT", Values!$B$18, ""))</f>
        <v>5</v>
      </c>
      <c r="M5" s="28" t="str">
        <f aca="false">IF(ISBLANK(Values!F4),"",Values!$N4)</f>
        <v>https://raw.githubusercontent.com/PatrickVibild/TellusAmazonPictures/master/pictures/Lenovo/T470S/RG/DE/1.jpg</v>
      </c>
      <c r="N5" s="28" t="str">
        <f aca="false">IF(ISBLANK(Values!$G4),"",Values!O4)</f>
        <v>https://raw.githubusercontent.com/PatrickVibild/TellusAmazonPictures/master/pictures/Lenovo/T470S/RG/DE/2.jpg</v>
      </c>
      <c r="O5" s="28" t="str">
        <f aca="false">IF(ISBLANK(Values!$G4),"",Values!P4)</f>
        <v>https://raw.githubusercontent.com/PatrickVibild/TellusAmazonPictures/master/pictures/Lenovo/T470S/RG/DE/3.jpg</v>
      </c>
      <c r="P5" s="28" t="str">
        <f aca="false">IF(ISBLANK(Values!$G4),"",Values!Q4)</f>
        <v>https://raw.githubusercontent.com/PatrickVibild/TellusAmazonPictures/master/pictures/Lenovo/T470S/RG/DE/4.jpg</v>
      </c>
      <c r="Q5" s="28" t="str">
        <f aca="false">IF(ISBLANK(Values!$G4),"",Values!R4)</f>
        <v>https://raw.githubusercontent.com/PatrickVibild/TellusAmazonPictures/master/pictures/Lenovo/T470S/RG/DE/5.jpg</v>
      </c>
      <c r="R5" s="28" t="str">
        <f aca="false">IF(ISBLANK(Values!$G4),"",Values!S4)</f>
        <v>https://raw.githubusercontent.com/PatrickVibild/TellusAmazonPictures/master/pictures/Lenovo/T470S/RG/DE/6.jpg</v>
      </c>
      <c r="S5" s="28" t="str">
        <f aca="false">IF(ISBLANK(Values!$G4),"",Values!T4)</f>
        <v>https://raw.githubusercontent.com/PatrickVibild/TellusAmazonPictures/master/pictures/Lenovo/T470S/RG/DE/7.jpg</v>
      </c>
      <c r="T5" s="28" t="str">
        <f aca="false">IF(ISBLANK(Values!$G4),"",Values!U4)</f>
        <v>https://raw.githubusercontent.com/PatrickVibild/TellusAmazonPictures/master/pictures/Lenovo/T470S/RG/DE/8.jpg</v>
      </c>
      <c r="U5" s="28" t="str">
        <f aca="false">IF(ISBLANK(Values!$G4),"",Values!V4)</f>
        <v>https://raw.githubusercontent.com/PatrickVibild/TellusAmazonPictures/master/pictures/Lenovo/T470S/RG/DE/9.jpg</v>
      </c>
      <c r="W5" s="32" t="str">
        <f aca="false">IF(ISBLANK(Values!F4),"","Child")</f>
        <v>Child</v>
      </c>
      <c r="X5" s="32" t="str">
        <f aca="false">IF(ISBLANK(Values!F4),"",Values!$B$13)</f>
        <v>Lenovo T470s parent</v>
      </c>
      <c r="Y5" s="39" t="str">
        <f aca="false">IF(ISBLANK(Values!F4),"","Size-Color")</f>
        <v>Size-Color</v>
      </c>
      <c r="Z5" s="32" t="str">
        <f aca="false">IF(ISBLANK(Values!F4),"","variation")</f>
        <v>variation</v>
      </c>
      <c r="AA5" s="36" t="str">
        <f aca="false">IF(ISBLANK(Values!F4),"",Values!$B$20)</f>
        <v>PartialUpdate</v>
      </c>
      <c r="AB5" s="1" t="str">
        <f aca="false">IF(ISBLANK(Values!F4),"",Values!$B$29)</f>
        <v>Keyboard distributed by Tellus Remarketing, leading European company for laptop keyboards. Keyboards have been cleaned, packed and tested in our production line in Denmark. For any compatibility questions contact us through Amazon website. </v>
      </c>
      <c r="AI5" s="41" t="str">
        <f aca="false">IF(ISBLANK(Values!F4),"",IF(Values!J4,Values!$B$23,Values!$B$33))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5" s="1" t="str">
        <f aca="false">IF(ISBLANK(Values!F4),"",Values!$B$25)</f>
        <v>♻️ ECOFRIENDLY PRODUCT - Buy refurbished, BUY GREEN! Reduce more than 80% carbon dioxide by buying our refurbished keyboards, compared to getting a new keyboard! Perfect OEM replacement part for your keyboard.</v>
      </c>
      <c r="AL5" s="1" t="str">
        <f aca="false">IF(ISBLANK(Values!F4),"",SUBSTITUTE(SUBSTITUTE(IF(Values!$K4, Values!$B$26, Values!$B$33), "{language}", Values!$I4), "{flag}", INDEX(options!$E$1:$E$20, Values!$W4)))</f>
        <v>👉 LAYOUT -  🇩🇪 German NO backlit.</v>
      </c>
      <c r="AM5" s="1" t="str">
        <f aca="false">SUBSTITUTE(IF(ISBLANK(Values!F4),"",Values!$B$27), "{model}", Values!$B$3)</f>
        <v>👉 COMPATIBLE WITH - Lenovo T470s. Please check the picture and description carefully before purchasing any keyboard. This ensures that you get the correct laptop keyboard for your computer. Super easy installation.</v>
      </c>
      <c r="AT5" s="28" t="str">
        <f aca="false">IF(ISBLANK(Values!F4),"",Values!I4)</f>
        <v>German</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DEFAULT</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Denmark</v>
      </c>
      <c r="CZ5" s="1" t="str">
        <f aca="false">IF(ISBLANK(Values!F4),"","No")</f>
        <v>No</v>
      </c>
      <c r="DA5" s="1" t="str">
        <f aca="false">IF(ISBLANK(Values!F4),"","No")</f>
        <v>No</v>
      </c>
      <c r="DO5" s="27" t="str">
        <f aca="false">IF(ISBLANK(Values!F4),"","Parts")</f>
        <v>Parts</v>
      </c>
      <c r="DP5" s="27" t="str">
        <f aca="false">IF(ISBLANK(Values!F4),"",Values!$B$31)</f>
        <v>6 month warranty after the delivery date. In case of any malfunction of the keyboard a new unit or a spare part for the keyboard of the product will be sent. In case of shortage of stock a full refund is issued.</v>
      </c>
      <c r="DS5" s="31"/>
      <c r="DY5" s="0" t="str">
        <f aca="false">IF(ISBLANK(Values!$F4), "", "not_applicable")</f>
        <v>not_applicable</v>
      </c>
      <c r="DZ5" s="31"/>
      <c r="EA5" s="31"/>
      <c r="EB5" s="31"/>
      <c r="EC5" s="31"/>
      <c r="EI5" s="1" t="str">
        <f aca="false">IF(ISBLANK(Values!F4),"",Values!$B$31)</f>
        <v>6 month warranty after the delivery date. In case of any malfunction of the keyboard a new unit or a spare part for the keyboard of the product will be sent. In case of shortage of stock a full refund is issued.</v>
      </c>
      <c r="ES5" s="1" t="str">
        <f aca="false">IF(ISBLANK(Values!F4),"","Amazon Tellus UPS")</f>
        <v>Amazon Tellus UPS</v>
      </c>
      <c r="EV5" s="31" t="str">
        <f aca="false">IF(ISBLANK(Values!F4),"","New")</f>
        <v>New</v>
      </c>
      <c r="FE5" s="1" t="n">
        <f aca="false">IF(ISBLANK(Values!F4),"",IF(CO5&lt;&gt;"DEFAULT", "", 3))</f>
        <v>3</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54.99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v>
      </c>
      <c r="B6" s="38" t="str">
        <f aca="false">IF(ISBLANK(Values!F5),"",Values!G5)</f>
        <v>Lenovo T470s - Regular FR</v>
      </c>
      <c r="C6" s="32" t="str">
        <f aca="false">IF(ISBLANK(Values!F5),"","TellusRem")</f>
        <v>TellusRem</v>
      </c>
      <c r="D6" s="30" t="n">
        <f aca="false">IF(ISBLANK(Values!F5),"",Values!F5)</f>
        <v>5714401479024</v>
      </c>
      <c r="E6" s="31" t="str">
        <f aca="false">IF(ISBLANK(Values!F5),"","EAN")</f>
        <v>EAN</v>
      </c>
      <c r="F6" s="28" t="str">
        <f aca="false">IF(ISBLANK(Values!F5),"",IF(Values!K5, SUBSTITUTE(Values!$B$1, "{language}", Values!I5) &amp; " " &amp;Values!$B$3, SUBSTITUTE(Values!$B$2, "{language}", Values!$I5) &amp; " " &amp;Values!$B$3))</f>
        <v>replacement French non-backlit keyboard for Lenovo Thinkpad  T470s</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T470s - Regular FR</v>
      </c>
      <c r="K6" s="28" t="n">
        <f aca="false">IF(ISBLANK(Values!F5),"",IF(Values!K5, Values!$B$4, Values!$B$5))</f>
        <v>54.99</v>
      </c>
      <c r="L6" s="40" t="n">
        <f aca="false">IF(ISBLANK(Values!F5),"",IF($CO6="DEFAULT", Values!$B$18, ""))</f>
        <v>5</v>
      </c>
      <c r="M6" s="28" t="str">
        <f aca="false">IF(ISBLANK(Values!F5),"",Values!$N5)</f>
        <v>https://raw.githubusercontent.com/PatrickVibild/TellusAmazonPictures/master/pictures/Lenovo/T470S/RG/FR/1.jpg</v>
      </c>
      <c r="N6" s="28" t="str">
        <f aca="false">IF(ISBLANK(Values!$G5),"",Values!O5)</f>
        <v>https://raw.githubusercontent.com/PatrickVibild/TellusAmazonPictures/master/pictures/Lenovo/T470S/RG/FR/2.jpg</v>
      </c>
      <c r="O6" s="28" t="str">
        <f aca="false">IF(ISBLANK(Values!$G5),"",Values!P5)</f>
        <v>https://raw.githubusercontent.com/PatrickVibild/TellusAmazonPictures/master/pictures/Lenovo/T470S/RG/FR/3.jpg</v>
      </c>
      <c r="P6" s="28" t="str">
        <f aca="false">IF(ISBLANK(Values!$G5),"",Values!Q5)</f>
        <v>https://raw.githubusercontent.com/PatrickVibild/TellusAmazonPictures/master/pictures/Lenovo/T470S/RG/FR/4.jpg</v>
      </c>
      <c r="Q6" s="28" t="str">
        <f aca="false">IF(ISBLANK(Values!$G5),"",Values!R5)</f>
        <v>https://raw.githubusercontent.com/PatrickVibild/TellusAmazonPictures/master/pictures/Lenovo/T470S/RG/FR/5.jpg</v>
      </c>
      <c r="R6" s="28" t="str">
        <f aca="false">IF(ISBLANK(Values!$G5),"",Values!S5)</f>
        <v>https://raw.githubusercontent.com/PatrickVibild/TellusAmazonPictures/master/pictures/Lenovo/T470S/RG/FR/6.jpg</v>
      </c>
      <c r="S6" s="28" t="str">
        <f aca="false">IF(ISBLANK(Values!$G5),"",Values!T5)</f>
        <v>https://raw.githubusercontent.com/PatrickVibild/TellusAmazonPictures/master/pictures/Lenovo/T470S/RG/FR/7.jpg</v>
      </c>
      <c r="T6" s="28" t="str">
        <f aca="false">IF(ISBLANK(Values!$G5),"",Values!U5)</f>
        <v>https://raw.githubusercontent.com/PatrickVibild/TellusAmazonPictures/master/pictures/Lenovo/T470S/RG/FR/8.jpg</v>
      </c>
      <c r="U6" s="28" t="str">
        <f aca="false">IF(ISBLANK(Values!$G5),"",Values!V5)</f>
        <v>https://raw.githubusercontent.com/PatrickVibild/TellusAmazonPictures/master/pictures/Lenovo/T470S/RG/FR/9.jpg</v>
      </c>
      <c r="W6" s="32" t="str">
        <f aca="false">IF(ISBLANK(Values!F5),"","Child")</f>
        <v>Child</v>
      </c>
      <c r="X6" s="32" t="str">
        <f aca="false">IF(ISBLANK(Values!F5),"",Values!$B$13)</f>
        <v>Lenovo T470s parent</v>
      </c>
      <c r="Y6" s="39" t="str">
        <f aca="false">IF(ISBLANK(Values!F5),"","Size-Color")</f>
        <v>Size-Color</v>
      </c>
      <c r="Z6" s="32" t="str">
        <f aca="false">IF(ISBLANK(Values!F5),"","variation")</f>
        <v>variation</v>
      </c>
      <c r="AA6" s="36" t="str">
        <f aca="false">IF(ISBLANK(Values!F5),"",Values!$B$20)</f>
        <v>PartialUpdate</v>
      </c>
      <c r="AB6" s="1" t="str">
        <f aca="false">IF(ISBLANK(Values!F5),"",Values!$B$29)</f>
        <v>Keyboard distributed by Tellus Remarketing, leading European company for laptop keyboards. Keyboards have been cleaned, packed and tested in our production line in Denmark. For any compatibility questions contact us through Amazon website. </v>
      </c>
      <c r="AI6" s="41" t="str">
        <f aca="false">IF(ISBLANK(Values!F5),"",IF(Values!J5,Values!$B$23,Values!$B$33))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6" s="1" t="str">
        <f aca="false">IF(ISBLANK(Values!F5),"",Values!$B$25)</f>
        <v>♻️ ECOFRIENDLY PRODUCT - Buy refurbished, BUY GREEN! Reduce more than 80% carbon dioxide by buying our refurbished keyboards, compared to getting a new keyboard! Perfect OEM replacement part for your keyboard.</v>
      </c>
      <c r="AL6" s="1" t="str">
        <f aca="false">IF(ISBLANK(Values!F5),"",SUBSTITUTE(SUBSTITUTE(IF(Values!$K5, Values!$B$26, Values!$B$33), "{language}", Values!$I5), "{flag}", INDEX(options!$E$1:$E$20, Values!$W5)))</f>
        <v>👉 LAYOUT -  🇫🇷 French NO backlit.</v>
      </c>
      <c r="AM6" s="1" t="str">
        <f aca="false">SUBSTITUTE(IF(ISBLANK(Values!F5),"",Values!$B$27), "{model}", Values!$B$3)</f>
        <v>👉 COMPATIBLE WITH - Lenovo T470s. Please check the picture and description carefully before purchasing any keyboard. This ensures that you get the correct laptop keyboard for your computer. Super easy installation.</v>
      </c>
      <c r="AT6" s="28" t="str">
        <f aca="false">IF(ISBLANK(Values!F5),"",Values!I5)</f>
        <v>French</v>
      </c>
      <c r="AV6" s="1" t="str">
        <f aca="false">IF(ISBLANK(Values!F5),"",IF(Values!K5,"Backlit", "Non-Backlit"))</f>
        <v>Non-Backlit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DEFAULT</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Denmark</v>
      </c>
      <c r="CZ6" s="1" t="str">
        <f aca="false">IF(ISBLANK(Values!F5),"","No")</f>
        <v>No</v>
      </c>
      <c r="DA6" s="1" t="str">
        <f aca="false">IF(ISBLANK(Values!F5),"","No")</f>
        <v>No</v>
      </c>
      <c r="DO6" s="27" t="str">
        <f aca="false">IF(ISBLANK(Values!F5),"","Parts")</f>
        <v>Parts</v>
      </c>
      <c r="DP6" s="27" t="str">
        <f aca="false">IF(ISBLANK(Values!F5),"",Values!$B$31)</f>
        <v>6 month warranty after the delivery date. In case of any malfunction of the keyboard a new unit or a spare part for the keyboard of the product will be sent. In case of shortage of stock a full refund is issued.</v>
      </c>
      <c r="DS6" s="31"/>
      <c r="DY6" s="0" t="str">
        <f aca="false">IF(ISBLANK(Values!$F5), "", "not_applicable")</f>
        <v>not_applicable</v>
      </c>
      <c r="DZ6" s="31"/>
      <c r="EA6" s="31"/>
      <c r="EB6" s="31"/>
      <c r="EC6" s="31"/>
      <c r="EI6" s="1" t="str">
        <f aca="false">IF(ISBLANK(Values!F5),"",Values!$B$31)</f>
        <v>6 month warranty after the delivery date. In case of any malfunction of the keyboard a new unit or a spare part for the keyboard of the product will be sent. In case of shortage of stock a full refund is issued.</v>
      </c>
      <c r="ES6" s="1" t="str">
        <f aca="false">IF(ISBLANK(Values!F5),"","Amazon Tellus UPS")</f>
        <v>Amazon Tellus UPS</v>
      </c>
      <c r="EV6" s="31" t="str">
        <f aca="false">IF(ISBLANK(Values!F5),"","New")</f>
        <v>New</v>
      </c>
      <c r="FE6" s="1" t="n">
        <f aca="false">IF(ISBLANK(Values!F5),"",IF(CO6&lt;&gt;"DEFAULT", "", 3))</f>
        <v>3</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54.99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v>
      </c>
      <c r="B7" s="38" t="str">
        <f aca="false">IF(ISBLANK(Values!F6),"",Values!G6)</f>
        <v>Lenovo T470s - Regular IT</v>
      </c>
      <c r="C7" s="32" t="str">
        <f aca="false">IF(ISBLANK(Values!F6),"","TellusRem")</f>
        <v>TellusRem</v>
      </c>
      <c r="D7" s="30" t="n">
        <f aca="false">IF(ISBLANK(Values!F6),"",Values!F6)</f>
        <v>5714401479031</v>
      </c>
      <c r="E7" s="31" t="str">
        <f aca="false">IF(ISBLANK(Values!F6),"","EAN")</f>
        <v>EAN</v>
      </c>
      <c r="F7" s="28" t="str">
        <f aca="false">IF(ISBLANK(Values!F6),"",IF(Values!K6, SUBSTITUTE(Values!$B$1, "{language}", Values!I6) &amp; " " &amp;Values!$B$3, SUBSTITUTE(Values!$B$2, "{language}", Values!$I6) &amp; " " &amp;Values!$B$3))</f>
        <v>replacement Italian non-backlit keyboard for Lenovo Thinkpad  T470s</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T470s - Regular IT</v>
      </c>
      <c r="K7" s="28" t="n">
        <f aca="false">IF(ISBLANK(Values!F6),"",IF(Values!K6, Values!$B$4, Values!$B$5))</f>
        <v>54.99</v>
      </c>
      <c r="L7" s="40" t="n">
        <f aca="false">IF(ISBLANK(Values!F6),"",IF($CO7="DEFAULT", Values!$B$18, ""))</f>
        <v>5</v>
      </c>
      <c r="M7" s="28" t="str">
        <f aca="false">IF(ISBLANK(Values!F6),"",Values!$N6)</f>
        <v>https://raw.githubusercontent.com/PatrickVibild/TellusAmazonPictures/master/pictures/Lenovo/T470S/RG/IT/1.jpg</v>
      </c>
      <c r="N7" s="28" t="str">
        <f aca="false">IF(ISBLANK(Values!$G6),"",Values!O6)</f>
        <v>https://raw.githubusercontent.com/PatrickVibild/TellusAmazonPictures/master/pictures/Lenovo/T470S/RG/IT/2.jpg</v>
      </c>
      <c r="O7" s="28" t="str">
        <f aca="false">IF(ISBLANK(Values!$G6),"",Values!P6)</f>
        <v>https://raw.githubusercontent.com/PatrickVibild/TellusAmazonPictures/master/pictures/Lenovo/T470S/RG/IT/3.jpg</v>
      </c>
      <c r="P7" s="28" t="str">
        <f aca="false">IF(ISBLANK(Values!$G6),"",Values!Q6)</f>
        <v>https://raw.githubusercontent.com/PatrickVibild/TellusAmazonPictures/master/pictures/Lenovo/T470S/RG/IT/4.jpg</v>
      </c>
      <c r="Q7" s="28" t="str">
        <f aca="false">IF(ISBLANK(Values!$G6),"",Values!R6)</f>
        <v>https://raw.githubusercontent.com/PatrickVibild/TellusAmazonPictures/master/pictures/Lenovo/T470S/RG/IT/5.jpg</v>
      </c>
      <c r="R7" s="28" t="str">
        <f aca="false">IF(ISBLANK(Values!$G6),"",Values!S6)</f>
        <v>https://raw.githubusercontent.com/PatrickVibild/TellusAmazonPictures/master/pictures/Lenovo/T470S/RG/IT/6.jpg</v>
      </c>
      <c r="S7" s="28" t="str">
        <f aca="false">IF(ISBLANK(Values!$G6),"",Values!T6)</f>
        <v>https://raw.githubusercontent.com/PatrickVibild/TellusAmazonPictures/master/pictures/Lenovo/T470S/RG/IT/7.jpg</v>
      </c>
      <c r="T7" s="28" t="str">
        <f aca="false">IF(ISBLANK(Values!$G6),"",Values!U6)</f>
        <v>https://raw.githubusercontent.com/PatrickVibild/TellusAmazonPictures/master/pictures/Lenovo/T470S/RG/IT/8.jpg</v>
      </c>
      <c r="U7" s="28" t="str">
        <f aca="false">IF(ISBLANK(Values!$G6),"",Values!V6)</f>
        <v>https://raw.githubusercontent.com/PatrickVibild/TellusAmazonPictures/master/pictures/Lenovo/T470S/RG/IT/9.jpg</v>
      </c>
      <c r="W7" s="32" t="str">
        <f aca="false">IF(ISBLANK(Values!F6),"","Child")</f>
        <v>Child</v>
      </c>
      <c r="X7" s="32" t="str">
        <f aca="false">IF(ISBLANK(Values!F6),"",Values!$B$13)</f>
        <v>Lenovo T470s parent</v>
      </c>
      <c r="Y7" s="39" t="str">
        <f aca="false">IF(ISBLANK(Values!F6),"","Size-Color")</f>
        <v>Size-Color</v>
      </c>
      <c r="Z7" s="32" t="str">
        <f aca="false">IF(ISBLANK(Values!F6),"","variation")</f>
        <v>variation</v>
      </c>
      <c r="AA7" s="36" t="str">
        <f aca="false">IF(ISBLANK(Values!F6),"",Values!$B$20)</f>
        <v>PartialUpdate</v>
      </c>
      <c r="AB7" s="36" t="str">
        <f aca="false">IF(ISBLANK(Values!F6),"",Values!$B$29)</f>
        <v>Keyboard distributed by Tellus Remarketing, leading European company for laptop keyboards. Keyboards have been cleaned, packed and tested in our production line in Denmark. For any compatibility questions contact us through Amazon website. </v>
      </c>
      <c r="AI7" s="41" t="str">
        <f aca="false">IF(ISBLANK(Values!F6),"",IF(Values!J6,Values!$B$23,Values!$B$33))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7" s="1" t="str">
        <f aca="false">IF(ISBLANK(Values!F6),"",Values!$B$25)</f>
        <v>♻️ ECOFRIENDLY PRODUCT - Buy refurbished, BUY GREEN! Reduce more than 80% carbon dioxide by buying our refurbished keyboards, compared to getting a new keyboard! Perfect OEM replacement part for your keyboard.</v>
      </c>
      <c r="AL7" s="1" t="str">
        <f aca="false">IF(ISBLANK(Values!F6),"",SUBSTITUTE(SUBSTITUTE(IF(Values!$K6, Values!$B$26, Values!$B$33), "{language}", Values!$I6), "{flag}", INDEX(options!$E$1:$E$20, Values!$W6)))</f>
        <v>👉 LAYOUT -  🇮🇹 Italian NO backlit.</v>
      </c>
      <c r="AM7" s="1" t="str">
        <f aca="false">SUBSTITUTE(IF(ISBLANK(Values!F6),"",Values!$B$27), "{model}", Values!$B$3)</f>
        <v>👉 COMPATIBLE WITH - Lenovo T470s. Please check the picture and description carefully before purchasing any keyboard. This ensures that you get the correct laptop keyboard for your computer. Super easy installation.</v>
      </c>
      <c r="AT7" s="28" t="str">
        <f aca="false">IF(ISBLANK(Values!F6),"",Values!I6)</f>
        <v>Italian</v>
      </c>
      <c r="AV7" s="36" t="str">
        <f aca="false">IF(ISBLANK(Values!F6),"",IF(Values!K6,"Backlit", "Non-Backlit"))</f>
        <v>Non-Backlit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DEFAULT</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Denmark</v>
      </c>
      <c r="CZ7" s="1" t="str">
        <f aca="false">IF(ISBLANK(Values!F6),"","No")</f>
        <v>No</v>
      </c>
      <c r="DA7" s="1" t="str">
        <f aca="false">IF(ISBLANK(Values!F6),"","No")</f>
        <v>No</v>
      </c>
      <c r="DO7" s="27" t="str">
        <f aca="false">IF(ISBLANK(Values!F6),"","Parts")</f>
        <v>Parts</v>
      </c>
      <c r="DP7" s="27" t="str">
        <f aca="false">IF(ISBLANK(Values!F6),"",Values!$B$31)</f>
        <v>6 month warranty after the delivery date. In case of any malfunction of the keyboard a new unit or a spare part for the keyboard of the product will be sent. In case of shortage of stock a full refund is issued.</v>
      </c>
      <c r="DS7" s="31"/>
      <c r="DY7" s="43" t="str">
        <f aca="false">IF(ISBLANK(Values!$F6), "", "not_applicable")</f>
        <v>not_applicable</v>
      </c>
      <c r="DZ7" s="31"/>
      <c r="EA7" s="31"/>
      <c r="EB7" s="31"/>
      <c r="EC7" s="31"/>
      <c r="EI7" s="1" t="str">
        <f aca="false">IF(ISBLANK(Values!F6),"",Values!$B$31)</f>
        <v>6 month warranty after the delivery date. In case of any malfunction of the keyboard a new unit or a spare part for the keyboard of the product will be sent. In case of shortage of stock a full refund is issued.</v>
      </c>
      <c r="ES7" s="1" t="str">
        <f aca="false">IF(ISBLANK(Values!F6),"","Amazon Tellus UPS")</f>
        <v>Amazon Tellus UPS</v>
      </c>
      <c r="EV7" s="31" t="str">
        <f aca="false">IF(ISBLANK(Values!F6),"","New")</f>
        <v>New</v>
      </c>
      <c r="FE7" s="1" t="n">
        <f aca="false">IF(ISBLANK(Values!F6),"",IF(CO7&lt;&gt;"DEFAULT", "", 3))</f>
        <v>3</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54.99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v>
      </c>
      <c r="B8" s="38" t="str">
        <f aca="false">IF(ISBLANK(Values!F7),"",Values!G7)</f>
        <v>Lenovo T470s - Regular ES</v>
      </c>
      <c r="C8" s="32" t="str">
        <f aca="false">IF(ISBLANK(Values!F7),"","TellusRem")</f>
        <v>TellusRem</v>
      </c>
      <c r="D8" s="30" t="n">
        <f aca="false">IF(ISBLANK(Values!F7),"",Values!F7)</f>
        <v>5714401479048</v>
      </c>
      <c r="E8" s="31" t="str">
        <f aca="false">IF(ISBLANK(Values!F7),"","EAN")</f>
        <v>EAN</v>
      </c>
      <c r="F8" s="28" t="str">
        <f aca="false">IF(ISBLANK(Values!F7),"",IF(Values!K7, SUBSTITUTE(Values!$B$1, "{language}", Values!I7) &amp; " " &amp;Values!$B$3, SUBSTITUTE(Values!$B$2, "{language}", Values!$I7) &amp; " " &amp;Values!$B$3))</f>
        <v>replacement Spanish non-backlit keyboard for Lenovo Thinkpad  T470s</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T470s - Regular ES</v>
      </c>
      <c r="K8" s="28" t="n">
        <f aca="false">IF(ISBLANK(Values!F7),"",IF(Values!K7, Values!$B$4, Values!$B$5))</f>
        <v>54.99</v>
      </c>
      <c r="L8" s="40" t="n">
        <f aca="false">IF(ISBLANK(Values!F7),"",IF($CO8="DEFAULT", Values!$B$18, ""))</f>
        <v>5</v>
      </c>
      <c r="M8" s="28" t="str">
        <f aca="false">IF(ISBLANK(Values!F7),"",Values!$N7)</f>
        <v>https://raw.githubusercontent.com/PatrickVibild/TellusAmazonPictures/master/pictures/Lenovo/T470S/RG/ES/1.jpg</v>
      </c>
      <c r="N8" s="28" t="str">
        <f aca="false">IF(ISBLANK(Values!$G7),"",Values!O7)</f>
        <v>https://raw.githubusercontent.com/PatrickVibild/TellusAmazonPictures/master/pictures/Lenovo/T470S/RG/ES/2.jpg</v>
      </c>
      <c r="O8" s="28" t="str">
        <f aca="false">IF(ISBLANK(Values!$G7),"",Values!P7)</f>
        <v>https://raw.githubusercontent.com/PatrickVibild/TellusAmazonPictures/master/pictures/Lenovo/T470S/RG/ES/3.jpg</v>
      </c>
      <c r="P8" s="28" t="str">
        <f aca="false">IF(ISBLANK(Values!$G7),"",Values!Q7)</f>
        <v>https://raw.githubusercontent.com/PatrickVibild/TellusAmazonPictures/master/pictures/Lenovo/T470S/RG/ES/4.jpg</v>
      </c>
      <c r="Q8" s="28" t="str">
        <f aca="false">IF(ISBLANK(Values!$G7),"",Values!R7)</f>
        <v>https://raw.githubusercontent.com/PatrickVibild/TellusAmazonPictures/master/pictures/Lenovo/T470S/RG/ES/5.jpg</v>
      </c>
      <c r="R8" s="28" t="str">
        <f aca="false">IF(ISBLANK(Values!$G7),"",Values!S7)</f>
        <v>https://raw.githubusercontent.com/PatrickVibild/TellusAmazonPictures/master/pictures/Lenovo/T470S/RG/ES/6.jpg</v>
      </c>
      <c r="S8" s="28" t="str">
        <f aca="false">IF(ISBLANK(Values!$G7),"",Values!T7)</f>
        <v>https://raw.githubusercontent.com/PatrickVibild/TellusAmazonPictures/master/pictures/Lenovo/T470S/RG/ES/7.jpg</v>
      </c>
      <c r="T8" s="28" t="str">
        <f aca="false">IF(ISBLANK(Values!$G7),"",Values!U7)</f>
        <v>https://raw.githubusercontent.com/PatrickVibild/TellusAmazonPictures/master/pictures/Lenovo/T470S/RG/ES/8.jpg</v>
      </c>
      <c r="U8" s="28" t="str">
        <f aca="false">IF(ISBLANK(Values!$G7),"",Values!V7)</f>
        <v>https://raw.githubusercontent.com/PatrickVibild/TellusAmazonPictures/master/pictures/Lenovo/T470S/RG/ES/9.jpg</v>
      </c>
      <c r="W8" s="32" t="str">
        <f aca="false">IF(ISBLANK(Values!F7),"","Child")</f>
        <v>Child</v>
      </c>
      <c r="X8" s="32" t="str">
        <f aca="false">IF(ISBLANK(Values!F7),"",Values!$B$13)</f>
        <v>Lenovo T470s parent</v>
      </c>
      <c r="Y8" s="39" t="str">
        <f aca="false">IF(ISBLANK(Values!F7),"","Size-Color")</f>
        <v>Size-Color</v>
      </c>
      <c r="Z8" s="32" t="str">
        <f aca="false">IF(ISBLANK(Values!F7),"","variation")</f>
        <v>variation</v>
      </c>
      <c r="AA8" s="36" t="str">
        <f aca="false">IF(ISBLANK(Values!F7),"",Values!$B$20)</f>
        <v>PartialUpdate</v>
      </c>
      <c r="AB8" s="36" t="str">
        <f aca="false">IF(ISBLANK(Values!F7),"",Values!$B$29)</f>
        <v>Keyboard distributed by Tellus Remarketing, leading European company for laptop keyboards. Keyboards have been cleaned, packed and tested in our production line in Denmark. For any compatibility questions contact us through Amazon website. </v>
      </c>
      <c r="AI8" s="41" t="str">
        <f aca="false">IF(ISBLANK(Values!F7),"",IF(Values!J7,Values!$B$23,Values!$B$33))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8" s="1" t="str">
        <f aca="false">IF(ISBLANK(Values!F7),"",Values!$B$25)</f>
        <v>♻️ ECOFRIENDLY PRODUCT - Buy refurbished, BUY GREEN! Reduce more than 80% carbon dioxide by buying our refurbished keyboards, compared to getting a new keyboard! Perfect OEM replacement part for your keyboard.</v>
      </c>
      <c r="AL8" s="1" t="str">
        <f aca="false">IF(ISBLANK(Values!F7),"",SUBSTITUTE(SUBSTITUTE(IF(Values!$K7, Values!$B$26, Values!$B$33), "{language}", Values!$I7), "{flag}", INDEX(options!$E$1:$E$20, Values!$W7)))</f>
        <v>👉 LAYOUT -  🇪🇸 Spanish NO backlit.</v>
      </c>
      <c r="AM8" s="1" t="str">
        <f aca="false">SUBSTITUTE(IF(ISBLANK(Values!F7),"",Values!$B$27), "{model}", Values!$B$3)</f>
        <v>👉 COMPATIBLE WITH - Lenovo T470s. Please check the picture and description carefully before purchasing any keyboard. This ensures that you get the correct laptop keyboard for your computer. Super easy installation.</v>
      </c>
      <c r="AT8" s="28" t="str">
        <f aca="false">IF(ISBLANK(Values!F7),"",Values!I7)</f>
        <v>Spanish</v>
      </c>
      <c r="AV8" s="36" t="str">
        <f aca="false">IF(ISBLANK(Values!F7),"",IF(Values!K7,"Backlit", "Non-Backlit"))</f>
        <v>Non-Backlit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DEFAULT</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Denmark</v>
      </c>
      <c r="CZ8" s="1" t="str">
        <f aca="false">IF(ISBLANK(Values!F7),"","No")</f>
        <v>No</v>
      </c>
      <c r="DA8" s="1" t="str">
        <f aca="false">IF(ISBLANK(Values!F7),"","No")</f>
        <v>No</v>
      </c>
      <c r="DO8" s="27" t="str">
        <f aca="false">IF(ISBLANK(Values!F7),"","Parts")</f>
        <v>Parts</v>
      </c>
      <c r="DP8" s="27" t="str">
        <f aca="false">IF(ISBLANK(Values!F7),"",Values!$B$31)</f>
        <v>6 month warranty after the delivery date. In case of any malfunction of the keyboard a new unit or a spare part for the keyboard of the product will be sent. In case of shortage of stock a full refund is issued.</v>
      </c>
      <c r="DS8" s="31"/>
      <c r="DY8" s="43" t="str">
        <f aca="false">IF(ISBLANK(Values!$F7), "", "not_applicable")</f>
        <v>not_applicable</v>
      </c>
      <c r="DZ8" s="31"/>
      <c r="EA8" s="31"/>
      <c r="EB8" s="31"/>
      <c r="EC8" s="31"/>
      <c r="EI8" s="1" t="str">
        <f aca="false">IF(ISBLANK(Values!F7),"",Values!$B$31)</f>
        <v>6 month warranty after the delivery date. In case of any malfunction of the keyboard a new unit or a spare part for the keyboard of the product will be sent. In case of shortage of stock a full refund is issued.</v>
      </c>
      <c r="ES8" s="1" t="str">
        <f aca="false">IF(ISBLANK(Values!F7),"","Amazon Tellus UPS")</f>
        <v>Amazon Tellus UPS</v>
      </c>
      <c r="EV8" s="31" t="str">
        <f aca="false">IF(ISBLANK(Values!F7),"","New")</f>
        <v>New</v>
      </c>
      <c r="FE8" s="1" t="n">
        <f aca="false">IF(ISBLANK(Values!F7),"",IF(CO8&lt;&gt;"DEFAULT", "", 3))</f>
        <v>3</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54.99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v>
      </c>
      <c r="B9" s="38" t="str">
        <f aca="false">IF(ISBLANK(Values!F8),"",Values!G8)</f>
        <v>Lenovo T470s - Regular UK</v>
      </c>
      <c r="C9" s="32" t="str">
        <f aca="false">IF(ISBLANK(Values!F8),"","TellusRem")</f>
        <v>TellusRem</v>
      </c>
      <c r="D9" s="30" t="n">
        <f aca="false">IF(ISBLANK(Values!F8),"",Values!F8)</f>
        <v>5714401479055</v>
      </c>
      <c r="E9" s="31" t="str">
        <f aca="false">IF(ISBLANK(Values!F8),"","EAN")</f>
        <v>EAN</v>
      </c>
      <c r="F9" s="28" t="str">
        <f aca="false">IF(ISBLANK(Values!F8),"",IF(Values!K8, SUBSTITUTE(Values!$B$1, "{language}", Values!I8) &amp; " " &amp;Values!$B$3, SUBSTITUTE(Values!$B$2, "{language}", Values!$I8) &amp; " " &amp;Values!$B$3))</f>
        <v>replacement UK non-backlit keyboard for Lenovo Thinkpad  T470s</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T470s - Regular UK</v>
      </c>
      <c r="K9" s="28" t="n">
        <f aca="false">IF(ISBLANK(Values!F8),"",IF(Values!K8, Values!$B$4, Values!$B$5))</f>
        <v>54.99</v>
      </c>
      <c r="L9" s="40" t="n">
        <f aca="false">IF(ISBLANK(Values!F8),"",IF($CO9="DEFAULT", Values!$B$18, ""))</f>
        <v>5</v>
      </c>
      <c r="M9" s="28" t="str">
        <f aca="false">IF(ISBLANK(Values!F8),"",Values!$N8)</f>
        <v>https://raw.githubusercontent.com/PatrickVibild/TellusAmazonPictures/master/pictures/Lenovo/T470S/RG/UK/1.jpg</v>
      </c>
      <c r="N9" s="28" t="str">
        <f aca="false">IF(ISBLANK(Values!$G8),"",Values!O8)</f>
        <v>https://raw.githubusercontent.com/PatrickVibild/TellusAmazonPictures/master/pictures/Lenovo/T470S/RG/UK/2.jpg</v>
      </c>
      <c r="O9" s="28" t="str">
        <f aca="false">IF(ISBLANK(Values!$G8),"",Values!P8)</f>
        <v>https://raw.githubusercontent.com/PatrickVibild/TellusAmazonPictures/master/pictures/Lenovo/T470S/RG/UK/3.jpg</v>
      </c>
      <c r="P9" s="28" t="str">
        <f aca="false">IF(ISBLANK(Values!$G8),"",Values!Q8)</f>
        <v>https://raw.githubusercontent.com/PatrickVibild/TellusAmazonPictures/master/pictures/Lenovo/T470S/RG/UK/4.jpg</v>
      </c>
      <c r="Q9" s="28" t="str">
        <f aca="false">IF(ISBLANK(Values!$G8),"",Values!R8)</f>
        <v>https://raw.githubusercontent.com/PatrickVibild/TellusAmazonPictures/master/pictures/Lenovo/T470S/RG/UK/5.jpg</v>
      </c>
      <c r="R9" s="28" t="str">
        <f aca="false">IF(ISBLANK(Values!$G8),"",Values!S8)</f>
        <v>https://raw.githubusercontent.com/PatrickVibild/TellusAmazonPictures/master/pictures/Lenovo/T470S/RG/UK/6.jpg</v>
      </c>
      <c r="S9" s="28" t="str">
        <f aca="false">IF(ISBLANK(Values!$G8),"",Values!T8)</f>
        <v>https://raw.githubusercontent.com/PatrickVibild/TellusAmazonPictures/master/pictures/Lenovo/T470S/RG/UK/7.jpg</v>
      </c>
      <c r="T9" s="28" t="str">
        <f aca="false">IF(ISBLANK(Values!$G8),"",Values!U8)</f>
        <v>https://raw.githubusercontent.com/PatrickVibild/TellusAmazonPictures/master/pictures/Lenovo/T470S/RG/UK/8.jpg</v>
      </c>
      <c r="U9" s="28" t="str">
        <f aca="false">IF(ISBLANK(Values!$G8),"",Values!V8)</f>
        <v>https://raw.githubusercontent.com/PatrickVibild/TellusAmazonPictures/master/pictures/Lenovo/T470S/RG/UK/9.jpg</v>
      </c>
      <c r="W9" s="32" t="str">
        <f aca="false">IF(ISBLANK(Values!F8),"","Child")</f>
        <v>Child</v>
      </c>
      <c r="X9" s="32" t="str">
        <f aca="false">IF(ISBLANK(Values!F8),"",Values!$B$13)</f>
        <v>Lenovo T470s parent</v>
      </c>
      <c r="Y9" s="39" t="str">
        <f aca="false">IF(ISBLANK(Values!F8),"","Size-Color")</f>
        <v>Size-Color</v>
      </c>
      <c r="Z9" s="32" t="str">
        <f aca="false">IF(ISBLANK(Values!F8),"","variation")</f>
        <v>variation</v>
      </c>
      <c r="AA9" s="36" t="str">
        <f aca="false">IF(ISBLANK(Values!F8),"",Values!$B$20)</f>
        <v>PartialUpdate</v>
      </c>
      <c r="AB9" s="36" t="str">
        <f aca="false">IF(ISBLANK(Values!F8),"",Values!$B$29)</f>
        <v>Keyboard distributed by Tellus Remarketing, leading European company for laptop keyboards. Keyboards have been cleaned, packed and tested in our production line in Denmark. For any compatibility questions contact us through Amazon website. </v>
      </c>
      <c r="AI9" s="41" t="str">
        <f aca="false">IF(ISBLANK(Values!F8),"",IF(Values!J8,Values!$B$23,Values!$B$33))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9" s="1" t="str">
        <f aca="false">IF(ISBLANK(Values!F8),"",Values!$B$25)</f>
        <v>♻️ ECOFRIENDLY PRODUCT - Buy refurbished, BUY GREEN! Reduce more than 80% carbon dioxide by buying our refurbished keyboards, compared to getting a new keyboard! Perfect OEM replacement part for your keyboard.</v>
      </c>
      <c r="AL9" s="1" t="str">
        <f aca="false">IF(ISBLANK(Values!F8),"",SUBSTITUTE(SUBSTITUTE(IF(Values!$K8, Values!$B$26, Values!$B$33), "{language}", Values!$I8), "{flag}", INDEX(options!$E$1:$E$20, Values!$W8)))</f>
        <v>👉 LAYOUT -  🇬🇧 UK NO backlit.</v>
      </c>
      <c r="AM9" s="1" t="str">
        <f aca="false">SUBSTITUTE(IF(ISBLANK(Values!F8),"",Values!$B$27), "{model}", Values!$B$3)</f>
        <v>👉 COMPATIBLE WITH - Lenovo T470s. Please check the picture and description carefully before purchasing any keyboard. This ensures that you get the correct laptop keyboard for your computer. Super easy installation.</v>
      </c>
      <c r="AT9" s="28" t="str">
        <f aca="false">IF(ISBLANK(Values!F8),"",Values!I8)</f>
        <v>UK</v>
      </c>
      <c r="AV9" s="36" t="str">
        <f aca="false">IF(ISBLANK(Values!F8),"",IF(Values!K8,"Backlit", "Non-Backlit"))</f>
        <v>Non-Backlit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DEFAULT</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Denmark</v>
      </c>
      <c r="CZ9" s="1" t="str">
        <f aca="false">IF(ISBLANK(Values!F8),"","No")</f>
        <v>No</v>
      </c>
      <c r="DA9" s="1" t="str">
        <f aca="false">IF(ISBLANK(Values!F8),"","No")</f>
        <v>No</v>
      </c>
      <c r="DO9" s="27" t="str">
        <f aca="false">IF(ISBLANK(Values!F8),"","Parts")</f>
        <v>Parts</v>
      </c>
      <c r="DP9" s="27" t="str">
        <f aca="false">IF(ISBLANK(Values!F8),"",Values!$B$31)</f>
        <v>6 month warranty after the delivery date. In case of any malfunction of the keyboard a new unit or a spare part for the keyboard of the product will be sent. In case of shortage of stock a full refund is issued.</v>
      </c>
      <c r="DS9" s="31"/>
      <c r="DY9" s="43" t="str">
        <f aca="false">IF(ISBLANK(Values!$F8), "", "not_applicable")</f>
        <v>not_applicable</v>
      </c>
      <c r="DZ9" s="31"/>
      <c r="EA9" s="31"/>
      <c r="EB9" s="31"/>
      <c r="EC9" s="31"/>
      <c r="EI9" s="1" t="str">
        <f aca="false">IF(ISBLANK(Values!F8),"",Values!$B$31)</f>
        <v>6 month warranty after the delivery date. In case of any malfunction of the keyboard a new unit or a spare part for the keyboard of the product will be sent. In case of shortage of stock a full refund is issued.</v>
      </c>
      <c r="ES9" s="1" t="str">
        <f aca="false">IF(ISBLANK(Values!F8),"","Amazon Tellus UPS")</f>
        <v>Amazon Tellus UPS</v>
      </c>
      <c r="EV9" s="31" t="str">
        <f aca="false">IF(ISBLANK(Values!F8),"","New")</f>
        <v>New</v>
      </c>
      <c r="FE9" s="1" t="n">
        <f aca="false">IF(ISBLANK(Values!F8),"",IF(CO9&lt;&gt;"DEFAULT", "", 3))</f>
        <v>3</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54.99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v>
      </c>
      <c r="B10" s="38" t="str">
        <f aca="false">IF(ISBLANK(Values!F9),"",Values!G9)</f>
        <v>Lenovo T470s - Regular NOR</v>
      </c>
      <c r="C10" s="32" t="str">
        <f aca="false">IF(ISBLANK(Values!F9),"","TellusRem")</f>
        <v>TellusRem</v>
      </c>
      <c r="D10" s="30" t="n">
        <f aca="false">IF(ISBLANK(Values!F9),"",Values!F9)</f>
        <v>5714401479062</v>
      </c>
      <c r="E10" s="31" t="str">
        <f aca="false">IF(ISBLANK(Values!F9),"","EAN")</f>
        <v>EAN</v>
      </c>
      <c r="F10" s="28" t="str">
        <f aca="false">IF(ISBLANK(Values!F9),"",IF(Values!K9, SUBSTITUTE(Values!$B$1, "{language}", Values!I9) &amp; " " &amp;Values!$B$3, SUBSTITUTE(Values!$B$2, "{language}", Values!$I9) &amp; " " &amp;Values!$B$3))</f>
        <v>replacement Scandinavian – Nordic non-backlit keyboard for Lenovo Thinkpad  T470s</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T470s - Regular NOR</v>
      </c>
      <c r="K10" s="28" t="n">
        <f aca="false">IF(ISBLANK(Values!F9),"",IF(Values!K9, Values!$B$4, Values!$B$5))</f>
        <v>54.99</v>
      </c>
      <c r="L10" s="40" t="n">
        <f aca="false">IF(ISBLANK(Values!F9),"",IF($CO10="DEFAULT", Values!$B$18, ""))</f>
        <v>5</v>
      </c>
      <c r="M10" s="28" t="str">
        <f aca="false">IF(ISBLANK(Values!F9),"",Values!$N9)</f>
        <v>https://raw.githubusercontent.com/PatrickVibild/TellusAmazonPictures/master/pictures/Lenovo/T470S/RG/NOR/1.jpg</v>
      </c>
      <c r="N10" s="28" t="str">
        <f aca="false">IF(ISBLANK(Values!$G9),"",Values!O9)</f>
        <v>https://raw.githubusercontent.com/PatrickVibild/TellusAmazonPictures/master/pictures/Lenovo/T470S/RG/NOR/2.jpg</v>
      </c>
      <c r="O10" s="28" t="str">
        <f aca="false">IF(ISBLANK(Values!$G9),"",Values!P9)</f>
        <v>https://raw.githubusercontent.com/PatrickVibild/TellusAmazonPictures/master/pictures/Lenovo/T470S/RG/NOR/3.jpg</v>
      </c>
      <c r="P10" s="28" t="str">
        <f aca="false">IF(ISBLANK(Values!$G9),"",Values!Q9)</f>
        <v>https://raw.githubusercontent.com/PatrickVibild/TellusAmazonPictures/master/pictures/Lenovo/T470S/RG/NOR/4.jpg</v>
      </c>
      <c r="Q10" s="28" t="str">
        <f aca="false">IF(ISBLANK(Values!$G9),"",Values!R9)</f>
        <v>https://raw.githubusercontent.com/PatrickVibild/TellusAmazonPictures/master/pictures/Lenovo/T470S/RG/NOR/5.jpg</v>
      </c>
      <c r="R10" s="28" t="str">
        <f aca="false">IF(ISBLANK(Values!$G9),"",Values!S9)</f>
        <v>https://raw.githubusercontent.com/PatrickVibild/TellusAmazonPictures/master/pictures/Lenovo/T470S/RG/NOR/6.jpg</v>
      </c>
      <c r="S10" s="28" t="str">
        <f aca="false">IF(ISBLANK(Values!$G9),"",Values!T9)</f>
        <v>https://raw.githubusercontent.com/PatrickVibild/TellusAmazonPictures/master/pictures/Lenovo/T470S/RG/NOR/7.jpg</v>
      </c>
      <c r="T10" s="28" t="str">
        <f aca="false">IF(ISBLANK(Values!$G9),"",Values!U9)</f>
        <v>https://raw.githubusercontent.com/PatrickVibild/TellusAmazonPictures/master/pictures/Lenovo/T470S/RG/NOR/8.jpg</v>
      </c>
      <c r="U10" s="28" t="str">
        <f aca="false">IF(ISBLANK(Values!$G9),"",Values!V9)</f>
        <v>https://raw.githubusercontent.com/PatrickVibild/TellusAmazonPictures/master/pictures/Lenovo/T470S/RG/NOR/9.jpg</v>
      </c>
      <c r="W10" s="32" t="str">
        <f aca="false">IF(ISBLANK(Values!F9),"","Child")</f>
        <v>Child</v>
      </c>
      <c r="X10" s="32" t="str">
        <f aca="false">IF(ISBLANK(Values!F9),"",Values!$B$13)</f>
        <v>Lenovo T470s parent</v>
      </c>
      <c r="Y10" s="39" t="str">
        <f aca="false">IF(ISBLANK(Values!F9),"","Size-Color")</f>
        <v>Size-Color</v>
      </c>
      <c r="Z10" s="32" t="str">
        <f aca="false">IF(ISBLANK(Values!F9),"","variation")</f>
        <v>variation</v>
      </c>
      <c r="AA10" s="36" t="str">
        <f aca="false">IF(ISBLANK(Values!F9),"",Values!$B$20)</f>
        <v>PartialUpdate</v>
      </c>
      <c r="AB10" s="36" t="str">
        <f aca="false">IF(ISBLANK(Values!F9),"",Values!$B$29)</f>
        <v>Keyboard distributed by Tellus Remarketing, leading European company for laptop keyboards. Keyboards have been cleaned, packed and tested in our production line in Denmark. For any compatibility questions contact us through Amazon website. </v>
      </c>
      <c r="AI10" s="41" t="str">
        <f aca="false">IF(ISBLANK(Values!F9),"",IF(Values!J9,Values!$B$23,Values!$B$33))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0" s="1" t="str">
        <f aca="false">IF(ISBLANK(Values!F9),"",Values!$B$25)</f>
        <v>♻️ ECOFRIENDLY PRODUCT - Buy refurbished, BUY GREEN! Reduce more than 80% carbon dioxide by buying our refurbished keyboards, compared to getting a new keyboard! Perfect OEM replacement part for your keyboard.</v>
      </c>
      <c r="AL10" s="1" t="str">
        <f aca="false">IF(ISBLANK(Values!F9),"",SUBSTITUTE(SUBSTITUTE(IF(Values!$K9, Values!$B$26, Values!$B$33), "{language}", Values!$I9), "{flag}", INDEX(options!$E$1:$E$20, Values!$W9)))</f>
        <v>👉 LAYOUT -  🇸🇪 🇫🇮 🇳🇴 🇩🇰 Scandinavian – Nordic NO backlit.</v>
      </c>
      <c r="AM10" s="1" t="str">
        <f aca="false">SUBSTITUTE(IF(ISBLANK(Values!F9),"",Values!$B$27), "{model}", Values!$B$3)</f>
        <v>👉 COMPATIBLE WITH - Lenovo T470s. Please check the picture and description carefully before purchasing any keyboard. This ensures that you get the correct laptop keyboard for your computer. Super easy installation.</v>
      </c>
      <c r="AT10" s="28" t="str">
        <f aca="false">IF(ISBLANK(Values!F9),"",Values!I9)</f>
        <v>Scandinavian – Nordic</v>
      </c>
      <c r="AV10" s="36" t="str">
        <f aca="false">IF(ISBLANK(Values!F9),"",IF(Values!K9,"Backlit", "Non-Backlit"))</f>
        <v>Non-Backlit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DEFAULT</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Denmark</v>
      </c>
      <c r="CZ10" s="1" t="str">
        <f aca="false">IF(ISBLANK(Values!F9),"","No")</f>
        <v>No</v>
      </c>
      <c r="DA10" s="1" t="str">
        <f aca="false">IF(ISBLANK(Values!F9),"","No")</f>
        <v>No</v>
      </c>
      <c r="DO10" s="27" t="str">
        <f aca="false">IF(ISBLANK(Values!F9),"","Parts")</f>
        <v>Parts</v>
      </c>
      <c r="DP10" s="27" t="str">
        <f aca="false">IF(ISBLANK(Values!F9),"",Values!$B$31)</f>
        <v>6 month warranty after the delivery date. In case of any malfunction of the keyboard a new unit or a spare part for the keyboard of the product will be sent. In case of shortage of stock a full refund is issued.</v>
      </c>
      <c r="DS10" s="31"/>
      <c r="DY10" s="43" t="str">
        <f aca="false">IF(ISBLANK(Values!$F9), "", "not_applicable")</f>
        <v>not_applicable</v>
      </c>
      <c r="DZ10" s="31"/>
      <c r="EA10" s="31"/>
      <c r="EB10" s="31"/>
      <c r="EC10" s="31"/>
      <c r="EI10" s="1" t="str">
        <f aca="false">IF(ISBLANK(Values!F9),"",Values!$B$31)</f>
        <v>6 month warranty after the delivery date. In case of any malfunction of the keyboard a new unit or a spare part for the keyboard of the product will be sent. In case of shortage of stock a full refund is issued.</v>
      </c>
      <c r="ES10" s="1" t="str">
        <f aca="false">IF(ISBLANK(Values!F9),"","Amazon Tellus UPS")</f>
        <v>Amazon Tellus UPS</v>
      </c>
      <c r="EV10" s="31" t="str">
        <f aca="false">IF(ISBLANK(Values!F9),"","New")</f>
        <v>New</v>
      </c>
      <c r="FE10" s="1" t="n">
        <f aca="false">IF(ISBLANK(Values!F9),"",IF(CO10&lt;&gt;"DEFAULT", "", 3))</f>
        <v>3</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54.99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v>
      </c>
      <c r="B11" s="38" t="str">
        <f aca="false">IF(ISBLANK(Values!F10),"",Values!G10)</f>
        <v>Lenovo T470s - Regular BE</v>
      </c>
      <c r="C11" s="32" t="str">
        <f aca="false">IF(ISBLANK(Values!F10),"","TellusRem")</f>
        <v>TellusRem</v>
      </c>
      <c r="D11" s="30" t="n">
        <f aca="false">IF(ISBLANK(Values!F10),"",Values!F10)</f>
        <v>5714401479079</v>
      </c>
      <c r="E11" s="31" t="str">
        <f aca="false">IF(ISBLANK(Values!F10),"","EAN")</f>
        <v>EAN</v>
      </c>
      <c r="F11" s="28" t="str">
        <f aca="false">IF(ISBLANK(Values!F10),"",IF(Values!K10, SUBSTITUTE(Values!$B$1, "{language}", Values!I10) &amp; " " &amp;Values!$B$3, SUBSTITUTE(Values!$B$2, "{language}", Values!$I10) &amp; " " &amp;Values!$B$3))</f>
        <v>replacement Belgian non-backlit keyboard for Lenovo Thinkpad  T470s</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T470s - Regular BE</v>
      </c>
      <c r="K11" s="28" t="n">
        <f aca="false">IF(ISBLANK(Values!F10),"",IF(Values!K10, Values!$B$4, Values!$B$5))</f>
        <v>54.99</v>
      </c>
      <c r="L11" s="40" t="n">
        <f aca="false">IF(ISBLANK(Values!F10),"",IF($CO11="DEFAULT", Values!$B$18, ""))</f>
        <v>5</v>
      </c>
      <c r="M11" s="28" t="str">
        <f aca="false">IF(ISBLANK(Values!F10),"",Values!$N10)</f>
        <v>https://download.lenovo.com/Images/Parts/01EN606/01EN606_A.jpg</v>
      </c>
      <c r="N11" s="28" t="str">
        <f aca="false">IF(ISBLANK(Values!$G10),"",Values!O10)</f>
        <v>https://download.lenovo.com/Images/Parts/01EN606/01EN606_B.jpg</v>
      </c>
      <c r="O11" s="28" t="str">
        <f aca="false">IF(ISBLANK(Values!$G10),"",Values!P10)</f>
        <v>https://download.lenovo.com/Images/Parts/01EN606/01EN606_details.jpg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T470s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Keyboard distributed by Tellus Remarketing, leading European company for laptop keyboards. Keyboards have been cleaned, packed and tested in our production line in Denmark. For any compatibility questions contact us through Amazon website. </v>
      </c>
      <c r="AI11" s="41" t="str">
        <f aca="false">IF(ISBLANK(Values!F10),"",IF(Values!J10,Values!$B$23,Values!$B$33))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1" s="1" t="str">
        <f aca="false">IF(ISBLANK(Values!F10),"",Values!$B$25)</f>
        <v>♻️ ECOFRIENDLY PRODUCT - Buy refurbished, BUY GREEN! Reduce more than 80% carbon dioxide by buying our refurbished keyboards, compared to getting a new keyboard! Perfect OEM replacement part for your keyboard.</v>
      </c>
      <c r="AL11" s="1" t="str">
        <f aca="false">IF(ISBLANK(Values!F10),"",SUBSTITUTE(SUBSTITUTE(IF(Values!$K10, Values!$B$26, Values!$B$33), "{language}", Values!$I10), "{flag}", INDEX(options!$E$1:$E$20, Values!$W10)))</f>
        <v>👉 LAYOUT -  🇧🇪 Belgian NO backlit.</v>
      </c>
      <c r="AM11" s="1" t="str">
        <f aca="false">SUBSTITUTE(IF(ISBLANK(Values!F10),"",Values!$B$27), "{model}", Values!$B$3)</f>
        <v>👉 COMPATIBLE WITH - Lenovo T470s. Please check the picture and description carefully before purchasing any keyboard. This ensures that you get the correct laptop keyboard for your computer. Super easy installation.</v>
      </c>
      <c r="AT11" s="28" t="str">
        <f aca="false">IF(ISBLANK(Values!F10),"",Values!I10)</f>
        <v>Belgian</v>
      </c>
      <c r="AV11" s="36" t="str">
        <f aca="false">IF(ISBLANK(Values!F10),"",IF(Values!K10,"Backlit", "Non-Backlit"))</f>
        <v>Non-Backlit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DEFAULT</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Denmark</v>
      </c>
      <c r="CZ11" s="1" t="str">
        <f aca="false">IF(ISBLANK(Values!F10),"","No")</f>
        <v>No</v>
      </c>
      <c r="DA11" s="1" t="str">
        <f aca="false">IF(ISBLANK(Values!F10),"","No")</f>
        <v>No</v>
      </c>
      <c r="DO11" s="27" t="str">
        <f aca="false">IF(ISBLANK(Values!F10),"","Parts")</f>
        <v>Parts</v>
      </c>
      <c r="DP11" s="27" t="str">
        <f aca="false">IF(ISBLANK(Values!F10),"",Values!$B$31)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IF(ISBLANK(Values!$F10), "", "not_applicable")</f>
        <v>not_applicable</v>
      </c>
      <c r="DZ11" s="31"/>
      <c r="EA11" s="31"/>
      <c r="EB11" s="31"/>
      <c r="EC11" s="31"/>
      <c r="EI11" s="1" t="str">
        <f aca="false">IF(ISBLANK(Values!F10),"",Values!$B$31)</f>
        <v>6 month warranty after the delivery date. In case of any malfunction of the keyboard a new unit or a spare part for the keyboard of the product will be sent. In case of shortage of stock a full refund is issued.</v>
      </c>
      <c r="ES11" s="1" t="str">
        <f aca="false">IF(ISBLANK(Values!F10),"","Amazon Tellus UPS")</f>
        <v>Amazon Tellus UPS</v>
      </c>
      <c r="EV11" s="31" t="str">
        <f aca="false">IF(ISBLANK(Values!F10),"","New")</f>
        <v>New</v>
      </c>
      <c r="FE11" s="1" t="n">
        <f aca="false">IF(ISBLANK(Values!F10),"",IF(CO11&lt;&gt;"DEFAULT", "", 3))</f>
        <v>3</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54.99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v>
      </c>
      <c r="B12" s="38" t="str">
        <f aca="false">IF(ISBLANK(Values!F11),"",Values!G11)</f>
        <v>Lenovo T470s - Regular BG</v>
      </c>
      <c r="C12" s="32" t="str">
        <f aca="false">IF(ISBLANK(Values!F11),"","TellusRem")</f>
        <v>TellusRem</v>
      </c>
      <c r="D12" s="30" t="n">
        <f aca="false">IF(ISBLANK(Values!F11),"",Values!F11)</f>
        <v>5714401479086</v>
      </c>
      <c r="E12" s="31" t="str">
        <f aca="false">IF(ISBLANK(Values!F11),"","EAN")</f>
        <v>EAN</v>
      </c>
      <c r="F12" s="28" t="str">
        <f aca="false">IF(ISBLANK(Values!F11),"",IF(Values!K11, SUBSTITUTE(Values!$B$1, "{language}", Values!I11) &amp; " " &amp;Values!$B$3, SUBSTITUTE(Values!$B$2, "{language}", Values!$I11) &amp; " " &amp;Values!$B$3))</f>
        <v>replacement Bulgarian non-backlit keyboard for Lenovo Thinkpad  T470s</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T470s - Regular BG</v>
      </c>
      <c r="K12" s="28" t="n">
        <f aca="false">IF(ISBLANK(Values!F11),"",IF(Values!K11, Values!$B$4, Values!$B$5))</f>
        <v>54.99</v>
      </c>
      <c r="L12" s="40" t="n">
        <f aca="false">IF(ISBLANK(Values!F11),"",IF($CO12="DEFAULT", Values!$B$18, ""))</f>
        <v>5</v>
      </c>
      <c r="M12" s="28" t="str">
        <f aca="false">IF(ISBLANK(Values!F11),"",Values!$N11)</f>
        <v>https://download.lenovo.com/Images/Parts/01EN607/01EN607_A.jpg</v>
      </c>
      <c r="N12" s="28" t="str">
        <f aca="false">IF(ISBLANK(Values!$G11),"",Values!O11)</f>
        <v>https://download.lenovo.com/Images/Parts/01EN607/01EN607_B.jpg</v>
      </c>
      <c r="O12" s="28" t="str">
        <f aca="false">IF(ISBLANK(Values!$G11),"",Values!P11)</f>
        <v>https://download.lenovo.com/Images/Parts/01EN607/01EN607_details.jpg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T470s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Keyboard distributed by Tellus Remarketing, leading European company for laptop keyboards. Keyboards have been cleaned, packed and tested in our production line in Denmark. For any compatibility questions contact us through Amazon website. </v>
      </c>
      <c r="AI12" s="41" t="str">
        <f aca="false">IF(ISBLANK(Values!F11),"",IF(Values!J11,Values!$B$23,Values!$B$33))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2" s="1" t="str">
        <f aca="false">IF(ISBLANK(Values!F11),"",Values!$B$25)</f>
        <v>♻️ ECOFRIENDLY PRODUCT - Buy refurbished, BUY GREEN! Reduce more than 80% carbon dioxide by buying our refurbished keyboards, compared to getting a new keyboard! Perfect OEM replacement part for your keyboard.</v>
      </c>
      <c r="AL12" s="1" t="str">
        <f aca="false">IF(ISBLANK(Values!F11),"",SUBSTITUTE(SUBSTITUTE(IF(Values!$K11, Values!$B$26, Values!$B$33), "{language}", Values!$I11), "{flag}", INDEX(options!$E$1:$E$20, Values!$W11)))</f>
        <v>👉 LAYOUT -  🇧🇬 Bulgarian NO backlit.</v>
      </c>
      <c r="AM12" s="1" t="str">
        <f aca="false">SUBSTITUTE(IF(ISBLANK(Values!F11),"",Values!$B$27), "{model}", Values!$B$3)</f>
        <v>👉 COMPATIBLE WITH - Lenovo T470s. Please check the picture and description carefully before purchasing any keyboard. This ensures that you get the correct laptop keyboard for your computer. Super easy installation.</v>
      </c>
      <c r="AT12" s="28" t="str">
        <f aca="false">IF(ISBLANK(Values!F11),"",Values!I11)</f>
        <v>Bulgarian</v>
      </c>
      <c r="AV12" s="36" t="str">
        <f aca="false">IF(ISBLANK(Values!F11),"",IF(Values!K11,"Backlit", "Non-Backlit"))</f>
        <v>Non-Backlit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Denmark</v>
      </c>
      <c r="CZ12" s="1" t="str">
        <f aca="false">IF(ISBLANK(Values!F11),"","No")</f>
        <v>No</v>
      </c>
      <c r="DA12" s="1" t="str">
        <f aca="false">IF(ISBLANK(Values!F11),"","No")</f>
        <v>No</v>
      </c>
      <c r="DO12" s="27" t="str">
        <f aca="false">IF(ISBLANK(Values!F11),"","Parts")</f>
        <v>Parts</v>
      </c>
      <c r="DP12" s="27" t="str">
        <f aca="false">IF(ISBLANK(Values!F11),"",Values!$B$31)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IF(ISBLANK(Values!$F11), "", "not_applicable")</f>
        <v>not_applicable</v>
      </c>
      <c r="DZ12" s="31"/>
      <c r="EA12" s="31"/>
      <c r="EB12" s="31"/>
      <c r="EC12" s="31"/>
      <c r="EI12" s="1" t="str">
        <f aca="false">IF(ISBLANK(Values!F11),"",Values!$B$31)</f>
        <v>6 month warranty after the delivery date. In case of any malfunction of the keyboard a new unit or a spare part for the keyboard of the product will be sent. In case of shortage of stock a full refund is issued.</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54.99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v>
      </c>
      <c r="B13" s="38" t="str">
        <f aca="false">IF(ISBLANK(Values!F12),"",Values!G12)</f>
        <v>Lenovo T470s - Regular CZ</v>
      </c>
      <c r="C13" s="32" t="str">
        <f aca="false">IF(ISBLANK(Values!F12),"","TellusRem")</f>
        <v>TellusRem</v>
      </c>
      <c r="D13" s="30" t="n">
        <f aca="false">IF(ISBLANK(Values!F12),"",Values!F12)</f>
        <v>5714401479215</v>
      </c>
      <c r="E13" s="31" t="str">
        <f aca="false">IF(ISBLANK(Values!F12),"","EAN")</f>
        <v>EAN</v>
      </c>
      <c r="F13" s="28" t="str">
        <f aca="false">IF(ISBLANK(Values!F12),"",IF(Values!K12, SUBSTITUTE(Values!$B$1, "{language}", Values!I12) &amp; " " &amp;Values!$B$3, SUBSTITUTE(Values!$B$2, "{language}", Values!$I12) &amp; " " &amp;Values!$B$3))</f>
        <v>replacement Czech non-backlit keyboard for Lenovo Thinkpad  T470s</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T470s - Regular CZ</v>
      </c>
      <c r="K13" s="28" t="n">
        <f aca="false">IF(ISBLANK(Values!F12),"",IF(Values!K12, Values!$B$4, Values!$B$5))</f>
        <v>54.99</v>
      </c>
      <c r="L13" s="40" t="n">
        <f aca="false">IF(ISBLANK(Values!F12),"",IF($CO13="DEFAULT", Values!$B$18, ""))</f>
        <v>5</v>
      </c>
      <c r="M13" s="28" t="str">
        <f aca="false">IF(ISBLANK(Values!F12),"",Values!$N12)</f>
        <v>https://download.lenovo.com/Images/Parts/01EN649/01EN649_A.jpg</v>
      </c>
      <c r="N13" s="28" t="str">
        <f aca="false">IF(ISBLANK(Values!$G12),"",Values!O12)</f>
        <v>https://download.lenovo.com/Images/Parts/01EN649/01EN649_B.jpg</v>
      </c>
      <c r="O13" s="28" t="str">
        <f aca="false">IF(ISBLANK(Values!$G12),"",Values!P12)</f>
        <v>https://download.lenovo.com/Images/Parts/01EN649/01EN649_details.jpg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T470s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Keyboard distributed by Tellus Remarketing, leading European company for laptop keyboards. Keyboards have been cleaned, packed and tested in our production line in Denmark. For any compatibility questions contact us through Amazon website. </v>
      </c>
      <c r="AI13" s="41" t="str">
        <f aca="false">IF(ISBLANK(Values!F12),"",IF(Values!J12,Values!$B$23,Values!$B$33))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3" s="1" t="str">
        <f aca="false">IF(ISBLANK(Values!F12),"",Values!$B$25)</f>
        <v>♻️ ECOFRIENDLY PRODUCT - Buy refurbished, BUY GREEN! Reduce more than 80% carbon dioxide by buying our refurbished keyboards, compared to getting a new keyboard! Perfect OEM replacement part for your keyboard.</v>
      </c>
      <c r="AL13" s="1" t="str">
        <f aca="false">IF(ISBLANK(Values!F12),"",SUBSTITUTE(SUBSTITUTE(IF(Values!$K12, Values!$B$26, Values!$B$33), "{language}", Values!$I12), "{flag}", INDEX(options!$E$1:$E$20, Values!$W12)))</f>
        <v>👉 LAYOUT -  🇨🇿 Czech NO backlit.</v>
      </c>
      <c r="AM13" s="1" t="str">
        <f aca="false">SUBSTITUTE(IF(ISBLANK(Values!F12),"",Values!$B$27), "{model}", Values!$B$3)</f>
        <v>👉 COMPATIBLE WITH - Lenovo T470s. Please check the picture and description carefully before purchasing any keyboard. This ensures that you get the correct laptop keyboard for your computer. Super easy installation.</v>
      </c>
      <c r="AT13" s="28" t="str">
        <f aca="false">IF(ISBLANK(Values!F12),"",Values!I12)</f>
        <v>Czech</v>
      </c>
      <c r="AV13" s="36" t="str">
        <f aca="false">IF(ISBLANK(Values!F12),"",IF(Values!K12,"Backlit", "Non-Backlit"))</f>
        <v>Non-Backlit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Denmark</v>
      </c>
      <c r="CZ13" s="1" t="str">
        <f aca="false">IF(ISBLANK(Values!F12),"","No")</f>
        <v>No</v>
      </c>
      <c r="DA13" s="1" t="str">
        <f aca="false">IF(ISBLANK(Values!F12),"","No")</f>
        <v>No</v>
      </c>
      <c r="DO13" s="27" t="str">
        <f aca="false">IF(ISBLANK(Values!F12),"","Parts")</f>
        <v>Parts</v>
      </c>
      <c r="DP13" s="27" t="str">
        <f aca="false">IF(ISBLANK(Values!F12),"",Values!$B$31)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IF(ISBLANK(Values!$F12), "", "not_applicable")</f>
        <v>not_applicable</v>
      </c>
      <c r="DZ13" s="31"/>
      <c r="EA13" s="31"/>
      <c r="EB13" s="31"/>
      <c r="EC13" s="31"/>
      <c r="EI13" s="1" t="str">
        <f aca="false">IF(ISBLANK(Values!F12),"",Values!$B$31)</f>
        <v>6 month warranty after the delivery date. In case of any malfunction of the keyboard a new unit or a spare part for the keyboard of the product will be sent. In case of shortage of stock a full refund is issued.</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54.99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v>
      </c>
      <c r="B14" s="38" t="str">
        <f aca="false">IF(ISBLANK(Values!F13),"",Values!G13)</f>
        <v>Lenovo T470s - Regular DK</v>
      </c>
      <c r="C14" s="32" t="str">
        <f aca="false">IF(ISBLANK(Values!F13),"","TellusRem")</f>
        <v>TellusRem</v>
      </c>
      <c r="D14" s="30" t="n">
        <f aca="false">IF(ISBLANK(Values!F13),"",Values!F13)</f>
        <v>5714401479109</v>
      </c>
      <c r="E14" s="31" t="str">
        <f aca="false">IF(ISBLANK(Values!F13),"","EAN")</f>
        <v>EAN</v>
      </c>
      <c r="F14" s="28" t="str">
        <f aca="false">IF(ISBLANK(Values!F13),"",IF(Values!K13, SUBSTITUTE(Values!$B$1, "{language}", Values!I13) &amp; " " &amp;Values!$B$3, SUBSTITUTE(Values!$B$2, "{language}", Values!$I13) &amp; " " &amp;Values!$B$3))</f>
        <v>replacement Danish non-backlit keyboard for Lenovo Thinkpad  T470s</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T470s - Regular DK</v>
      </c>
      <c r="K14" s="28" t="n">
        <f aca="false">IF(ISBLANK(Values!F13),"",IF(Values!K13, Values!$B$4, Values!$B$5))</f>
        <v>54.99</v>
      </c>
      <c r="L14" s="40" t="n">
        <f aca="false">IF(ISBLANK(Values!F13),"",IF($CO14="DEFAULT", Values!$B$18, ""))</f>
        <v>5</v>
      </c>
      <c r="M14" s="28" t="str">
        <f aca="false">IF(ISBLANK(Values!F13),"",Values!$N13)</f>
        <v>https://download.lenovo.com/Images/Parts/01EN650/01EN650_A.jpg</v>
      </c>
      <c r="N14" s="28" t="str">
        <f aca="false">IF(ISBLANK(Values!$G13),"",Values!O13)</f>
        <v>https://download.lenovo.com/Images/Parts/01EN650/01EN650_B.jpg</v>
      </c>
      <c r="O14" s="28" t="str">
        <f aca="false">IF(ISBLANK(Values!$G13),"",Values!P13)</f>
        <v>https://download.lenovo.com/Images/Parts/01EN650/01EN650_details.jpg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T470s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Keyboard distributed by Tellus Remarketing, leading European company for laptop keyboards. Keyboards have been cleaned, packed and tested in our production line in Denmark. For any compatibility questions contact us through Amazon website. </v>
      </c>
      <c r="AI14" s="41" t="str">
        <f aca="false">IF(ISBLANK(Values!F13),"",IF(Values!J13,Values!$B$23,Values!$B$33))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4" s="1" t="str">
        <f aca="false">IF(ISBLANK(Values!F13),"",Values!$B$25)</f>
        <v>♻️ ECOFRIENDLY PRODUCT - Buy refurbished, BUY GREEN! Reduce more than 80% carbon dioxide by buying our refurbished keyboards, compared to getting a new keyboard! Perfect OEM replacement part for your keyboard.</v>
      </c>
      <c r="AL14" s="1" t="str">
        <f aca="false">IF(ISBLANK(Values!F13),"",SUBSTITUTE(SUBSTITUTE(IF(Values!$K13, Values!$B$26, Values!$B$33), "{language}", Values!$I13), "{flag}", INDEX(options!$E$1:$E$20, Values!$W13)))</f>
        <v>👉 LAYOUT -  🇩🇰 Danish NO backlit.</v>
      </c>
      <c r="AM14" s="1" t="str">
        <f aca="false">SUBSTITUTE(IF(ISBLANK(Values!F13),"",Values!$B$27), "{model}", Values!$B$3)</f>
        <v>👉 COMPATIBLE WITH - Lenovo T470s. Please check the picture and description carefully before purchasing any keyboard. This ensures that you get the correct laptop keyboard for your computer. Super easy installation.</v>
      </c>
      <c r="AT14" s="28" t="str">
        <f aca="false">IF(ISBLANK(Values!F13),"",Values!I13)</f>
        <v>Danish</v>
      </c>
      <c r="AV14" s="36" t="str">
        <f aca="false">IF(ISBLANK(Values!F13),"",IF(Values!K13,"Backlit", "Non-Backlit"))</f>
        <v>Non-Backlit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Denmark</v>
      </c>
      <c r="CZ14" s="1" t="str">
        <f aca="false">IF(ISBLANK(Values!F13),"","No")</f>
        <v>No</v>
      </c>
      <c r="DA14" s="1" t="str">
        <f aca="false">IF(ISBLANK(Values!F13),"","No")</f>
        <v>No</v>
      </c>
      <c r="DO14" s="27" t="str">
        <f aca="false">IF(ISBLANK(Values!F13),"","Parts")</f>
        <v>Parts</v>
      </c>
      <c r="DP14" s="27" t="str">
        <f aca="false">IF(ISBLANK(Values!F13),"",Values!$B$31)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IF(ISBLANK(Values!$F13), "", "not_applicable")</f>
        <v>not_applicable</v>
      </c>
      <c r="DZ14" s="31"/>
      <c r="EA14" s="31"/>
      <c r="EB14" s="31"/>
      <c r="EC14" s="31"/>
      <c r="EI14" s="1" t="str">
        <f aca="false">IF(ISBLANK(Values!F13),"",Values!$B$31)</f>
        <v>6 month warranty after the delivery date. In case of any malfunction of the keyboard a new unit or a spare part for the keyboard of the product will be sent. In case of shortage of stock a full refund is issued.</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54.99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v>
      </c>
      <c r="B15" s="38" t="str">
        <f aca="false">IF(ISBLANK(Values!F14),"",Values!G14)</f>
        <v>Lenovo T470s - Regular HU</v>
      </c>
      <c r="C15" s="32" t="str">
        <f aca="false">IF(ISBLANK(Values!F14),"","TellusRem")</f>
        <v>TellusRem</v>
      </c>
      <c r="D15" s="30" t="n">
        <f aca="false">IF(ISBLANK(Values!F14),"",Values!F14)</f>
        <v>5714401479116</v>
      </c>
      <c r="E15" s="31" t="str">
        <f aca="false">IF(ISBLANK(Values!F14),"","EAN")</f>
        <v>EAN</v>
      </c>
      <c r="F15" s="28" t="str">
        <f aca="false">IF(ISBLANK(Values!F14),"",IF(Values!K14, SUBSTITUTE(Values!$B$1, "{language}", Values!I14) &amp; " " &amp;Values!$B$3, SUBSTITUTE(Values!$B$2, "{language}", Values!$I14) &amp; " " &amp;Values!$B$3))</f>
        <v>replacement Hungarian non-backlit keyboard for Lenovo Thinkpad  T470s</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T470s - Regular HU</v>
      </c>
      <c r="K15" s="28" t="n">
        <f aca="false">IF(ISBLANK(Values!F14),"",IF(Values!K14, Values!$B$4, Values!$B$5))</f>
        <v>54.99</v>
      </c>
      <c r="L15" s="40" t="n">
        <f aca="false">IF(ISBLANK(Values!F14),"",IF($CO15="DEFAULT", Values!$B$18, ""))</f>
        <v>5</v>
      </c>
      <c r="M15" s="28" t="str">
        <f aca="false">IF(ISBLANK(Values!F14),"",Values!$N14)</f>
        <v>https://download.lenovo.com/Images/Parts/01EN656/01EN656_A.jpg</v>
      </c>
      <c r="N15" s="28" t="str">
        <f aca="false">IF(ISBLANK(Values!$G14),"",Values!O14)</f>
        <v>https://download.lenovo.com/Images/Parts/01EN656/01EN656_B.jpg</v>
      </c>
      <c r="O15" s="28" t="str">
        <f aca="false">IF(ISBLANK(Values!$G14),"",Values!P14)</f>
        <v>https://download.lenovo.com/Images/Parts/01EN656/01EN656_details.jpg</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T470s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Keyboard distributed by Tellus Remarketing, leading European company for laptop keyboards. Keyboards have been cleaned, packed and tested in our production line in Denmark. For any compatibility questions contact us through Amazon website. </v>
      </c>
      <c r="AI15" s="41" t="str">
        <f aca="false">IF(ISBLANK(Values!F14),"",IF(Values!J14,Values!$B$23,Values!$B$33))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5" s="1" t="str">
        <f aca="false">IF(ISBLANK(Values!F14),"",Values!$B$25)</f>
        <v>♻️ ECOFRIENDLY PRODUCT - Buy refurbished, BUY GREEN! Reduce more than 80% carbon dioxide by buying our refurbished keyboards, compared to getting a new keyboard! Perfect OEM replacement part for your keyboard.</v>
      </c>
      <c r="AL15" s="1" t="str">
        <f aca="false">IF(ISBLANK(Values!F14),"",SUBSTITUTE(SUBSTITUTE(IF(Values!$K14, Values!$B$26, Values!$B$33), "{language}", Values!$I14), "{flag}", INDEX(options!$E$1:$E$20, Values!$W14)))</f>
        <v>👉 LAYOUT -  🇭🇺 Hungarian NO backlit.</v>
      </c>
      <c r="AM15" s="1" t="str">
        <f aca="false">SUBSTITUTE(IF(ISBLANK(Values!F14),"",Values!$B$27), "{model}", Values!$B$3)</f>
        <v>👉 COMPATIBLE WITH - Lenovo T470s. Please check the picture and description carefully before purchasing any keyboard. This ensures that you get the correct laptop keyboard for your computer. Super easy installation.</v>
      </c>
      <c r="AT15" s="28" t="str">
        <f aca="false">IF(ISBLANK(Values!F14),"",Values!I14)</f>
        <v>Hungarian</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Denmark</v>
      </c>
      <c r="CZ15" s="1" t="str">
        <f aca="false">IF(ISBLANK(Values!F14),"","No")</f>
        <v>No</v>
      </c>
      <c r="DA15" s="1" t="str">
        <f aca="false">IF(ISBLANK(Values!F14),"","No")</f>
        <v>No</v>
      </c>
      <c r="DO15" s="27" t="str">
        <f aca="false">IF(ISBLANK(Values!F14),"","Parts")</f>
        <v>Parts</v>
      </c>
      <c r="DP15" s="27" t="str">
        <f aca="false">IF(ISBLANK(Values!F14),"",Values!$B$31)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IF(ISBLANK(Values!$F14), "", "not_applicable")</f>
        <v>not_applicable</v>
      </c>
      <c r="DZ15" s="31"/>
      <c r="EA15" s="31"/>
      <c r="EB15" s="31"/>
      <c r="EC15" s="31"/>
      <c r="EI15" s="1" t="str">
        <f aca="false">IF(ISBLANK(Values!F14),"",Values!$B$31)</f>
        <v>6 month warranty after the delivery date. In case of any malfunction of the keyboard a new unit or a spare part for the keyboard of the product will be sent. In case of shortage of stock a full refund is issued.</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54.99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v>
      </c>
      <c r="B16" s="38" t="str">
        <f aca="false">IF(ISBLANK(Values!F15),"",Values!G15)</f>
        <v>Lenovo T470s - Regular NL</v>
      </c>
      <c r="C16" s="32" t="str">
        <f aca="false">IF(ISBLANK(Values!F15),"","TellusRem")</f>
        <v>TellusRem</v>
      </c>
      <c r="D16" s="30" t="n">
        <f aca="false">IF(ISBLANK(Values!F15),"",Values!F15)</f>
        <v>5714401479123</v>
      </c>
      <c r="E16" s="31" t="str">
        <f aca="false">IF(ISBLANK(Values!F15),"","EAN")</f>
        <v>EAN</v>
      </c>
      <c r="F16" s="28" t="str">
        <f aca="false">IF(ISBLANK(Values!F15),"",IF(Values!K15, SUBSTITUTE(Values!$B$1, "{language}", Values!I15) &amp; " " &amp;Values!$B$3, SUBSTITUTE(Values!$B$2, "{language}", Values!$I15) &amp; " " &amp;Values!$B$3))</f>
        <v>replacement Dutch non-backlit keyboard for Lenovo Thinkpad  T470s</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T470s - Regular NL</v>
      </c>
      <c r="K16" s="28" t="n">
        <f aca="false">IF(ISBLANK(Values!F15),"",IF(Values!K15, Values!$B$4, Values!$B$5))</f>
        <v>54.99</v>
      </c>
      <c r="L16" s="40" t="n">
        <f aca="false">IF(ISBLANK(Values!F15),"",IF($CO16="DEFAULT", Values!$B$18, ""))</f>
        <v>5</v>
      </c>
      <c r="M16" s="28" t="str">
        <f aca="false">IF(ISBLANK(Values!F15),"",Values!$N15)</f>
        <v>https://download.lenovo.com/Images/Parts/01EN619/01EN619_A.jpg</v>
      </c>
      <c r="N16" s="28" t="str">
        <f aca="false">IF(ISBLANK(Values!$G15),"",Values!O15)</f>
        <v>https://download.lenovo.com/Images/Parts/01EN619/01EN619_B.jpg</v>
      </c>
      <c r="O16" s="28" t="str">
        <f aca="false">IF(ISBLANK(Values!$G15),"",Values!P15)</f>
        <v>https://download.lenovo.com/Images/Parts/01EN619/01EN619_details.jpg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T470s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Keyboard distributed by Tellus Remarketing, leading European company for laptop keyboards. Keyboards have been cleaned, packed and tested in our production line in Denmark. For any compatibility questions contact us through Amazon website. </v>
      </c>
      <c r="AI16" s="41" t="str">
        <f aca="false">IF(ISBLANK(Values!F15),"",IF(Values!J15,Values!$B$23,Values!$B$33))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6" s="1" t="str">
        <f aca="false">IF(ISBLANK(Values!F15),"",Values!$B$25)</f>
        <v>♻️ ECOFRIENDLY PRODUCT - Buy refurbished, BUY GREEN! Reduce more than 80% carbon dioxide by buying our refurbished keyboards, compared to getting a new keyboard! Perfect OEM replacement part for your keyboard.</v>
      </c>
      <c r="AL16" s="1" t="str">
        <f aca="false">IF(ISBLANK(Values!F15),"",SUBSTITUTE(SUBSTITUTE(IF(Values!$K15, Values!$B$26, Values!$B$33), "{language}", Values!$I15), "{flag}", INDEX(options!$E$1:$E$20, Values!$W15)))</f>
        <v>👉 LAYOUT -  🇳🇱 Dutch NO backlit.</v>
      </c>
      <c r="AM16" s="1" t="str">
        <f aca="false">SUBSTITUTE(IF(ISBLANK(Values!F15),"",Values!$B$27), "{model}", Values!$B$3)</f>
        <v>👉 COMPATIBLE WITH - Lenovo T470s. Please check the picture and description carefully before purchasing any keyboard. This ensures that you get the correct laptop keyboard for your computer. Super easy installation.</v>
      </c>
      <c r="AT16" s="28" t="str">
        <f aca="false">IF(ISBLANK(Values!F15),"",Values!I15)</f>
        <v>Dutch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Denmark</v>
      </c>
      <c r="CZ16" s="1" t="str">
        <f aca="false">IF(ISBLANK(Values!F15),"","No")</f>
        <v>No</v>
      </c>
      <c r="DA16" s="1" t="str">
        <f aca="false">IF(ISBLANK(Values!F15),"","No")</f>
        <v>No</v>
      </c>
      <c r="DO16" s="27" t="str">
        <f aca="false">IF(ISBLANK(Values!F15),"","Parts")</f>
        <v>Parts</v>
      </c>
      <c r="DP16" s="27" t="str">
        <f aca="false">IF(ISBLANK(Values!F15),"",Values!$B$31)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IF(ISBLANK(Values!$F15), "", "not_applicable")</f>
        <v>not_applicable</v>
      </c>
      <c r="DZ16" s="31"/>
      <c r="EA16" s="31"/>
      <c r="EB16" s="31"/>
      <c r="EC16" s="31"/>
      <c r="EI16" s="1" t="str">
        <f aca="false">IF(ISBLANK(Values!F15),"",Values!$B$31)</f>
        <v>6 month warranty after the delivery date. In case of any malfunction of the keyboard a new unit or a spare part for the keyboard of the product will be sent. In case of shortage of stock a full refund is issued.</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54.99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v>
      </c>
      <c r="B17" s="38" t="str">
        <f aca="false">IF(ISBLANK(Values!F16),"",Values!G16)</f>
        <v>Lenovo T470s - Regular NO</v>
      </c>
      <c r="C17" s="32" t="str">
        <f aca="false">IF(ISBLANK(Values!F16),"","TellusRem")</f>
        <v>TellusRem</v>
      </c>
      <c r="D17" s="30" t="n">
        <f aca="false">IF(ISBLANK(Values!F16),"",Values!F16)</f>
        <v>5714401479130</v>
      </c>
      <c r="E17" s="31" t="str">
        <f aca="false">IF(ISBLANK(Values!F16),"","EAN")</f>
        <v>EAN</v>
      </c>
      <c r="F17" s="28" t="str">
        <f aca="false">IF(ISBLANK(Values!F16),"",IF(Values!K16, SUBSTITUTE(Values!$B$1, "{language}", Values!I16) &amp; " " &amp;Values!$B$3, SUBSTITUTE(Values!$B$2, "{language}", Values!$I16) &amp; " " &amp;Values!$B$3))</f>
        <v>replacement Norwegian non-backlit keyboard for Lenovo Thinkpad  T470s</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T470s - Regular NO</v>
      </c>
      <c r="K17" s="28" t="n">
        <f aca="false">IF(ISBLANK(Values!F16),"",IF(Values!K16, Values!$B$4, Values!$B$5))</f>
        <v>54.99</v>
      </c>
      <c r="L17" s="40" t="n">
        <f aca="false">IF(ISBLANK(Values!F16),"",IF($CO17="DEFAULT", Values!$B$18, ""))</f>
        <v>5</v>
      </c>
      <c r="M17" s="28" t="str">
        <f aca="false">IF(ISBLANK(Values!F16),"",Values!$N16)</f>
        <v>https://download.lenovo.com/Images/Parts/01EN620/01EN620_A.jpg</v>
      </c>
      <c r="N17" s="28" t="str">
        <f aca="false">IF(ISBLANK(Values!$G16),"",Values!O16)</f>
        <v>https://download.lenovo.com/Images/Parts/01EN620/01EN620_B.jpg</v>
      </c>
      <c r="O17" s="28" t="str">
        <f aca="false">IF(ISBLANK(Values!$G16),"",Values!P16)</f>
        <v>https://download.lenovo.com/Images/Parts/01EN620/01EN620_details.jpg</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T470s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Keyboard distributed by Tellus Remarketing, leading European company for laptop keyboards. Keyboards have been cleaned, packed and tested in our production line in Denmark. For any compatibility questions contact us through Amazon website. </v>
      </c>
      <c r="AI17" s="41" t="str">
        <f aca="false">IF(ISBLANK(Values!F16),"",IF(Values!J16,Values!$B$23,Values!$B$33))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7" s="1" t="str">
        <f aca="false">IF(ISBLANK(Values!F16),"",Values!$B$25)</f>
        <v>♻️ ECOFRIENDLY PRODUCT - Buy refurbished, BUY GREEN! Reduce more than 80% carbon dioxide by buying our refurbished keyboards, compared to getting a new keyboard! Perfect OEM replacement part for your keyboard.</v>
      </c>
      <c r="AL17" s="1" t="str">
        <f aca="false">IF(ISBLANK(Values!F16),"",SUBSTITUTE(SUBSTITUTE(IF(Values!$K16, Values!$B$26, Values!$B$33), "{language}", Values!$I16), "{flag}", INDEX(options!$E$1:$E$20, Values!$W16)))</f>
        <v>👉 LAYOUT -  🇳🇴 Norwegian NO backlit.</v>
      </c>
      <c r="AM17" s="1" t="str">
        <f aca="false">SUBSTITUTE(IF(ISBLANK(Values!F16),"",Values!$B$27), "{model}", Values!$B$3)</f>
        <v>👉 COMPATIBLE WITH - Lenovo T470s. Please check the picture and description carefully before purchasing any keyboard. This ensures that you get the correct laptop keyboard for your computer. Super easy installation.</v>
      </c>
      <c r="AT17" s="28" t="str">
        <f aca="false">IF(ISBLANK(Values!F16),"",Values!I16)</f>
        <v>Norwegian</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Denmark</v>
      </c>
      <c r="CZ17" s="1" t="str">
        <f aca="false">IF(ISBLANK(Values!F16),"","No")</f>
        <v>No</v>
      </c>
      <c r="DA17" s="1" t="str">
        <f aca="false">IF(ISBLANK(Values!F16),"","No")</f>
        <v>No</v>
      </c>
      <c r="DO17" s="27" t="str">
        <f aca="false">IF(ISBLANK(Values!F16),"","Parts")</f>
        <v>Parts</v>
      </c>
      <c r="DP17" s="27" t="str">
        <f aca="false">IF(ISBLANK(Values!F16),"",Values!$B$31)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IF(ISBLANK(Values!$F16), "", "not_applicable")</f>
        <v>not_applicable</v>
      </c>
      <c r="DZ17" s="31"/>
      <c r="EA17" s="31"/>
      <c r="EB17" s="31"/>
      <c r="EC17" s="31"/>
      <c r="EI17" s="1" t="str">
        <f aca="false">IF(ISBLANK(Values!F16),"",Values!$B$31)</f>
        <v>6 month warranty after the delivery date. In case of any malfunction of the keyboard a new unit or a spare part for the keyboard of the product will be sent. In case of shortage of stock a full refund is issued.</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54.99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v>
      </c>
      <c r="B18" s="38" t="str">
        <f aca="false">IF(ISBLANK(Values!F17),"",Values!G17)</f>
        <v>Lenovo T470s - Regular PL</v>
      </c>
      <c r="C18" s="32" t="str">
        <f aca="false">IF(ISBLANK(Values!F17),"","TellusRem")</f>
        <v>TellusRem</v>
      </c>
      <c r="D18" s="30" t="n">
        <f aca="false">IF(ISBLANK(Values!F17),"",Values!F17)</f>
        <v>5714401479147</v>
      </c>
      <c r="E18" s="31" t="str">
        <f aca="false">IF(ISBLANK(Values!F17),"","EAN")</f>
        <v>EAN</v>
      </c>
      <c r="F18" s="28" t="str">
        <f aca="false">IF(ISBLANK(Values!F17),"",IF(Values!K17, SUBSTITUTE(Values!$B$1, "{language}", Values!I17) &amp; " " &amp;Values!$B$3, SUBSTITUTE(Values!$B$2, "{language}", Values!$I17) &amp; " " &amp;Values!$B$3))</f>
        <v>replacement Polish non-backlit keyboard for Lenovo Thinkpad  T470s</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T470s - Regular PL</v>
      </c>
      <c r="K18" s="28" t="n">
        <f aca="false">IF(ISBLANK(Values!F17),"",IF(Values!K17, Values!$B$4, Values!$B$5))</f>
        <v>54.99</v>
      </c>
      <c r="L18" s="40" t="n">
        <f aca="false">IF(ISBLANK(Values!F17),"",IF($CO18="DEFAULT", Values!$B$18, ""))</f>
        <v>5</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T470s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Keyboard distributed by Tellus Remarketing, leading European company for laptop keyboards. Keyboards have been cleaned, packed and tested in our production line in Denmark. For any compatibility questions contact us through Amazon website. </v>
      </c>
      <c r="AI18" s="41" t="str">
        <f aca="false">IF(ISBLANK(Values!F17),"",IF(Values!J17,Values!$B$23,Values!$B$33))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8" s="1" t="str">
        <f aca="false">IF(ISBLANK(Values!F17),"",Values!$B$25)</f>
        <v>♻️ ECOFRIENDLY PRODUCT - Buy refurbished, BUY GREEN! Reduce more than 80% carbon dioxide by buying our refurbished keyboards, compared to getting a new keyboard! Perfect OEM replacement part for your keyboard.</v>
      </c>
      <c r="AL18" s="1" t="str">
        <f aca="false">IF(ISBLANK(Values!F17),"",SUBSTITUTE(SUBSTITUTE(IF(Values!$K17, Values!$B$26, Values!$B$33), "{language}", Values!$I17), "{flag}", INDEX(options!$E$1:$E$20, Values!$W17)))</f>
        <v>👉 LAYOUT -  🇵🇱 Polish NO backlit.</v>
      </c>
      <c r="AM18" s="1" t="str">
        <f aca="false">SUBSTITUTE(IF(ISBLANK(Values!F17),"",Values!$B$27), "{model}", Values!$B$3)</f>
        <v>👉 COMPATIBLE WITH - Lenovo T470s. Please check the picture and description carefully before purchasing any keyboard. This ensures that you get the correct laptop keyboard for your computer. Super easy installation.</v>
      </c>
      <c r="AT18" s="28" t="str">
        <f aca="false">IF(ISBLANK(Values!F17),"",Values!I17)</f>
        <v>Polish</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Denmark</v>
      </c>
      <c r="CZ18" s="1" t="str">
        <f aca="false">IF(ISBLANK(Values!F17),"","No")</f>
        <v>No</v>
      </c>
      <c r="DA18" s="1" t="str">
        <f aca="false">IF(ISBLANK(Values!F17),"","No")</f>
        <v>No</v>
      </c>
      <c r="DO18" s="27" t="str">
        <f aca="false">IF(ISBLANK(Values!F17),"","Parts")</f>
        <v>Parts</v>
      </c>
      <c r="DP18" s="27" t="str">
        <f aca="false">IF(ISBLANK(Values!F17),"",Values!$B$31)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IF(ISBLANK(Values!$F17), "", "not_applicable")</f>
        <v>not_applicable</v>
      </c>
      <c r="DZ18" s="31"/>
      <c r="EA18" s="31"/>
      <c r="EB18" s="31"/>
      <c r="EC18" s="31"/>
      <c r="EI18" s="1" t="str">
        <f aca="false">IF(ISBLANK(Values!F17),"",Values!$B$31)</f>
        <v>6 month warranty after the delivery date. In case of any malfunction of the keyboard a new unit or a spare part for the keyboard of the product will be sent. In case of shortage of stock a full refund is issued.</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54.99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v>
      </c>
      <c r="B19" s="38" t="str">
        <f aca="false">IF(ISBLANK(Values!F18),"",Values!G18)</f>
        <v>Lenovo T470s - Regular PT</v>
      </c>
      <c r="C19" s="32" t="str">
        <f aca="false">IF(ISBLANK(Values!F18),"","TellusRem")</f>
        <v>TellusRem</v>
      </c>
      <c r="D19" s="30" t="n">
        <f aca="false">IF(ISBLANK(Values!F18),"",Values!F18)</f>
        <v>5714401479154</v>
      </c>
      <c r="E19" s="31" t="str">
        <f aca="false">IF(ISBLANK(Values!F18),"","EAN")</f>
        <v>EAN</v>
      </c>
      <c r="F19" s="28" t="str">
        <f aca="false">IF(ISBLANK(Values!F18),"",IF(Values!K18, SUBSTITUTE(Values!$B$1, "{language}", Values!I18) &amp; " " &amp;Values!$B$3, SUBSTITUTE(Values!$B$2, "{language}", Values!$I18) &amp; " " &amp;Values!$B$3))</f>
        <v>replacement Portuguese non-backlit keyboard for Lenovo Thinkpad  T470s</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T470s - Regular PT</v>
      </c>
      <c r="K19" s="28" t="n">
        <f aca="false">IF(ISBLANK(Values!F18),"",IF(Values!K18, Values!$B$4, Values!$B$5))</f>
        <v>54.99</v>
      </c>
      <c r="L19" s="40" t="n">
        <f aca="false">IF(ISBLANK(Values!F18),"",IF($CO19="DEFAULT", Values!$B$18, ""))</f>
        <v>5</v>
      </c>
      <c r="M19" s="28" t="str">
        <f aca="false">IF(ISBLANK(Values!F18),"",Values!$N18)</f>
        <v>https://download.lenovo.com/Images/Parts/01EN663/01EN663_A.jpg</v>
      </c>
      <c r="N19" s="28" t="str">
        <f aca="false">IF(ISBLANK(Values!$G18),"",Values!O18)</f>
        <v>https://download.lenovo.com/Images/Parts/01EN663/01EN663_B.jpg</v>
      </c>
      <c r="O19" s="28" t="str">
        <f aca="false">IF(ISBLANK(Values!$G18),"",Values!P18)</f>
        <v>https://download.lenovo.com/Images/Parts/01EN663/01EN663_details.jpg</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T470s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Keyboard distributed by Tellus Remarketing, leading European company for laptop keyboards. Keyboards have been cleaned, packed and tested in our production line in Denmark. For any compatibility questions contact us through Amazon website. </v>
      </c>
      <c r="AI19" s="41" t="str">
        <f aca="false">IF(ISBLANK(Values!F18),"",IF(Values!J18,Values!$B$23,Values!$B$33))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19" s="1" t="str">
        <f aca="false">IF(ISBLANK(Values!F18),"",Values!$B$25)</f>
        <v>♻️ ECOFRIENDLY PRODUCT - Buy refurbished, BUY GREEN! Reduce more than 80% carbon dioxide by buying our refurbished keyboards, compared to getting a new keyboard! Perfect OEM replacement part for your keyboard.</v>
      </c>
      <c r="AL19" s="1" t="str">
        <f aca="false">IF(ISBLANK(Values!F18),"",SUBSTITUTE(SUBSTITUTE(IF(Values!$K18, Values!$B$26, Values!$B$33), "{language}", Values!$I18), "{flag}", INDEX(options!$E$1:$E$20, Values!$W18)))</f>
        <v>👉 LAYOUT -  🇵🇹 Portuguese NO backlit.</v>
      </c>
      <c r="AM19" s="1" t="str">
        <f aca="false">SUBSTITUTE(IF(ISBLANK(Values!F18),"",Values!$B$27), "{model}", Values!$B$3)</f>
        <v>👉 COMPATIBLE WITH - Lenovo T470s. Please check the picture and description carefully before purchasing any keyboard. This ensures that you get the correct laptop keyboard for your computer. Super easy installation.</v>
      </c>
      <c r="AT19" s="28" t="str">
        <f aca="false">IF(ISBLANK(Values!F18),"",Values!I18)</f>
        <v>Portuguese</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Denmark</v>
      </c>
      <c r="CZ19" s="1" t="str">
        <f aca="false">IF(ISBLANK(Values!F18),"","No")</f>
        <v>No</v>
      </c>
      <c r="DA19" s="1" t="str">
        <f aca="false">IF(ISBLANK(Values!F18),"","No")</f>
        <v>No</v>
      </c>
      <c r="DO19" s="27" t="str">
        <f aca="false">IF(ISBLANK(Values!F18),"","Parts")</f>
        <v>Parts</v>
      </c>
      <c r="DP19" s="27" t="str">
        <f aca="false">IF(ISBLANK(Values!F18),"",Values!$B$31)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IF(ISBLANK(Values!$F18), "", "not_applicable")</f>
        <v>not_applicable</v>
      </c>
      <c r="DZ19" s="31"/>
      <c r="EA19" s="31"/>
      <c r="EB19" s="31"/>
      <c r="EC19" s="31"/>
      <c r="EI19" s="1" t="str">
        <f aca="false">IF(ISBLANK(Values!F18),"",Values!$B$31)</f>
        <v>6 month warranty after the delivery date. In case of any malfunction of the keyboard a new unit or a spare part for the keyboard of the product will be sent. In case of shortage of stock a full refund is issued.</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54.99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v>
      </c>
      <c r="B20" s="38" t="str">
        <f aca="false">IF(ISBLANK(Values!F19),"",Values!G19)</f>
        <v>Lenovo T470s - Regular SE/FI</v>
      </c>
      <c r="C20" s="32" t="str">
        <f aca="false">IF(ISBLANK(Values!F19),"","TellusRem")</f>
        <v>TellusRem</v>
      </c>
      <c r="D20" s="30" t="n">
        <f aca="false">IF(ISBLANK(Values!F19),"",Values!F19)</f>
        <v>5714401479161</v>
      </c>
      <c r="E20" s="31" t="str">
        <f aca="false">IF(ISBLANK(Values!F19),"","EAN")</f>
        <v>EAN</v>
      </c>
      <c r="F20" s="28" t="str">
        <f aca="false">IF(ISBLANK(Values!F19),"",IF(Values!K19, SUBSTITUTE(Values!$B$1, "{language}", Values!I19) &amp; " " &amp;Values!$B$3, SUBSTITUTE(Values!$B$2, "{language}", Values!$I19) &amp; " " &amp;Values!$B$3))</f>
        <v>replacement Swedish – Finnish non-backlit keyboard for Lenovo Thinkpad  T470s</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T470s - Regular SE/FI</v>
      </c>
      <c r="K20" s="28" t="n">
        <f aca="false">IF(ISBLANK(Values!F19),"",IF(Values!K19, Values!$B$4, Values!$B$5))</f>
        <v>54.99</v>
      </c>
      <c r="L20" s="40" t="n">
        <f aca="false">IF(ISBLANK(Values!F19),"",IF($CO20="DEFAULT", Values!$B$18, ""))</f>
        <v>5</v>
      </c>
      <c r="M20" s="28" t="str">
        <f aca="false">IF(ISBLANK(Values!F19),"",Values!$N19)</f>
        <v>https://download.lenovo.com/Images/Parts/01EN667/01EN667_A.jpg</v>
      </c>
      <c r="N20" s="28" t="str">
        <f aca="false">IF(ISBLANK(Values!$G19),"",Values!O19)</f>
        <v>https://download.lenovo.com/Images/Parts/01EN667/01EN667_B.jpg</v>
      </c>
      <c r="O20" s="28" t="str">
        <f aca="false">IF(ISBLANK(Values!$G19),"",Values!P19)</f>
        <v>https://download.lenovo.com/Images/Parts/01EN667/01EN667_details.jpg</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T470s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Keyboard distributed by Tellus Remarketing, leading European company for laptop keyboards. Keyboards have been cleaned, packed and tested in our production line in Denmark. For any compatibility questions contact us through Amazon website. </v>
      </c>
      <c r="AI20" s="41" t="str">
        <f aca="false">IF(ISBLANK(Values!F19),"",IF(Values!J19,Values!$B$23,Values!$B$33))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0" s="1" t="str">
        <f aca="false">IF(ISBLANK(Values!F19),"",Values!$B$25)</f>
        <v>♻️ ECOFRIENDLY PRODUCT - Buy refurbished, BUY GREEN! Reduce more than 80% carbon dioxide by buying our refurbished keyboards, compared to getting a new keyboard! Perfect OEM replacement part for your keyboard.</v>
      </c>
      <c r="AL20" s="1" t="str">
        <f aca="false">IF(ISBLANK(Values!F19),"",SUBSTITUTE(SUBSTITUTE(IF(Values!$K19, Values!$B$26, Values!$B$33), "{language}", Values!$I19), "{flag}", INDEX(options!$E$1:$E$20, Values!$W19)))</f>
        <v>👉 LAYOUT -  🇸🇪 🇫🇮 Swedish – Finnish NO backlit.</v>
      </c>
      <c r="AM20" s="1" t="str">
        <f aca="false">SUBSTITUTE(IF(ISBLANK(Values!F19),"",Values!$B$27), "{model}", Values!$B$3)</f>
        <v>👉 COMPATIBLE WITH - Lenovo T470s. Please check the picture and description carefully before purchasing any keyboard. This ensures that you get the correct laptop keyboard for your computer. Super easy installation.</v>
      </c>
      <c r="AT20" s="28" t="str">
        <f aca="false">IF(ISBLANK(Values!F19),"",Values!I19)</f>
        <v>Swedish – Finnish</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Denmark</v>
      </c>
      <c r="CZ20" s="1" t="str">
        <f aca="false">IF(ISBLANK(Values!F19),"","No")</f>
        <v>No</v>
      </c>
      <c r="DA20" s="1" t="str">
        <f aca="false">IF(ISBLANK(Values!F19),"","No")</f>
        <v>No</v>
      </c>
      <c r="DO20" s="27" t="str">
        <f aca="false">IF(ISBLANK(Values!F19),"","Parts")</f>
        <v>Parts</v>
      </c>
      <c r="DP20" s="27" t="str">
        <f aca="false">IF(ISBLANK(Values!F19),"",Values!$B$31)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IF(ISBLANK(Values!$F19), "", "not_applicable")</f>
        <v>not_applicable</v>
      </c>
      <c r="DZ20" s="31"/>
      <c r="EA20" s="31"/>
      <c r="EB20" s="31"/>
      <c r="EC20" s="31"/>
      <c r="EI20" s="1" t="str">
        <f aca="false">IF(ISBLANK(Values!F19),"",Values!$B$31)</f>
        <v>6 month warranty after the delivery date. In case of any malfunction of the keyboard a new unit or a spare part for the keyboard of the product will be sent. In case of shortage of stock a full refund is issued.</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54.99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v>
      </c>
      <c r="B21" s="38" t="str">
        <f aca="false">IF(ISBLANK(Values!F20),"",Values!G20)</f>
        <v>Lenovo T470s - Regular CH</v>
      </c>
      <c r="C21" s="32" t="str">
        <f aca="false">IF(ISBLANK(Values!F20),"","TellusRem")</f>
        <v>TellusRem</v>
      </c>
      <c r="D21" s="30" t="n">
        <f aca="false">IF(ISBLANK(Values!F20),"",Values!F20)</f>
        <v>5714401479178</v>
      </c>
      <c r="E21" s="31" t="str">
        <f aca="false">IF(ISBLANK(Values!F20),"","EAN")</f>
        <v>EAN</v>
      </c>
      <c r="F21" s="28" t="str">
        <f aca="false">IF(ISBLANK(Values!F20),"",IF(Values!K20, SUBSTITUTE(Values!$B$1, "{language}", Values!I20) &amp; " " &amp;Values!$B$3, SUBSTITUTE(Values!$B$2, "{language}", Values!$I20) &amp; " " &amp;Values!$B$3))</f>
        <v>replacement Swiss non-backlit keyboard for Lenovo Thinkpad  T470s</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T470s - Regular CH</v>
      </c>
      <c r="K21" s="28" t="n">
        <f aca="false">IF(ISBLANK(Values!F20),"",IF(Values!K20, Values!$B$4, Values!$B$5))</f>
        <v>54.99</v>
      </c>
      <c r="L21" s="40" t="n">
        <f aca="false">IF(ISBLANK(Values!F20),"",IF($CO21="DEFAULT", Values!$B$18, ""))</f>
        <v>5</v>
      </c>
      <c r="M21" s="28" t="str">
        <f aca="false">IF(ISBLANK(Values!F20),"",Values!$N20)</f>
        <v>https://download.lenovo.com/Images/Parts/01EN750/01EN750_A.jpg</v>
      </c>
      <c r="N21" s="28" t="str">
        <f aca="false">IF(ISBLANK(Values!$G20),"",Values!O20)</f>
        <v>https://download.lenovo.com/Images/Parts/01EN750/01EN750_B.jpg</v>
      </c>
      <c r="O21" s="28" t="str">
        <f aca="false">IF(ISBLANK(Values!$G20),"",Values!P20)</f>
        <v>https://download.lenovo.com/Images/Parts/01EN750/01EN750_details.jpg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T470s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Keyboard distributed by Tellus Remarketing, leading European company for laptop keyboards. Keyboards have been cleaned, packed and tested in our production line in Denmark. For any compatibility questions contact us through Amazon website. </v>
      </c>
      <c r="AI21" s="41" t="str">
        <f aca="false">IF(ISBLANK(Values!F20),"",IF(Values!J20,Values!$B$23,Values!$B$33))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1" s="1" t="str">
        <f aca="false">IF(ISBLANK(Values!F20),"",Values!$B$25)</f>
        <v>♻️ ECOFRIENDLY PRODUCT - Buy refurbished, BUY GREEN! Reduce more than 80% carbon dioxide by buying our refurbished keyboards, compared to getting a new keyboard! Perfect OEM replacement part for your keyboard.</v>
      </c>
      <c r="AL21" s="1" t="str">
        <f aca="false">IF(ISBLANK(Values!F20),"",SUBSTITUTE(SUBSTITUTE(IF(Values!$K20, Values!$B$26, Values!$B$33), "{language}", Values!$I20), "{flag}", INDEX(options!$E$1:$E$20, Values!$W20)))</f>
        <v>👉 LAYOUT -  🇨🇭 Swiss NO backlit.</v>
      </c>
      <c r="AM21" s="1" t="str">
        <f aca="false">SUBSTITUTE(IF(ISBLANK(Values!F20),"",Values!$B$27), "{model}", Values!$B$3)</f>
        <v>👉 COMPATIBLE WITH - Lenovo T470s. Please check the picture and description carefully before purchasing any keyboard. This ensures that you get the correct laptop keyboard for your computer. Super easy installation.</v>
      </c>
      <c r="AT21" s="28" t="str">
        <f aca="false">IF(ISBLANK(Values!F20),"",Values!I20)</f>
        <v>Swiss</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DEFAULT</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Denmark</v>
      </c>
      <c r="CZ21" s="1" t="str">
        <f aca="false">IF(ISBLANK(Values!F20),"","No")</f>
        <v>No</v>
      </c>
      <c r="DA21" s="1" t="str">
        <f aca="false">IF(ISBLANK(Values!F20),"","No")</f>
        <v>No</v>
      </c>
      <c r="DO21" s="27" t="str">
        <f aca="false">IF(ISBLANK(Values!F20),"","Parts")</f>
        <v>Parts</v>
      </c>
      <c r="DP21" s="27" t="str">
        <f aca="false">IF(ISBLANK(Values!F20),"",Values!$B$31)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IF(ISBLANK(Values!$F20), "", "not_applicable")</f>
        <v>not_applicable</v>
      </c>
      <c r="DZ21" s="31"/>
      <c r="EA21" s="31"/>
      <c r="EB21" s="31"/>
      <c r="EC21" s="31"/>
      <c r="EI21" s="1" t="str">
        <f aca="false">IF(ISBLANK(Values!F20),"",Values!$B$31)</f>
        <v>6 month warranty after the delivery date. In case of any malfunction of the keyboard a new unit or a spare part for the keyboard of the product will be sent. In case of shortage of stock a full refund is issued.</v>
      </c>
      <c r="ES21" s="1" t="str">
        <f aca="false">IF(ISBLANK(Values!F20),"","Amazon Tellus UPS")</f>
        <v>Amazon Tellus UPS</v>
      </c>
      <c r="EV21" s="31" t="str">
        <f aca="false">IF(ISBLANK(Values!F20),"","New")</f>
        <v>New</v>
      </c>
      <c r="FE21" s="1" t="n">
        <f aca="false">IF(ISBLANK(Values!F20),"",IF(CO21&lt;&gt;"DEFAULT", "", 3))</f>
        <v>3</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54.99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v>
      </c>
      <c r="B22" s="38" t="str">
        <f aca="false">IF(ISBLANK(Values!F21),"",Values!G21)</f>
        <v>Lenovo T470s - Regular US INT</v>
      </c>
      <c r="C22" s="32" t="str">
        <f aca="false">IF(ISBLANK(Values!F21),"","TellusRem")</f>
        <v>TellusRem</v>
      </c>
      <c r="D22" s="30" t="n">
        <f aca="false">IF(ISBLANK(Values!F21),"",Values!F21)</f>
        <v>5714401479185</v>
      </c>
      <c r="E22" s="31" t="str">
        <f aca="false">IF(ISBLANK(Values!F21),"","EAN")</f>
        <v>EAN</v>
      </c>
      <c r="F22" s="28" t="str">
        <f aca="false">IF(ISBLANK(Values!F21),"",IF(Values!K21, SUBSTITUTE(Values!$B$1, "{language}", Values!I21) &amp; " " &amp;Values!$B$3, SUBSTITUTE(Values!$B$2, "{language}", Values!$I21) &amp; " " &amp;Values!$B$3))</f>
        <v>replacement US International non-backlit keyboard for Lenovo Thinkpad  T470s</v>
      </c>
      <c r="G22" s="32" t="str">
        <f aca="false">IF(ISBLANK(Values!F21),"","TellusRem")</f>
        <v>TellusRem</v>
      </c>
      <c r="H22" s="27" t="str">
        <f aca="false">IF(ISBLANK(Values!F21),"",Values!$B$16)</f>
        <v>laptop-computer-replacement-parts</v>
      </c>
      <c r="I22" s="27" t="str">
        <f aca="false">IF(ISBLANK(Values!F21),"","4730574031")</f>
        <v>4730574031</v>
      </c>
      <c r="J22" s="39" t="s">
        <v>351</v>
      </c>
      <c r="K22" s="28" t="n">
        <f aca="false">IF(ISBLANK(Values!F21),"",IF(Values!K21, Values!$B$4, Values!$B$5))</f>
        <v>54.99</v>
      </c>
      <c r="L22" s="40" t="n">
        <f aca="false">IF(ISBLANK(Values!F21),"",IF($CO22="DEFAULT", Values!$B$18, ""))</f>
        <v>5</v>
      </c>
      <c r="M22" s="28" t="str">
        <f aca="false">IF(ISBLANK(Values!F21),"",Values!$N21)</f>
        <v>https://raw.githubusercontent.com/PatrickVibild/TellusAmazonPictures/master/pictures/Lenovo/T470S/RG/USI/1.jpg</v>
      </c>
      <c r="N22" s="28" t="str">
        <f aca="false">IF(ISBLANK(Values!$G21),"",Values!O21)</f>
        <v>https://raw.githubusercontent.com/PatrickVibild/TellusAmazonPictures/master/pictures/Lenovo/T470S/RG/USI/2.jpg</v>
      </c>
      <c r="O22" s="28" t="str">
        <f aca="false">IF(ISBLANK(Values!$G21),"",Values!P21)</f>
        <v>https://raw.githubusercontent.com/PatrickVibild/TellusAmazonPictures/master/pictures/Lenovo/T470S/RG/USI/3.jpg</v>
      </c>
      <c r="P22" s="28" t="str">
        <f aca="false">IF(ISBLANK(Values!$G21),"",Values!Q21)</f>
        <v>https://raw.githubusercontent.com/PatrickVibild/TellusAmazonPictures/master/pictures/Lenovo/T470S/RG/USI/4.jpg</v>
      </c>
      <c r="Q22" s="28" t="str">
        <f aca="false">IF(ISBLANK(Values!$G21),"",Values!R21)</f>
        <v>https://raw.githubusercontent.com/PatrickVibild/TellusAmazonPictures/master/pictures/Lenovo/T470S/RG/USI/5.jpg</v>
      </c>
      <c r="R22" s="28" t="str">
        <f aca="false">IF(ISBLANK(Values!$G21),"",Values!S21)</f>
        <v>https://raw.githubusercontent.com/PatrickVibild/TellusAmazonPictures/master/pictures/Lenovo/T470S/RG/USI/6.jpg</v>
      </c>
      <c r="S22" s="28" t="str">
        <f aca="false">IF(ISBLANK(Values!$G21),"",Values!T21)</f>
        <v>https://raw.githubusercontent.com/PatrickVibild/TellusAmazonPictures/master/pictures/Lenovo/T470S/RG/USI/7.jpg</v>
      </c>
      <c r="T22" s="28" t="str">
        <f aca="false">IF(ISBLANK(Values!$G21),"",Values!U21)</f>
        <v>https://raw.githubusercontent.com/PatrickVibild/TellusAmazonPictures/master/pictures/Lenovo/T470S/RG/USI/8.jpg</v>
      </c>
      <c r="U22" s="28" t="str">
        <f aca="false">IF(ISBLANK(Values!$G21),"",Values!V21)</f>
        <v>https://raw.githubusercontent.com/PatrickVibild/TellusAmazonPictures/master/pictures/Lenovo/T470S/RG/USI/9.jpg</v>
      </c>
      <c r="W22" s="32" t="str">
        <f aca="false">IF(ISBLANK(Values!F21),"","Child")</f>
        <v>Child</v>
      </c>
      <c r="X22" s="32" t="str">
        <f aca="false">IF(ISBLANK(Values!F21),"",Values!$B$13)</f>
        <v>Lenovo T470s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Keyboard distributed by Tellus Remarketing, leading European company for laptop keyboards. Keyboards have been cleaned, packed and tested in our production line in Denmark. For any compatibility questions contact us through Amazon website. </v>
      </c>
      <c r="AI22" s="41" t="str">
        <f aca="false">IF(ISBLANK(Values!F21),"",IF(Values!J21,Values!$B$23,Values!$B$33))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2" s="1" t="str">
        <f aca="false">IF(ISBLANK(Values!F21),"",Values!$B$25)</f>
        <v>♻️ ECOFRIENDLY PRODUCT - Buy refurbished, BUY GREEN! Reduce more than 80% carbon dioxide by buying our refurbished keyboards, compared to getting a new keyboard! Perfect OEM replacement part for your keyboard.</v>
      </c>
      <c r="AL22" s="1" t="str">
        <f aca="false">IF(ISBLANK(Values!F21),"",SUBSTITUTE(SUBSTITUTE(IF(Values!$K21, Values!$B$26, Values!$B$33), "{language}", Values!$I21), "{flag}", INDEX(options!$E$1:$E$20, Values!$W21)))</f>
        <v>👉 LAYOUT -  🇺🇸 with € symbol US International NO backlit.</v>
      </c>
      <c r="AM22" s="1" t="str">
        <f aca="false">SUBSTITUTE(IF(ISBLANK(Values!F21),"",Values!$B$27), "{model}", Values!$B$3)</f>
        <v>👉 COMPATIBLE WITH - Lenovo T470s. Please check the picture and description carefully before purchasing any keyboard. This ensures that you get the correct laptop keyboard for your computer. Super easy installation.</v>
      </c>
      <c r="AT22" s="28" t="str">
        <f aca="false">IF(ISBLANK(Values!F21),"",Values!I21)</f>
        <v>US International</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DEFAULT</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Denmark</v>
      </c>
      <c r="CZ22" s="1" t="str">
        <f aca="false">IF(ISBLANK(Values!F21),"","No")</f>
        <v>No</v>
      </c>
      <c r="DA22" s="1" t="str">
        <f aca="false">IF(ISBLANK(Values!F21),"","No")</f>
        <v>No</v>
      </c>
      <c r="DO22" s="27" t="str">
        <f aca="false">IF(ISBLANK(Values!F21),"","Parts")</f>
        <v>Parts</v>
      </c>
      <c r="DP22" s="27" t="str">
        <f aca="false">IF(ISBLANK(Values!F21),"",Values!$B$31)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IF(ISBLANK(Values!$F21), "", "not_applicable")</f>
        <v>not_applicable</v>
      </c>
      <c r="DZ22" s="31"/>
      <c r="EA22" s="31"/>
      <c r="EB22" s="31"/>
      <c r="EC22" s="31"/>
      <c r="EI22" s="1" t="str">
        <f aca="false">IF(ISBLANK(Values!F21),"",Values!$B$31)</f>
        <v>6 month warranty after the delivery date. In case of any malfunction of the keyboard a new unit or a spare part for the keyboard of the product will be sent. In case of shortage of stock a full refund is issued.</v>
      </c>
      <c r="ES22" s="1" t="str">
        <f aca="false">IF(ISBLANK(Values!F21),"","Amazon Tellus UPS")</f>
        <v>Amazon Tellus UPS</v>
      </c>
      <c r="EV22" s="31" t="str">
        <f aca="false">IF(ISBLANK(Values!F21),"","New")</f>
        <v>New</v>
      </c>
      <c r="FE22" s="1" t="n">
        <f aca="false">IF(ISBLANK(Values!F21),"",IF(CO22&lt;&gt;"DEFAULT", "", 3))</f>
        <v>3</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54.99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v>
      </c>
      <c r="B23" s="38" t="str">
        <f aca="false">IF(ISBLANK(Values!F22),"",Values!G22)</f>
        <v>Lenovo T470s - Regular RUS</v>
      </c>
      <c r="C23" s="32" t="str">
        <f aca="false">IF(ISBLANK(Values!F22),"","TellusRem")</f>
        <v>TellusRem</v>
      </c>
      <c r="D23" s="30" t="n">
        <f aca="false">IF(ISBLANK(Values!F22),"",Values!F22)</f>
        <v>5714401479192</v>
      </c>
      <c r="E23" s="31" t="str">
        <f aca="false">IF(ISBLANK(Values!F22),"","EAN")</f>
        <v>EAN</v>
      </c>
      <c r="F23" s="28" t="str">
        <f aca="false">IF(ISBLANK(Values!F22),"",IF(Values!K22, SUBSTITUTE(Values!$B$1, "{language}", Values!I22) &amp; " " &amp;Values!$B$3, SUBSTITUTE(Values!$B$2, "{language}", Values!$I22) &amp; " " &amp;Values!$B$3))</f>
        <v>replacement Russian non-backlit keyboard for Lenovo Thinkpad  T470s</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T470s - Regular RUS</v>
      </c>
      <c r="K23" s="28" t="n">
        <f aca="false">IF(ISBLANK(Values!F22),"",IF(Values!K22, Values!$B$4, Values!$B$5))</f>
        <v>54.99</v>
      </c>
      <c r="L23" s="40" t="n">
        <f aca="false">IF(ISBLANK(Values!F22),"",IF($CO23="DEFAULT", Values!$B$18, ""))</f>
        <v>5</v>
      </c>
      <c r="M23" s="28" t="str">
        <f aca="false">IF(ISBLANK(Values!F22),"",Values!$N22)</f>
        <v>https://download.lenovo.com/Images/Parts/01EN623/01EN623_A.jpg</v>
      </c>
      <c r="N23" s="28" t="str">
        <f aca="false">IF(ISBLANK(Values!$G22),"",Values!O22)</f>
        <v>https://download.lenovo.com/Images/Parts/01EN623/01EN623_B.jpg</v>
      </c>
      <c r="O23" s="28" t="str">
        <f aca="false">IF(ISBLANK(Values!$G22),"",Values!P22)</f>
        <v>https://download.lenovo.com/Images/Parts/01EN623/01EN623_details.jpg</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T470s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 aca="false">IF(ISBLANK(Values!F22),"",IF(Values!J22,Values!$B$23,Values!$B$33))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3" s="1" t="str">
        <f aca="false">IF(ISBLANK(Values!F22),"",Values!$B$25)</f>
        <v>♻️ ECOFRIENDLY PRODUCT - Buy refurbished, BUY GREEN! Reduce more than 80% carbon dioxide by buying our refurbished keyboards, compared to getting a new keyboard! Perfect OEM replacement part for your keyboard.</v>
      </c>
      <c r="AL23" s="1" t="str">
        <f aca="false">IF(ISBLANK(Values!F22),"",SUBSTITUTE(SUBSTITUTE(IF(Values!$K22, Values!$B$26, Values!$B$33), "{language}", Values!$I22), "{flag}", INDEX(options!$E$1:$E$20, Values!$W22)))</f>
        <v>👉 LAYOUT -  🇷🇺 Russian NO backlit.</v>
      </c>
      <c r="AM23" s="1" t="str">
        <f aca="false">SUBSTITUTE(IF(ISBLANK(Values!F22),"",Values!$B$27), "{model}", Values!$B$3)</f>
        <v>👉 COMPATIBLE WITH - Lenovo T470s.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IF(ISBLANK(Values!F22),"",Values!I22)</f>
        <v>Russian</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Denmark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54.99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v>
      </c>
      <c r="B24" s="38" t="str">
        <f aca="false">IF(ISBLANK(Values!F23),"",Values!G23)</f>
        <v>Lenovo T470s - Regular US</v>
      </c>
      <c r="C24" s="32" t="str">
        <f aca="false">IF(ISBLANK(Values!F23),"","TellusRem")</f>
        <v>TellusRem</v>
      </c>
      <c r="D24" s="30" t="n">
        <f aca="false">IF(ISBLANK(Values!F23),"",Values!F23)</f>
        <v>5714401479208</v>
      </c>
      <c r="E24" s="31" t="str">
        <f aca="false">IF(ISBLANK(Values!F23),"","EAN")</f>
        <v>EAN</v>
      </c>
      <c r="F24" s="28" t="str">
        <f aca="false">IF(ISBLANK(Values!F23),"",IF(Values!K23, SUBSTITUTE(Values!$B$1, "{language}", Values!I23) &amp; " " &amp;Values!$B$3, SUBSTITUTE(Values!$B$2, "{language}", Values!$I23) &amp; " " &amp;Values!$B$3))</f>
        <v>replacement US non-backlit keyboard for Lenovo Thinkpad  T470s</v>
      </c>
      <c r="G24" s="45" t="s">
        <v>352</v>
      </c>
      <c r="H24" s="27" t="str">
        <f aca="false">IF(ISBLANK(Values!F23),"",Values!$B$16)</f>
        <v>laptop-computer-replacement-parts</v>
      </c>
      <c r="I24" s="27" t="str">
        <f aca="false">IF(ISBLANK(Values!F23),"","4730574031")</f>
        <v>4730574031</v>
      </c>
      <c r="J24" s="39" t="str">
        <f aca="false">IF(ISBLANK(Values!F23),"",Values!G23 )</f>
        <v>Lenovo T470s - Regular US</v>
      </c>
      <c r="K24" s="28" t="n">
        <f aca="false">IF(ISBLANK(Values!F23),"",IF(Values!K23, Values!$B$4, Values!$B$5))</f>
        <v>54.99</v>
      </c>
      <c r="L24" s="40" t="str">
        <f aca="false">IF(ISBLANK(Values!F23),"",IF($CO24="DEFAULT", Values!$B$18, ""))</f>
        <v/>
      </c>
      <c r="M24" s="28" t="str">
        <f aca="false">IF(ISBLANK(Values!F23),"",Values!$N23)</f>
        <v>https://raw.githubusercontent.com/PatrickVibild/TellusAmazonPictures/master/pictures/Lenovo/T470S/RG/US/1.jpg</v>
      </c>
      <c r="N24" s="28" t="str">
        <f aca="false">IF(ISBLANK(Values!$G23),"",Values!O23)</f>
        <v>https://raw.githubusercontent.com/PatrickVibild/TellusAmazonPictures/master/pictures/Lenovo/T470S/RG/US/2.jpg</v>
      </c>
      <c r="O24" s="28" t="str">
        <f aca="false">IF(ISBLANK(Values!$G23),"",Values!P23)</f>
        <v>https://raw.githubusercontent.com/PatrickVibild/TellusAmazonPictures/master/pictures/Lenovo/T470S/RG/US/3.jpg</v>
      </c>
      <c r="P24" s="28" t="str">
        <f aca="false">IF(ISBLANK(Values!$G23),"",Values!Q23)</f>
        <v>https://raw.githubusercontent.com/PatrickVibild/TellusAmazonPictures/master/pictures/Lenovo/T470S/RG/US/4.jpg</v>
      </c>
      <c r="Q24" s="28" t="str">
        <f aca="false">IF(ISBLANK(Values!$G23),"",Values!R23)</f>
        <v>https://raw.githubusercontent.com/PatrickVibild/TellusAmazonPictures/master/pictures/Lenovo/T470S/RG/US/5.jpg</v>
      </c>
      <c r="R24" s="28" t="str">
        <f aca="false">IF(ISBLANK(Values!$G23),"",Values!S23)</f>
        <v>https://raw.githubusercontent.com/PatrickVibild/TellusAmazonPictures/master/pictures/Lenovo/T470S/RG/US/6.jpg</v>
      </c>
      <c r="S24" s="28" t="str">
        <f aca="false">IF(ISBLANK(Values!$G23),"",Values!T23)</f>
        <v>https://raw.githubusercontent.com/PatrickVibild/TellusAmazonPictures/master/pictures/Lenovo/T470S/RG/US/7.jpg</v>
      </c>
      <c r="T24" s="28" t="str">
        <f aca="false">IF(ISBLANK(Values!$G23),"",Values!U23)</f>
        <v>https://raw.githubusercontent.com/PatrickVibild/TellusAmazonPictures/master/pictures/Lenovo/T470S/RG/US/8.jpg</v>
      </c>
      <c r="U24" s="28" t="str">
        <f aca="false">IF(ISBLANK(Values!$G23),"",Values!V23)</f>
        <v>https://raw.githubusercontent.com/PatrickVibild/TellusAmazonPictures/master/pictures/Lenovo/T470S/RG/US/9.jpg</v>
      </c>
      <c r="V24" s="1"/>
      <c r="W24" s="32" t="str">
        <f aca="false">IF(ISBLANK(Values!F23),"","Child")</f>
        <v>Child</v>
      </c>
      <c r="X24" s="32" t="str">
        <f aca="false">IF(ISBLANK(Values!F23),"",Values!$B$13)</f>
        <v>Lenovo T470s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 aca="false">IF(ISBLANK(Values!F23),"",IF(Values!J23,Values!$B$23,Values!$B$33))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4" s="1" t="str">
        <f aca="false">IF(ISBLANK(Values!F23),"",Values!$B$25)</f>
        <v>♻️ ECOFRIENDLY PRODUCT - Buy refurbished, BUY GREEN! Reduce more than 80% carbon dioxide by buying our refurbished keyboards, compared to getting a new keyboard! Perfect OEM replacement part for your keyboard.</v>
      </c>
      <c r="AL24" s="1" t="str">
        <f aca="false">IF(ISBLANK(Values!F23),"",SUBSTITUTE(SUBSTITUTE(IF(Values!$K23, Values!$B$26, Values!$B$33), "{language}", Values!$I23), "{flag}", INDEX(options!$E$1:$E$20, Values!$W23)))</f>
        <v>👉 LAYOUT -  🇺🇸 US NO backlit.</v>
      </c>
      <c r="AM24" s="1" t="str">
        <f aca="false">SUBSTITUTE(IF(ISBLANK(Values!F23),"",Values!$B$27), "{model}", Values!$B$3)</f>
        <v>👉 COMPATIBLE WITH - Lenovo T470s.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IF(ISBLANK(Values!F23),"",Values!I23)</f>
        <v>US</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AMAZON_NA</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Denmark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str">
        <f aca="false">IF(ISBLANK(Values!F23),"",IF(CO24&lt;&gt;"DEFAULT", "", 3))</f>
        <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54.99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computer</v>
      </c>
      <c r="B25" s="38" t="str">
        <f aca="false">IF(ISBLANK(Values!F24),"",Values!G24)</f>
        <v>Lenovo T470s - DE</v>
      </c>
      <c r="C25" s="32" t="str">
        <f aca="false">IF(ISBLANK(Values!F24),"","TellusRem")</f>
        <v>TellusRem</v>
      </c>
      <c r="D25" s="30" t="n">
        <f aca="false">IF(ISBLANK(Values!F24),"",Values!F24)</f>
        <v>5714401471011</v>
      </c>
      <c r="E25" s="31" t="str">
        <f aca="false">IF(ISBLANK(Values!F24),"","EAN")</f>
        <v>EAN</v>
      </c>
      <c r="F25" s="28" t="str">
        <f aca="false">IF(ISBLANK(Values!F24),"",IF(Values!K24, SUBSTITUTE(Values!$B$1, "{language}", Values!I24) &amp; " " &amp;Values!$B$3, SUBSTITUTE(Values!$B$2, "{language}", Values!$I24) &amp; " " &amp;Values!$B$3))</f>
        <v>replacement German backlit keyboard for Lenovo Thinkpad  T470s</v>
      </c>
      <c r="G25" s="46" t="s">
        <v>352</v>
      </c>
      <c r="H25" s="27" t="str">
        <f aca="false">IF(ISBLANK(Values!F24),"",Values!$B$16)</f>
        <v>laptop-computer-replacement-parts</v>
      </c>
      <c r="I25" s="27" t="str">
        <f aca="false">IF(ISBLANK(Values!F24),"","4730574031")</f>
        <v>4730574031</v>
      </c>
      <c r="J25" s="39" t="str">
        <f aca="false">IF(ISBLANK(Values!F24),"",Values!G24 )</f>
        <v>Lenovo T470s - DE</v>
      </c>
      <c r="K25" s="28" t="n">
        <f aca="false">IF(ISBLANK(Values!F24),"",IF(Values!K24, Values!$B$4, Values!$B$5))</f>
        <v>64.99</v>
      </c>
      <c r="L25" s="40" t="n">
        <f aca="false">IF(ISBLANK(Values!F24),"",IF($CO25="DEFAULT", Values!$B$18, ""))</f>
        <v>5</v>
      </c>
      <c r="M25" s="28" t="str">
        <f aca="false">IF(ISBLANK(Values!F24),"",Values!$N24)</f>
        <v>https://raw.githubusercontent.com/PatrickVibild/TellusAmazonPictures/master/pictures/Lenovo/T470S/BL/DE/1.jpg</v>
      </c>
      <c r="N25" s="28" t="str">
        <f aca="false">IF(ISBLANK(Values!$G24),"",Values!O24)</f>
        <v>https://raw.githubusercontent.com/PatrickVibild/TellusAmazonPictures/master/pictures/Lenovo/T470S/BL/DE/2.jpg</v>
      </c>
      <c r="O25" s="28" t="str">
        <f aca="false">IF(ISBLANK(Values!$G24),"",Values!P24)</f>
        <v>https://raw.githubusercontent.com/PatrickVibild/TellusAmazonPictures/master/pictures/Lenovo/T470S/BL/DE/3.jpg</v>
      </c>
      <c r="P25" s="28" t="str">
        <f aca="false">IF(ISBLANK(Values!$G24),"",Values!Q24)</f>
        <v>https://raw.githubusercontent.com/PatrickVibild/TellusAmazonPictures/master/pictures/Lenovo/T470S/BL/DE/4.jpg</v>
      </c>
      <c r="Q25" s="28" t="str">
        <f aca="false">IF(ISBLANK(Values!$G24),"",Values!R24)</f>
        <v>https://raw.githubusercontent.com/PatrickVibild/TellusAmazonPictures/master/pictures/Lenovo/T470S/BL/DE/5.jpg</v>
      </c>
      <c r="R25" s="28" t="str">
        <f aca="false">IF(ISBLANK(Values!$G24),"",Values!S24)</f>
        <v>https://raw.githubusercontent.com/PatrickVibild/TellusAmazonPictures/master/pictures/Lenovo/T470S/BL/DE/6.jpg</v>
      </c>
      <c r="S25" s="28" t="str">
        <f aca="false">IF(ISBLANK(Values!$G24),"",Values!T24)</f>
        <v>https://raw.githubusercontent.com/PatrickVibild/TellusAmazonPictures/master/pictures/Lenovo/T470S/BL/DE/7.jpg</v>
      </c>
      <c r="T25" s="28" t="str">
        <f aca="false">IF(ISBLANK(Values!$G24),"",Values!U24)</f>
        <v>https://raw.githubusercontent.com/PatrickVibild/TellusAmazonPictures/master/pictures/Lenovo/T470S/BL/DE/8.jpg</v>
      </c>
      <c r="U25" s="28" t="str">
        <f aca="false">IF(ISBLANK(Values!$G24),"",Values!V24)</f>
        <v>https://raw.githubusercontent.com/PatrickVibild/TellusAmazonPictures/master/pictures/Lenovo/T470S/BL/DE/9.jpg</v>
      </c>
      <c r="V25" s="1"/>
      <c r="W25" s="32" t="str">
        <f aca="false">IF(ISBLANK(Values!F24),"","Child")</f>
        <v>Child</v>
      </c>
      <c r="X25" s="32" t="str">
        <f aca="false">IF(ISBLANK(Values!F24),"",Values!$B$13)</f>
        <v>Lenovo T470s parent</v>
      </c>
      <c r="Y25" s="39" t="str">
        <f aca="false">IF(ISBLANK(Values!F24),"","Size-Color")</f>
        <v>Size-Color</v>
      </c>
      <c r="Z25" s="32" t="str">
        <f aca="false">IF(ISBLANK(Values!F24),"","variation")</f>
        <v>variation</v>
      </c>
      <c r="AA25" s="36" t="str">
        <f aca="false">IF(ISBLANK(Values!F24),"",Values!$B$20)</f>
        <v>PartialUpdate</v>
      </c>
      <c r="AB25" s="36" t="str">
        <f aca="false">IF(ISBLANK(Values!F24),"",Values!$B$29)</f>
        <v>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 aca="false">IF(ISBLANK(Values!F24),"",IF(Values!J24,Values!$B$23,Values!$B$33))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IF(ISBLANK(Values!F24),"",Values!$B$24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5" s="1" t="str">
        <f aca="false">IF(ISBLANK(Values!F24),"",Values!$B$25)</f>
        <v>♻️ ECOFRIENDLY PRODUCT - Buy refurbished, BUY GREEN! Reduce more than 80% carbon dioxide by buying our refurbished keyboards, compared to getting a new keyboard! Perfect OEM replacement part for your keyboard.</v>
      </c>
      <c r="AL25" s="1" t="str">
        <f aca="false">IF(ISBLANK(Values!F24),"",SUBSTITUTE(SUBSTITUTE(IF(Values!$K24, Values!$B$26, Values!$B$33), "{language}", Values!$I24), "{flag}", INDEX(options!$E$1:$E$20, Values!$W24)))</f>
        <v>👉 LAYOUT – 🇩🇪 German backlit.</v>
      </c>
      <c r="AM25" s="1" t="str">
        <f aca="false">SUBSTITUTE(IF(ISBLANK(Values!F24),"",Values!$B$27), "{model}", Values!$B$3)</f>
        <v>👉 COMPATIBLE WITH - Lenovo T470s.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IF(ISBLANK(Values!F24),"",Values!I24)</f>
        <v>German</v>
      </c>
      <c r="AU25" s="1"/>
      <c r="AV25" s="36" t="str">
        <f aca="false">IF(ISBLANK(Values!F24),"",IF(Values!K24,"Backlit", "Non-Backlit"))</f>
        <v>Backlit</v>
      </c>
      <c r="AW25" s="1"/>
      <c r="AX25" s="1"/>
      <c r="AY25" s="1"/>
      <c r="AZ25" s="1"/>
      <c r="BA25" s="1"/>
      <c r="BB25" s="1"/>
      <c r="BC25" s="1"/>
      <c r="BD25" s="1"/>
      <c r="BE25" s="27" t="str">
        <f aca="false">IF(ISBLANK(Values!F24),"","Professional Audience")</f>
        <v>Professional Audience</v>
      </c>
      <c r="BF25" s="27" t="str">
        <f aca="false">IF(ISBLANK(Values!F24),"","Consumer Audience")</f>
        <v>Consumer Audience</v>
      </c>
      <c r="BG25" s="27" t="str">
        <f aca="false">IF(ISBLANK(Values!F24),"","Adults")</f>
        <v>Adults</v>
      </c>
      <c r="BH25" s="27" t="str">
        <f aca="false">IF(ISBLANK(Values!F24),"","People")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IF(ISBLANK(Values!F24),"",Values!$B$11)</f>
        <v>150</v>
      </c>
      <c r="CH25" s="1" t="str">
        <f aca="false">IF(ISBLANK(Values!F24),"","GR")</f>
        <v>GR</v>
      </c>
      <c r="CI25" s="1" t="str">
        <f aca="false">IF(ISBLANK(Values!F24),"",Values!$B$7)</f>
        <v>41</v>
      </c>
      <c r="CJ25" s="1" t="str">
        <f aca="false">IF(ISBLANK(Values!F24),"",Values!$B$8)</f>
        <v>17</v>
      </c>
      <c r="CK25" s="1" t="str">
        <f aca="false">IF(ISBLANK(Values!F24),"",Values!$B$9)</f>
        <v>5</v>
      </c>
      <c r="CL25" s="1" t="str">
        <f aca="false">IF(ISBLANK(Values!F24),"","CM")</f>
        <v>CM</v>
      </c>
      <c r="CM25" s="1"/>
      <c r="CN25" s="1"/>
      <c r="CO25" s="1" t="str">
        <f aca="false">IF(ISBLANK(Values!F24), "", IF(AND(Values!$B$37=options!$G$2, Values!$C24), "AMAZON_NA", IF(AND(Values!$B$37=options!$G$1, Values!$D24), "AMAZON_EU", "DEFAULT")))</f>
        <v>DEFAULT</v>
      </c>
      <c r="CP25" s="36" t="str">
        <f aca="false">IF(ISBLANK(Values!F24),"",Values!$B$7)</f>
        <v>41</v>
      </c>
      <c r="CQ25" s="36" t="str">
        <f aca="false">IF(ISBLANK(Values!F24),"",Values!$B$8)</f>
        <v>17</v>
      </c>
      <c r="CR25" s="36" t="str">
        <f aca="false">IF(ISBLANK(Values!F24),"",Values!$B$9)</f>
        <v>5</v>
      </c>
      <c r="CS25" s="1" t="n">
        <f aca="false">IF(ISBLANK(Values!F24),"",Values!$B$11)</f>
        <v>150</v>
      </c>
      <c r="CT25" s="1" t="str">
        <f aca="false">IF(ISBLANK(Values!F24),"","GR")</f>
        <v>GR</v>
      </c>
      <c r="CU25" s="1" t="str">
        <f aca="false">IF(ISBLANK(Values!F24),"","CM")</f>
        <v>CM</v>
      </c>
      <c r="CV25" s="1" t="str">
        <f aca="false">IF(ISBLANK(Values!F24),"",IF(Values!$B$36=options!$F$1,"Denmark", IF(Values!$B$36=options!$F$2, "Danemark",IF(Values!$B$36=options!$F$3, "Dänemark",IF(Values!$B$36=options!$F$4, "Danimarca",IF(Values!$B$36=options!$F$5, "Dinamarca",IF(Values!$B$36=options!$F$6, "Denemarken","" ) ) ) ) )))</f>
        <v>Denmark</v>
      </c>
      <c r="CW25" s="1"/>
      <c r="CX25" s="1"/>
      <c r="CY25" s="1"/>
      <c r="CZ25" s="1" t="str">
        <f aca="false">IF(ISBLANK(Values!F24),"","No")</f>
        <v>No</v>
      </c>
      <c r="DA25" s="1" t="str">
        <f aca="false">IF(ISBLANK(Values!F24),"","No")</f>
        <v>No</v>
      </c>
      <c r="DB25" s="1"/>
      <c r="DC25" s="1"/>
      <c r="DD25" s="1"/>
      <c r="DE25" s="1"/>
      <c r="DF25" s="1"/>
      <c r="DG25" s="1"/>
      <c r="DH25" s="1"/>
      <c r="DI25" s="1"/>
      <c r="DJ25" s="1"/>
      <c r="DK25" s="1"/>
      <c r="DL25" s="1"/>
      <c r="DM25" s="1"/>
      <c r="DN25" s="1"/>
      <c r="DO25" s="27" t="str">
        <f aca="false">IF(ISBLANK(Values!F24),"","Parts")</f>
        <v>Parts</v>
      </c>
      <c r="DP25" s="27" t="str">
        <f aca="false">IF(ISBLANK(Values!F24),"",Values!$B$31)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IF(ISBLANK(Values!$F24), "", "not_applicable")</f>
        <v>not_applicable</v>
      </c>
      <c r="DZ25" s="31"/>
      <c r="EA25" s="31"/>
      <c r="EB25" s="31"/>
      <c r="EC25" s="31"/>
      <c r="ED25" s="1"/>
      <c r="EE25" s="1"/>
      <c r="EF25" s="1"/>
      <c r="EG25" s="1"/>
      <c r="EH25" s="1"/>
      <c r="EI25" s="1" t="str">
        <f aca="false">IF(ISBLANK(Values!F24),"",Values!$B$31)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IF(ISBLANK(Values!F24),"","Amazon Tellus UPS")</f>
        <v>Amazon Tellus UPS</v>
      </c>
      <c r="ET25" s="1"/>
      <c r="EU25" s="1"/>
      <c r="EV25" s="31" t="str">
        <f aca="false">IF(ISBLANK(Values!F24),"","New")</f>
        <v>New</v>
      </c>
      <c r="EW25" s="1"/>
      <c r="EX25" s="1"/>
      <c r="EY25" s="1"/>
      <c r="EZ25" s="1"/>
      <c r="FA25" s="1"/>
      <c r="FB25" s="1"/>
      <c r="FC25" s="1"/>
      <c r="FD25" s="1"/>
      <c r="FE25" s="1" t="n">
        <f aca="false">IF(ISBLANK(Values!F24),"",IF(CO25&lt;&gt;"DEFAULT", "", 3))</f>
        <v>3</v>
      </c>
      <c r="FF25" s="1"/>
      <c r="FG25" s="1"/>
      <c r="FH25" s="1" t="str">
        <f aca="false">IF(ISBLANK(Values!F24),"","FALSE")</f>
        <v>FALSE</v>
      </c>
      <c r="FI25" s="36" t="str">
        <f aca="false">IF(ISBLANK(Values!F24),"","FALSE")</f>
        <v>FALSE</v>
      </c>
      <c r="FJ25" s="36" t="str">
        <f aca="false">IF(ISBLANK(Values!F24),"","FALSE")</f>
        <v>FALSE</v>
      </c>
      <c r="FK25" s="1"/>
      <c r="FL25" s="1"/>
      <c r="FM25" s="1" t="str">
        <f aca="false">IF(ISBLANK(Values!F24),"","1")</f>
        <v>1</v>
      </c>
      <c r="FN25" s="1"/>
      <c r="FO25" s="28" t="n">
        <f aca="false">IF(ISBLANK(Values!F24),"",IF(Values!K24, Values!$B$4, Values!$B$5))</f>
        <v>64.99</v>
      </c>
      <c r="FP25" s="1" t="str">
        <f aca="false">IF(ISBLANK(Values!F24),"","Percent")</f>
        <v>Percent</v>
      </c>
      <c r="FQ25" s="1" t="str">
        <f aca="false">IF(ISBLANK(Values!F24),"","2")</f>
        <v>2</v>
      </c>
      <c r="FR25" s="1" t="str">
        <f aca="false">IF(ISBLANK(Values!F24),"","3")</f>
        <v>3</v>
      </c>
      <c r="FS25" s="1" t="str">
        <f aca="false">IF(ISBLANK(Values!F24),"","5")</f>
        <v>5</v>
      </c>
      <c r="FT25" s="1" t="str">
        <f aca="false">IF(ISBLANK(Values!F24),"","6")</f>
        <v>6</v>
      </c>
      <c r="FU25" s="1" t="str">
        <f aca="false">IF(ISBLANK(Values!F24),"","10")</f>
        <v>10</v>
      </c>
      <c r="FV25" s="1" t="str">
        <f aca="false">IF(ISBLANK(Values!F24),"","10")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computer</v>
      </c>
      <c r="B26" s="38" t="str">
        <f aca="false">IF(ISBLANK(Values!F25),"",Values!G25)</f>
        <v>Lenovo T470s - FR FBA</v>
      </c>
      <c r="C26" s="32" t="str">
        <f aca="false">IF(ISBLANK(Values!F25),"","TellusRem")</f>
        <v>TellusRem</v>
      </c>
      <c r="D26" s="30" t="n">
        <f aca="false">IF(ISBLANK(Values!F25),"",Values!F25)</f>
        <v>5714401471028</v>
      </c>
      <c r="E26" s="31" t="str">
        <f aca="false">IF(ISBLANK(Values!F25),"","EAN")</f>
        <v>EAN</v>
      </c>
      <c r="F26" s="28" t="str">
        <f aca="false">IF(ISBLANK(Values!F25),"",IF(Values!K25, SUBSTITUTE(Values!$B$1, "{language}", Values!I25) &amp; " " &amp;Values!$B$3, SUBSTITUTE(Values!$B$2, "{language}", Values!$I25) &amp; " " &amp;Values!$B$3))</f>
        <v>replacement French backlit keyboard for Lenovo Thinkpad  T470s</v>
      </c>
      <c r="G26" s="32" t="str">
        <f aca="false">IF(ISBLANK(Values!F25),"","TellusRem")</f>
        <v>TellusRem</v>
      </c>
      <c r="H26" s="27" t="str">
        <f aca="false">IF(ISBLANK(Values!F25),"",Values!$B$16)</f>
        <v>laptop-computer-replacement-parts</v>
      </c>
      <c r="I26" s="27" t="str">
        <f aca="false">IF(ISBLANK(Values!F25),"","4730574031")</f>
        <v>4730574031</v>
      </c>
      <c r="J26" s="39" t="str">
        <f aca="false">IF(ISBLANK(Values!F25),"",Values!G25 )</f>
        <v>Lenovo T470s - FR FBA</v>
      </c>
      <c r="K26" s="28" t="n">
        <f aca="false">IF(ISBLANK(Values!F25),"",IF(Values!K25, Values!$B$4, Values!$B$5))</f>
        <v>64.99</v>
      </c>
      <c r="L26" s="40" t="n">
        <f aca="false">IF(ISBLANK(Values!F25),"",IF($CO26="DEFAULT", Values!$B$18, ""))</f>
        <v>5</v>
      </c>
      <c r="M26" s="28" t="str">
        <f aca="false">IF(ISBLANK(Values!F25),"",Values!$N25)</f>
        <v>https://raw.githubusercontent.com/PatrickVibild/TellusAmazonPictures/master/pictures/Lenovo/T470S/BL/FR/1.jpg</v>
      </c>
      <c r="N26" s="28" t="str">
        <f aca="false">IF(ISBLANK(Values!$G25),"",Values!O25)</f>
        <v>https://raw.githubusercontent.com/PatrickVibild/TellusAmazonPictures/master/pictures/Lenovo/T470S/BL/FR/2.jpg</v>
      </c>
      <c r="O26" s="28" t="str">
        <f aca="false">IF(ISBLANK(Values!$G25),"",Values!P25)</f>
        <v>https://raw.githubusercontent.com/PatrickVibild/TellusAmazonPictures/master/pictures/Lenovo/T470S/BL/FR/3.jpg</v>
      </c>
      <c r="P26" s="28" t="str">
        <f aca="false">IF(ISBLANK(Values!$G25),"",Values!Q25)</f>
        <v>https://raw.githubusercontent.com/PatrickVibild/TellusAmazonPictures/master/pictures/Lenovo/T470S/BL/FR/4.jpg</v>
      </c>
      <c r="Q26" s="28" t="str">
        <f aca="false">IF(ISBLANK(Values!$G25),"",Values!R25)</f>
        <v>https://raw.githubusercontent.com/PatrickVibild/TellusAmazonPictures/master/pictures/Lenovo/T470S/BL/FR/5.jpg</v>
      </c>
      <c r="R26" s="28" t="str">
        <f aca="false">IF(ISBLANK(Values!$G25),"",Values!S25)</f>
        <v>https://raw.githubusercontent.com/PatrickVibild/TellusAmazonPictures/master/pictures/Lenovo/T470S/BL/FR/6.jpg</v>
      </c>
      <c r="S26" s="28" t="str">
        <f aca="false">IF(ISBLANK(Values!$G25),"",Values!T25)</f>
        <v>https://raw.githubusercontent.com/PatrickVibild/TellusAmazonPictures/master/pictures/Lenovo/T470S/BL/FR/7.jpg</v>
      </c>
      <c r="T26" s="28" t="str">
        <f aca="false">IF(ISBLANK(Values!$G25),"",Values!U25)</f>
        <v>https://raw.githubusercontent.com/PatrickVibild/TellusAmazonPictures/master/pictures/Lenovo/T470S/BL/FR/8.jpg</v>
      </c>
      <c r="U26" s="28" t="str">
        <f aca="false">IF(ISBLANK(Values!$G25),"",Values!V25)</f>
        <v>https://raw.githubusercontent.com/PatrickVibild/TellusAmazonPictures/master/pictures/Lenovo/T470S/BL/FR/9.jpg</v>
      </c>
      <c r="V26" s="1"/>
      <c r="W26" s="32" t="str">
        <f aca="false">IF(ISBLANK(Values!F25),"","Child")</f>
        <v>Child</v>
      </c>
      <c r="X26" s="32" t="str">
        <f aca="false">IF(ISBLANK(Values!F25),"",Values!$B$13)</f>
        <v>Lenovo T470s parent</v>
      </c>
      <c r="Y26" s="39" t="str">
        <f aca="false">IF(ISBLANK(Values!F25),"","Size-Color")</f>
        <v>Size-Color</v>
      </c>
      <c r="Z26" s="32" t="str">
        <f aca="false">IF(ISBLANK(Values!F25),"","variation")</f>
        <v>variation</v>
      </c>
      <c r="AA26" s="36" t="str">
        <f aca="false">IF(ISBLANK(Values!F25),"",Values!$B$20)</f>
        <v>PartialUpdate</v>
      </c>
      <c r="AB26" s="36" t="str">
        <f aca="false">IF(ISBLANK(Values!F25),"",Values!$B$29)</f>
        <v>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 aca="false">IF(ISBLANK(Values!F25),"",IF(Values!J25,Values!$B$23,Values!$B$33))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IF(ISBLANK(Values!F25),"",Values!$B$24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6" s="1" t="str">
        <f aca="false">IF(ISBLANK(Values!F25),"",Values!$B$25)</f>
        <v>♻️ ECOFRIENDLY PRODUCT - Buy refurbished, BUY GREEN! Reduce more than 80% carbon dioxide by buying our refurbished keyboards, compared to getting a new keyboard! Perfect OEM replacement part for your keyboard.</v>
      </c>
      <c r="AL26" s="1" t="str">
        <f aca="false">IF(ISBLANK(Values!F25),"",SUBSTITUTE(SUBSTITUTE(IF(Values!$K25, Values!$B$26, Values!$B$33), "{language}", Values!$I25), "{flag}", INDEX(options!$E$1:$E$20, Values!$W25)))</f>
        <v>👉 LAYOUT – 🇫🇷 French backlit.</v>
      </c>
      <c r="AM26" s="1" t="str">
        <f aca="false">SUBSTITUTE(IF(ISBLANK(Values!F25),"",Values!$B$27), "{model}", Values!$B$3)</f>
        <v>👉 COMPATIBLE WITH - Lenovo T470s.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IF(ISBLANK(Values!F25),"",Values!I25)</f>
        <v>French</v>
      </c>
      <c r="AU26" s="1"/>
      <c r="AV26" s="36" t="str">
        <f aca="false">IF(ISBLANK(Values!F25),"",IF(Values!K25,"Backlit", "Non-Backlit"))</f>
        <v>Backlit</v>
      </c>
      <c r="AW26" s="1"/>
      <c r="AX26" s="1"/>
      <c r="AY26" s="1"/>
      <c r="AZ26" s="1"/>
      <c r="BA26" s="1"/>
      <c r="BB26" s="1"/>
      <c r="BC26" s="1"/>
      <c r="BD26" s="1"/>
      <c r="BE26" s="27" t="str">
        <f aca="false">IF(ISBLANK(Values!F25),"","Professional Audience")</f>
        <v>Professional Audience</v>
      </c>
      <c r="BF26" s="27" t="str">
        <f aca="false">IF(ISBLANK(Values!F25),"","Consumer Audience")</f>
        <v>Consumer Audience</v>
      </c>
      <c r="BG26" s="27" t="str">
        <f aca="false">IF(ISBLANK(Values!F25),"","Adults")</f>
        <v>Adults</v>
      </c>
      <c r="BH26" s="27" t="str">
        <f aca="false">IF(ISBLANK(Values!F25),"","People")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IF(ISBLANK(Values!F25),"",Values!$B$11)</f>
        <v>150</v>
      </c>
      <c r="CH26" s="1" t="str">
        <f aca="false">IF(ISBLANK(Values!F25),"","GR")</f>
        <v>GR</v>
      </c>
      <c r="CI26" s="1" t="str">
        <f aca="false">IF(ISBLANK(Values!F25),"",Values!$B$7)</f>
        <v>41</v>
      </c>
      <c r="CJ26" s="1" t="str">
        <f aca="false">IF(ISBLANK(Values!F25),"",Values!$B$8)</f>
        <v>17</v>
      </c>
      <c r="CK26" s="1" t="str">
        <f aca="false">IF(ISBLANK(Values!F25),"",Values!$B$9)</f>
        <v>5</v>
      </c>
      <c r="CL26" s="1" t="str">
        <f aca="false">IF(ISBLANK(Values!F25),"","CM")</f>
        <v>CM</v>
      </c>
      <c r="CM26" s="1"/>
      <c r="CN26" s="1"/>
      <c r="CO26" s="1" t="str">
        <f aca="false">IF(ISBLANK(Values!F25), "", IF(AND(Values!$B$37=options!$G$2, Values!$C25), "AMAZON_NA", IF(AND(Values!$B$37=options!$G$1, Values!$D25), "AMAZON_EU", "DEFAULT")))</f>
        <v>DEFAULT</v>
      </c>
      <c r="CP26" s="36" t="str">
        <f aca="false">IF(ISBLANK(Values!F25),"",Values!$B$7)</f>
        <v>41</v>
      </c>
      <c r="CQ26" s="36" t="str">
        <f aca="false">IF(ISBLANK(Values!F25),"",Values!$B$8)</f>
        <v>17</v>
      </c>
      <c r="CR26" s="36" t="str">
        <f aca="false">IF(ISBLANK(Values!F25),"",Values!$B$9)</f>
        <v>5</v>
      </c>
      <c r="CS26" s="1" t="n">
        <f aca="false">IF(ISBLANK(Values!F25),"",Values!$B$11)</f>
        <v>150</v>
      </c>
      <c r="CT26" s="1" t="str">
        <f aca="false">IF(ISBLANK(Values!F25),"","GR")</f>
        <v>GR</v>
      </c>
      <c r="CU26" s="1" t="str">
        <f aca="false">IF(ISBLANK(Values!F25),"","CM")</f>
        <v>CM</v>
      </c>
      <c r="CV26" s="1" t="str">
        <f aca="false">IF(ISBLANK(Values!F25),"",IF(Values!$B$36=options!$F$1,"Denmark", IF(Values!$B$36=options!$F$2, "Danemark",IF(Values!$B$36=options!$F$3, "Dänemark",IF(Values!$B$36=options!$F$4, "Danimarca",IF(Values!$B$36=options!$F$5, "Dinamarca",IF(Values!$B$36=options!$F$6, "Denemarken","" ) ) ) ) )))</f>
        <v>Denmark</v>
      </c>
      <c r="CW26" s="1"/>
      <c r="CX26" s="1"/>
      <c r="CY26" s="1"/>
      <c r="CZ26" s="1" t="str">
        <f aca="false">IF(ISBLANK(Values!F25),"","No")</f>
        <v>No</v>
      </c>
      <c r="DA26" s="1" t="str">
        <f aca="false">IF(ISBLANK(Values!F25),"","No")</f>
        <v>No</v>
      </c>
      <c r="DB26" s="1"/>
      <c r="DC26" s="1"/>
      <c r="DD26" s="1"/>
      <c r="DE26" s="1"/>
      <c r="DF26" s="1"/>
      <c r="DG26" s="1"/>
      <c r="DH26" s="1"/>
      <c r="DI26" s="1"/>
      <c r="DJ26" s="1"/>
      <c r="DK26" s="1"/>
      <c r="DL26" s="1"/>
      <c r="DM26" s="1"/>
      <c r="DN26" s="1"/>
      <c r="DO26" s="27" t="str">
        <f aca="false">IF(ISBLANK(Values!F25),"","Parts")</f>
        <v>Parts</v>
      </c>
      <c r="DP26" s="27" t="str">
        <f aca="false">IF(ISBLANK(Values!F25),"",Values!$B$31)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IF(ISBLANK(Values!$F25), "", "not_applicable")</f>
        <v>not_applicable</v>
      </c>
      <c r="DZ26" s="31"/>
      <c r="EA26" s="31"/>
      <c r="EB26" s="31"/>
      <c r="EC26" s="31"/>
      <c r="ED26" s="1"/>
      <c r="EE26" s="1"/>
      <c r="EF26" s="1"/>
      <c r="EG26" s="1"/>
      <c r="EH26" s="1"/>
      <c r="EI26" s="1" t="str">
        <f aca="false">IF(ISBLANK(Values!F25),"",Values!$B$31)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IF(ISBLANK(Values!F25),"","Amazon Tellus UPS")</f>
        <v>Amazon Tellus UPS</v>
      </c>
      <c r="ET26" s="1"/>
      <c r="EU26" s="1"/>
      <c r="EV26" s="31" t="str">
        <f aca="false">IF(ISBLANK(Values!F25),"","New")</f>
        <v>New</v>
      </c>
      <c r="EW26" s="1"/>
      <c r="EX26" s="1"/>
      <c r="EY26" s="1"/>
      <c r="EZ26" s="1"/>
      <c r="FA26" s="1"/>
      <c r="FB26" s="1"/>
      <c r="FC26" s="1"/>
      <c r="FD26" s="1"/>
      <c r="FE26" s="1" t="n">
        <f aca="false">IF(ISBLANK(Values!F25),"",IF(CO26&lt;&gt;"DEFAULT", "", 3))</f>
        <v>3</v>
      </c>
      <c r="FF26" s="1"/>
      <c r="FG26" s="1"/>
      <c r="FH26" s="1" t="str">
        <f aca="false">IF(ISBLANK(Values!F25),"","FALSE")</f>
        <v>FALSE</v>
      </c>
      <c r="FI26" s="36" t="str">
        <f aca="false">IF(ISBLANK(Values!F25),"","FALSE")</f>
        <v>FALSE</v>
      </c>
      <c r="FJ26" s="36" t="str">
        <f aca="false">IF(ISBLANK(Values!F25),"","FALSE")</f>
        <v>FALSE</v>
      </c>
      <c r="FK26" s="1"/>
      <c r="FL26" s="1"/>
      <c r="FM26" s="1" t="str">
        <f aca="false">IF(ISBLANK(Values!F25),"","1")</f>
        <v>1</v>
      </c>
      <c r="FN26" s="1"/>
      <c r="FO26" s="28" t="n">
        <f aca="false">IF(ISBLANK(Values!F25),"",IF(Values!K25, Values!$B$4, Values!$B$5))</f>
        <v>64.99</v>
      </c>
      <c r="FP26" s="1" t="str">
        <f aca="false">IF(ISBLANK(Values!F25),"","Percent")</f>
        <v>Percent</v>
      </c>
      <c r="FQ26" s="1" t="str">
        <f aca="false">IF(ISBLANK(Values!F25),"","2")</f>
        <v>2</v>
      </c>
      <c r="FR26" s="1" t="str">
        <f aca="false">IF(ISBLANK(Values!F25),"","3")</f>
        <v>3</v>
      </c>
      <c r="FS26" s="1" t="str">
        <f aca="false">IF(ISBLANK(Values!F25),"","5")</f>
        <v>5</v>
      </c>
      <c r="FT26" s="1" t="str">
        <f aca="false">IF(ISBLANK(Values!F25),"","6")</f>
        <v>6</v>
      </c>
      <c r="FU26" s="1" t="str">
        <f aca="false">IF(ISBLANK(Values!F25),"","10")</f>
        <v>10</v>
      </c>
      <c r="FV26" s="1" t="str">
        <f aca="false">IF(ISBLANK(Values!F25),"","10")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computer</v>
      </c>
      <c r="B27" s="38" t="str">
        <f aca="false">IF(ISBLANK(Values!F26),"",Values!G26)</f>
        <v>Lenovo T470s BL - IT</v>
      </c>
      <c r="C27" s="32" t="str">
        <f aca="false">IF(ISBLANK(Values!F26),"","TellusRem")</f>
        <v>TellusRem</v>
      </c>
      <c r="D27" s="30" t="n">
        <f aca="false">IF(ISBLANK(Values!F26),"",Values!F26)</f>
        <v>5714401471035</v>
      </c>
      <c r="E27" s="31" t="str">
        <f aca="false">IF(ISBLANK(Values!F26),"","EAN")</f>
        <v>EAN</v>
      </c>
      <c r="F27" s="28" t="str">
        <f aca="false">IF(ISBLANK(Values!F26),"",IF(Values!K26, SUBSTITUTE(Values!$B$1, "{language}", Values!I26) &amp; " " &amp;Values!$B$3, SUBSTITUTE(Values!$B$2, "{language}", Values!$I26) &amp; " " &amp;Values!$B$3))</f>
        <v>replacement Italian backlit keyboard for Lenovo Thinkpad  T470s</v>
      </c>
      <c r="G27" s="32" t="str">
        <f aca="false">IF(ISBLANK(Values!F26),"","TellusRem")</f>
        <v>TellusRem</v>
      </c>
      <c r="H27" s="27" t="str">
        <f aca="false">IF(ISBLANK(Values!F26),"",Values!$B$16)</f>
        <v>laptop-computer-replacement-parts</v>
      </c>
      <c r="I27" s="27" t="str">
        <f aca="false">IF(ISBLANK(Values!F26),"","4730574031")</f>
        <v>4730574031</v>
      </c>
      <c r="J27" s="39" t="str">
        <f aca="false">IF(ISBLANK(Values!F26),"",Values!G26 )</f>
        <v>Lenovo T470s BL - IT</v>
      </c>
      <c r="K27" s="28" t="n">
        <f aca="false">IF(ISBLANK(Values!F26),"",IF(Values!K26, Values!$B$4, Values!$B$5))</f>
        <v>64.99</v>
      </c>
      <c r="L27" s="40" t="n">
        <f aca="false">IF(ISBLANK(Values!F26),"",IF($CO27="DEFAULT", Values!$B$18, ""))</f>
        <v>5</v>
      </c>
      <c r="M27" s="28" t="str">
        <f aca="false">IF(ISBLANK(Values!F26),"",Values!$N26)</f>
        <v>https://raw.githubusercontent.com/PatrickVibild/TellusAmazonPictures/master/pictures/Lenovo/T470S/BL/IT/1.jpg</v>
      </c>
      <c r="N27" s="28" t="str">
        <f aca="false">IF(ISBLANK(Values!$G26),"",Values!O26)</f>
        <v>https://raw.githubusercontent.com/PatrickVibild/TellusAmazonPictures/master/pictures/Lenovo/T470S/BL/IT/2.jpg</v>
      </c>
      <c r="O27" s="28" t="str">
        <f aca="false">IF(ISBLANK(Values!$G26),"",Values!P26)</f>
        <v>https://raw.githubusercontent.com/PatrickVibild/TellusAmazonPictures/master/pictures/Lenovo/T470S/BL/IT/3.jpg</v>
      </c>
      <c r="P27" s="28" t="str">
        <f aca="false">IF(ISBLANK(Values!$G26),"",Values!Q26)</f>
        <v>https://raw.githubusercontent.com/PatrickVibild/TellusAmazonPictures/master/pictures/Lenovo/T470S/BL/IT/4.jpg</v>
      </c>
      <c r="Q27" s="28" t="str">
        <f aca="false">IF(ISBLANK(Values!$G26),"",Values!R26)</f>
        <v>https://raw.githubusercontent.com/PatrickVibild/TellusAmazonPictures/master/pictures/Lenovo/T470S/BL/IT/5.jpg</v>
      </c>
      <c r="R27" s="28" t="str">
        <f aca="false">IF(ISBLANK(Values!$G26),"",Values!S26)</f>
        <v>https://raw.githubusercontent.com/PatrickVibild/TellusAmazonPictures/master/pictures/Lenovo/T470S/BL/IT/6.jpg</v>
      </c>
      <c r="S27" s="28" t="str">
        <f aca="false">IF(ISBLANK(Values!$G26),"",Values!T26)</f>
        <v>https://raw.githubusercontent.com/PatrickVibild/TellusAmazonPictures/master/pictures/Lenovo/T470S/BL/IT/7.jpg</v>
      </c>
      <c r="T27" s="28" t="str">
        <f aca="false">IF(ISBLANK(Values!$G26),"",Values!U26)</f>
        <v>https://raw.githubusercontent.com/PatrickVibild/TellusAmazonPictures/master/pictures/Lenovo/T470S/BL/IT/8.jpg</v>
      </c>
      <c r="U27" s="28" t="str">
        <f aca="false">IF(ISBLANK(Values!$G26),"",Values!V26)</f>
        <v>https://raw.githubusercontent.com/PatrickVibild/TellusAmazonPictures/master/pictures/Lenovo/T470S/BL/IT/9.jpg</v>
      </c>
      <c r="V27" s="1"/>
      <c r="W27" s="32" t="str">
        <f aca="false">IF(ISBLANK(Values!F26),"","Child")</f>
        <v>Child</v>
      </c>
      <c r="X27" s="32" t="str">
        <f aca="false">IF(ISBLANK(Values!F26),"",Values!$B$13)</f>
        <v>Lenovo T470s parent</v>
      </c>
      <c r="Y27" s="39" t="str">
        <f aca="false">IF(ISBLANK(Values!F26),"","Size-Color")</f>
        <v>Size-Color</v>
      </c>
      <c r="Z27" s="32" t="str">
        <f aca="false">IF(ISBLANK(Values!F26),"","variation")</f>
        <v>variation</v>
      </c>
      <c r="AA27" s="36" t="str">
        <f aca="false">IF(ISBLANK(Values!F26),"",Values!$B$20)</f>
        <v>PartialUpdate</v>
      </c>
      <c r="AB27" s="36" t="str">
        <f aca="false">IF(ISBLANK(Values!F26),"",Values!$B$29)</f>
        <v>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 aca="false">IF(ISBLANK(Values!F26),"",IF(Values!J26,Values!$B$23,Values!$B$33))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IF(ISBLANK(Values!F26),"",Values!$B$24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7" s="1" t="str">
        <f aca="false">IF(ISBLANK(Values!F26),"",Values!$B$25)</f>
        <v>♻️ ECOFRIENDLY PRODUCT - Buy refurbished, BUY GREEN! Reduce more than 80% carbon dioxide by buying our refurbished keyboards, compared to getting a new keyboard! Perfect OEM replacement part for your keyboard.</v>
      </c>
      <c r="AL27" s="1" t="str">
        <f aca="false">IF(ISBLANK(Values!F26),"",SUBSTITUTE(SUBSTITUTE(IF(Values!$K26, Values!$B$26, Values!$B$33), "{language}", Values!$I26), "{flag}", INDEX(options!$E$1:$E$20, Values!$W26)))</f>
        <v>👉 LAYOUT – 🇮🇹 Italian backlit.</v>
      </c>
      <c r="AM27" s="1" t="str">
        <f aca="false">SUBSTITUTE(IF(ISBLANK(Values!F26),"",Values!$B$27), "{model}", Values!$B$3)</f>
        <v>👉 COMPATIBLE WITH - Lenovo T470s.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IF(ISBLANK(Values!F26),"",Values!I26)</f>
        <v>Italian</v>
      </c>
      <c r="AU27" s="1"/>
      <c r="AV27" s="36" t="str">
        <f aca="false">IF(ISBLANK(Values!F26),"",IF(Values!K26,"Backlit", "Non-Backlit"))</f>
        <v>Backlit</v>
      </c>
      <c r="AW27" s="1"/>
      <c r="AX27" s="1"/>
      <c r="AY27" s="1"/>
      <c r="AZ27" s="1"/>
      <c r="BA27" s="1"/>
      <c r="BB27" s="1"/>
      <c r="BC27" s="1"/>
      <c r="BD27" s="1"/>
      <c r="BE27" s="27" t="str">
        <f aca="false">IF(ISBLANK(Values!F26),"","Professional Audience")</f>
        <v>Professional Audience</v>
      </c>
      <c r="BF27" s="27" t="str">
        <f aca="false">IF(ISBLANK(Values!F26),"","Consumer Audience")</f>
        <v>Consumer Audience</v>
      </c>
      <c r="BG27" s="27" t="str">
        <f aca="false">IF(ISBLANK(Values!F26),"","Adults")</f>
        <v>Adults</v>
      </c>
      <c r="BH27" s="27" t="str">
        <f aca="false">IF(ISBLANK(Values!F26),"","People")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IF(ISBLANK(Values!F26),"",Values!$B$11)</f>
        <v>150</v>
      </c>
      <c r="CH27" s="1" t="str">
        <f aca="false">IF(ISBLANK(Values!F26),"","GR")</f>
        <v>GR</v>
      </c>
      <c r="CI27" s="1" t="str">
        <f aca="false">IF(ISBLANK(Values!F26),"",Values!$B$7)</f>
        <v>41</v>
      </c>
      <c r="CJ27" s="1" t="str">
        <f aca="false">IF(ISBLANK(Values!F26),"",Values!$B$8)</f>
        <v>17</v>
      </c>
      <c r="CK27" s="1" t="str">
        <f aca="false">IF(ISBLANK(Values!F26),"",Values!$B$9)</f>
        <v>5</v>
      </c>
      <c r="CL27" s="1" t="str">
        <f aca="false">IF(ISBLANK(Values!F26),"","CM")</f>
        <v>CM</v>
      </c>
      <c r="CM27" s="1"/>
      <c r="CN27" s="1"/>
      <c r="CO27" s="1" t="str">
        <f aca="false">IF(ISBLANK(Values!F26), "", IF(AND(Values!$B$37=options!$G$2, Values!$C26), "AMAZON_NA", IF(AND(Values!$B$37=options!$G$1, Values!$D26), "AMAZON_EU", "DEFAULT")))</f>
        <v>DEFAULT</v>
      </c>
      <c r="CP27" s="36" t="str">
        <f aca="false">IF(ISBLANK(Values!F26),"",Values!$B$7)</f>
        <v>41</v>
      </c>
      <c r="CQ27" s="36" t="str">
        <f aca="false">IF(ISBLANK(Values!F26),"",Values!$B$8)</f>
        <v>17</v>
      </c>
      <c r="CR27" s="36" t="str">
        <f aca="false">IF(ISBLANK(Values!F26),"",Values!$B$9)</f>
        <v>5</v>
      </c>
      <c r="CS27" s="1" t="n">
        <f aca="false">IF(ISBLANK(Values!F26),"",Values!$B$11)</f>
        <v>150</v>
      </c>
      <c r="CT27" s="1" t="str">
        <f aca="false">IF(ISBLANK(Values!F26),"","GR")</f>
        <v>GR</v>
      </c>
      <c r="CU27" s="1" t="str">
        <f aca="false">IF(ISBLANK(Values!F26),"","CM")</f>
        <v>CM</v>
      </c>
      <c r="CV27" s="1" t="str">
        <f aca="false">IF(ISBLANK(Values!F26),"",IF(Values!$B$36=options!$F$1,"Denmark", IF(Values!$B$36=options!$F$2, "Danemark",IF(Values!$B$36=options!$F$3, "Dänemark",IF(Values!$B$36=options!$F$4, "Danimarca",IF(Values!$B$36=options!$F$5, "Dinamarca",IF(Values!$B$36=options!$F$6, "Denemarken","" ) ) ) ) )))</f>
        <v>Denmark</v>
      </c>
      <c r="CW27" s="1"/>
      <c r="CX27" s="1"/>
      <c r="CY27" s="1"/>
      <c r="CZ27" s="1" t="str">
        <f aca="false">IF(ISBLANK(Values!F26),"","No")</f>
        <v>No</v>
      </c>
      <c r="DA27" s="1" t="str">
        <f aca="false">IF(ISBLANK(Values!F26),"","No")</f>
        <v>No</v>
      </c>
      <c r="DB27" s="1"/>
      <c r="DC27" s="1"/>
      <c r="DD27" s="1"/>
      <c r="DE27" s="1"/>
      <c r="DF27" s="1"/>
      <c r="DG27" s="1"/>
      <c r="DH27" s="1"/>
      <c r="DI27" s="1"/>
      <c r="DJ27" s="1"/>
      <c r="DK27" s="1"/>
      <c r="DL27" s="1"/>
      <c r="DM27" s="1"/>
      <c r="DN27" s="1"/>
      <c r="DO27" s="27" t="str">
        <f aca="false">IF(ISBLANK(Values!F26),"","Parts")</f>
        <v>Parts</v>
      </c>
      <c r="DP27" s="27" t="str">
        <f aca="false">IF(ISBLANK(Values!F26),"",Values!$B$31)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IF(ISBLANK(Values!$F26), "", "not_applicable")</f>
        <v>not_applicable</v>
      </c>
      <c r="DZ27" s="31"/>
      <c r="EA27" s="31"/>
      <c r="EB27" s="31"/>
      <c r="EC27" s="31"/>
      <c r="ED27" s="1"/>
      <c r="EE27" s="1"/>
      <c r="EF27" s="1"/>
      <c r="EG27" s="1"/>
      <c r="EH27" s="1"/>
      <c r="EI27" s="1" t="str">
        <f aca="false">IF(ISBLANK(Values!F26),"",Values!$B$31)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IF(ISBLANK(Values!F26),"","Amazon Tellus UPS")</f>
        <v>Amazon Tellus UPS</v>
      </c>
      <c r="ET27" s="1"/>
      <c r="EU27" s="1"/>
      <c r="EV27" s="31" t="str">
        <f aca="false">IF(ISBLANK(Values!F26),"","New")</f>
        <v>New</v>
      </c>
      <c r="EW27" s="1"/>
      <c r="EX27" s="1"/>
      <c r="EY27" s="1"/>
      <c r="EZ27" s="1"/>
      <c r="FA27" s="1"/>
      <c r="FB27" s="1"/>
      <c r="FC27" s="1"/>
      <c r="FD27" s="1"/>
      <c r="FE27" s="1" t="n">
        <f aca="false">IF(ISBLANK(Values!F26),"",IF(CO27&lt;&gt;"DEFAULT", "", 3))</f>
        <v>3</v>
      </c>
      <c r="FF27" s="1"/>
      <c r="FG27" s="1"/>
      <c r="FH27" s="1" t="str">
        <f aca="false">IF(ISBLANK(Values!F26),"","FALSE")</f>
        <v>FALSE</v>
      </c>
      <c r="FI27" s="36" t="str">
        <f aca="false">IF(ISBLANK(Values!F26),"","FALSE")</f>
        <v>FALSE</v>
      </c>
      <c r="FJ27" s="36" t="str">
        <f aca="false">IF(ISBLANK(Values!F26),"","FALSE")</f>
        <v>FALSE</v>
      </c>
      <c r="FK27" s="1"/>
      <c r="FL27" s="1"/>
      <c r="FM27" s="1" t="str">
        <f aca="false">IF(ISBLANK(Values!F26),"","1")</f>
        <v>1</v>
      </c>
      <c r="FN27" s="1"/>
      <c r="FO27" s="28" t="n">
        <f aca="false">IF(ISBLANK(Values!F26),"",IF(Values!K26, Values!$B$4, Values!$B$5))</f>
        <v>64.99</v>
      </c>
      <c r="FP27" s="1" t="str">
        <f aca="false">IF(ISBLANK(Values!F26),"","Percent")</f>
        <v>Percent</v>
      </c>
      <c r="FQ27" s="1" t="str">
        <f aca="false">IF(ISBLANK(Values!F26),"","2")</f>
        <v>2</v>
      </c>
      <c r="FR27" s="1" t="str">
        <f aca="false">IF(ISBLANK(Values!F26),"","3")</f>
        <v>3</v>
      </c>
      <c r="FS27" s="1" t="str">
        <f aca="false">IF(ISBLANK(Values!F26),"","5")</f>
        <v>5</v>
      </c>
      <c r="FT27" s="1" t="str">
        <f aca="false">IF(ISBLANK(Values!F26),"","6")</f>
        <v>6</v>
      </c>
      <c r="FU27" s="1" t="str">
        <f aca="false">IF(ISBLANK(Values!F26),"","10")</f>
        <v>10</v>
      </c>
      <c r="FV27" s="1" t="str">
        <f aca="false">IF(ISBLANK(Values!F26),"","10")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computer</v>
      </c>
      <c r="B28" s="38" t="str">
        <f aca="false">IF(ISBLANK(Values!F27),"",Values!G27)</f>
        <v>Lenovo T470s BL - ES</v>
      </c>
      <c r="C28" s="32" t="str">
        <f aca="false">IF(ISBLANK(Values!F27),"","TellusRem")</f>
        <v>TellusRem</v>
      </c>
      <c r="D28" s="30" t="n">
        <f aca="false">IF(ISBLANK(Values!F27),"",Values!F27)</f>
        <v>5714401471042</v>
      </c>
      <c r="E28" s="31" t="str">
        <f aca="false">IF(ISBLANK(Values!F27),"","EAN")</f>
        <v>EAN</v>
      </c>
      <c r="F28" s="28" t="str">
        <f aca="false">IF(ISBLANK(Values!F27),"",IF(Values!K27, SUBSTITUTE(Values!$B$1, "{language}", Values!I27) &amp; " " &amp;Values!$B$3, SUBSTITUTE(Values!$B$2, "{language}", Values!$I27) &amp; " " &amp;Values!$B$3))</f>
        <v>replacement Spanish backlit keyboard for Lenovo Thinkpad  T470s</v>
      </c>
      <c r="G28" s="32" t="str">
        <f aca="false">IF(ISBLANK(Values!F27),"","TellusRem")</f>
        <v>TellusRem</v>
      </c>
      <c r="H28" s="27" t="str">
        <f aca="false">IF(ISBLANK(Values!F27),"",Values!$B$16)</f>
        <v>laptop-computer-replacement-parts</v>
      </c>
      <c r="I28" s="27" t="str">
        <f aca="false">IF(ISBLANK(Values!F27),"","4730574031")</f>
        <v>4730574031</v>
      </c>
      <c r="J28" s="39" t="str">
        <f aca="false">IF(ISBLANK(Values!F27),"",Values!G27 )</f>
        <v>Lenovo T470s BL - ES</v>
      </c>
      <c r="K28" s="28" t="n">
        <f aca="false">IF(ISBLANK(Values!F27),"",IF(Values!K27, Values!$B$4, Values!$B$5))</f>
        <v>64.99</v>
      </c>
      <c r="L28" s="40" t="n">
        <f aca="false">IF(ISBLANK(Values!F27),"",IF($CO28="DEFAULT", Values!$B$18, ""))</f>
        <v>5</v>
      </c>
      <c r="M28" s="28" t="str">
        <f aca="false">IF(ISBLANK(Values!F27),"",Values!$N27)</f>
        <v>https://raw.githubusercontent.com/PatrickVibild/TellusAmazonPictures/master/pictures/Lenovo/T470S/BL/ES/1.jpg</v>
      </c>
      <c r="N28" s="28" t="str">
        <f aca="false">IF(ISBLANK(Values!$G27),"",Values!O27)</f>
        <v>https://raw.githubusercontent.com/PatrickVibild/TellusAmazonPictures/master/pictures/Lenovo/T470S/BL/ES/2.jpg</v>
      </c>
      <c r="O28" s="28" t="str">
        <f aca="false">IF(ISBLANK(Values!$G27),"",Values!P27)</f>
        <v>https://raw.githubusercontent.com/PatrickVibild/TellusAmazonPictures/master/pictures/Lenovo/T470S/BL/ES/3.jpg</v>
      </c>
      <c r="P28" s="28" t="str">
        <f aca="false">IF(ISBLANK(Values!$G27),"",Values!Q27)</f>
        <v>https://raw.githubusercontent.com/PatrickVibild/TellusAmazonPictures/master/pictures/Lenovo/T470S/BL/ES/4.jpg</v>
      </c>
      <c r="Q28" s="28" t="str">
        <f aca="false">IF(ISBLANK(Values!$G27),"",Values!R27)</f>
        <v>https://raw.githubusercontent.com/PatrickVibild/TellusAmazonPictures/master/pictures/Lenovo/T470S/BL/ES/5.jpg</v>
      </c>
      <c r="R28" s="28" t="str">
        <f aca="false">IF(ISBLANK(Values!$G27),"",Values!S27)</f>
        <v>https://raw.githubusercontent.com/PatrickVibild/TellusAmazonPictures/master/pictures/Lenovo/T470S/BL/ES/6.jpg</v>
      </c>
      <c r="S28" s="28" t="str">
        <f aca="false">IF(ISBLANK(Values!$G27),"",Values!T27)</f>
        <v>https://raw.githubusercontent.com/PatrickVibild/TellusAmazonPictures/master/pictures/Lenovo/T470S/BL/ES/7.jpg</v>
      </c>
      <c r="T28" s="28" t="str">
        <f aca="false">IF(ISBLANK(Values!$G27),"",Values!U27)</f>
        <v>https://raw.githubusercontent.com/PatrickVibild/TellusAmazonPictures/master/pictures/Lenovo/T470S/BL/ES/8.jpg</v>
      </c>
      <c r="U28" s="28" t="str">
        <f aca="false">IF(ISBLANK(Values!$G27),"",Values!V27)</f>
        <v>https://raw.githubusercontent.com/PatrickVibild/TellusAmazonPictures/master/pictures/Lenovo/T470S/BL/ES/9.jpg</v>
      </c>
      <c r="V28" s="1"/>
      <c r="W28" s="32" t="str">
        <f aca="false">IF(ISBLANK(Values!F27),"","Child")</f>
        <v>Child</v>
      </c>
      <c r="X28" s="32" t="str">
        <f aca="false">IF(ISBLANK(Values!F27),"",Values!$B$13)</f>
        <v>Lenovo T470s parent</v>
      </c>
      <c r="Y28" s="39" t="str">
        <f aca="false">IF(ISBLANK(Values!F27),"","Size-Color")</f>
        <v>Size-Color</v>
      </c>
      <c r="Z28" s="32" t="str">
        <f aca="false">IF(ISBLANK(Values!F27),"","variation")</f>
        <v>variation</v>
      </c>
      <c r="AA28" s="36" t="str">
        <f aca="false">IF(ISBLANK(Values!F27),"",Values!$B$20)</f>
        <v>PartialUpdate</v>
      </c>
      <c r="AB28" s="36" t="str">
        <f aca="false">IF(ISBLANK(Values!F27),"",Values!$B$29)</f>
        <v>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 aca="false">IF(ISBLANK(Values!F27),"",IF(Values!J27,Values!$B$23,Values!$B$33))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IF(ISBLANK(Values!F27),"",Values!$B$24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8" s="1" t="str">
        <f aca="false">IF(ISBLANK(Values!F27),"",Values!$B$25)</f>
        <v>♻️ ECOFRIENDLY PRODUCT - Buy refurbished, BUY GREEN! Reduce more than 80% carbon dioxide by buying our refurbished keyboards, compared to getting a new keyboard! Perfect OEM replacement part for your keyboard.</v>
      </c>
      <c r="AL28" s="1" t="str">
        <f aca="false">IF(ISBLANK(Values!F27),"",SUBSTITUTE(SUBSTITUTE(IF(Values!$K27, Values!$B$26, Values!$B$33), "{language}", Values!$I27), "{flag}", INDEX(options!$E$1:$E$20, Values!$W27)))</f>
        <v>👉 LAYOUT – 🇪🇸 Spanish backlit.</v>
      </c>
      <c r="AM28" s="1" t="str">
        <f aca="false">SUBSTITUTE(IF(ISBLANK(Values!F27),"",Values!$B$27), "{model}", Values!$B$3)</f>
        <v>👉 COMPATIBLE WITH - Lenovo T470s.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IF(ISBLANK(Values!F27),"",Values!I27)</f>
        <v>Spanish</v>
      </c>
      <c r="AU28" s="1"/>
      <c r="AV28" s="36" t="str">
        <f aca="false">IF(ISBLANK(Values!F27),"",IF(Values!K27,"Backlit", "Non-Backlit"))</f>
        <v>Backlit</v>
      </c>
      <c r="AW28" s="1"/>
      <c r="AX28" s="1"/>
      <c r="AY28" s="1"/>
      <c r="AZ28" s="1"/>
      <c r="BA28" s="1"/>
      <c r="BB28" s="1"/>
      <c r="BC28" s="1"/>
      <c r="BD28" s="1"/>
      <c r="BE28" s="27" t="str">
        <f aca="false">IF(ISBLANK(Values!F27),"","Professional Audience")</f>
        <v>Professional Audience</v>
      </c>
      <c r="BF28" s="27" t="str">
        <f aca="false">IF(ISBLANK(Values!F27),"","Consumer Audience")</f>
        <v>Consumer Audience</v>
      </c>
      <c r="BG28" s="27" t="str">
        <f aca="false">IF(ISBLANK(Values!F27),"","Adults")</f>
        <v>Adults</v>
      </c>
      <c r="BH28" s="27" t="str">
        <f aca="false">IF(ISBLANK(Values!F27),"","People")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IF(ISBLANK(Values!F27),"",Values!$B$11)</f>
        <v>150</v>
      </c>
      <c r="CH28" s="1" t="str">
        <f aca="false">IF(ISBLANK(Values!F27),"","GR")</f>
        <v>GR</v>
      </c>
      <c r="CI28" s="1" t="str">
        <f aca="false">IF(ISBLANK(Values!F27),"",Values!$B$7)</f>
        <v>41</v>
      </c>
      <c r="CJ28" s="1" t="str">
        <f aca="false">IF(ISBLANK(Values!F27),"",Values!$B$8)</f>
        <v>17</v>
      </c>
      <c r="CK28" s="1" t="str">
        <f aca="false">IF(ISBLANK(Values!F27),"",Values!$B$9)</f>
        <v>5</v>
      </c>
      <c r="CL28" s="1" t="str">
        <f aca="false">IF(ISBLANK(Values!F27),"","CM")</f>
        <v>CM</v>
      </c>
      <c r="CM28" s="1"/>
      <c r="CN28" s="1"/>
      <c r="CO28" s="1" t="str">
        <f aca="false">IF(ISBLANK(Values!F27), "", IF(AND(Values!$B$37=options!$G$2, Values!$C27), "AMAZON_NA", IF(AND(Values!$B$37=options!$G$1, Values!$D27), "AMAZON_EU", "DEFAULT")))</f>
        <v>DEFAULT</v>
      </c>
      <c r="CP28" s="36" t="str">
        <f aca="false">IF(ISBLANK(Values!F27),"",Values!$B$7)</f>
        <v>41</v>
      </c>
      <c r="CQ28" s="36" t="str">
        <f aca="false">IF(ISBLANK(Values!F27),"",Values!$B$8)</f>
        <v>17</v>
      </c>
      <c r="CR28" s="36" t="str">
        <f aca="false">IF(ISBLANK(Values!F27),"",Values!$B$9)</f>
        <v>5</v>
      </c>
      <c r="CS28" s="1" t="n">
        <f aca="false">IF(ISBLANK(Values!F27),"",Values!$B$11)</f>
        <v>150</v>
      </c>
      <c r="CT28" s="1" t="str">
        <f aca="false">IF(ISBLANK(Values!F27),"","GR")</f>
        <v>GR</v>
      </c>
      <c r="CU28" s="1" t="str">
        <f aca="false">IF(ISBLANK(Values!F27),"","CM")</f>
        <v>CM</v>
      </c>
      <c r="CV28" s="1" t="str">
        <f aca="false">IF(ISBLANK(Values!F27),"",IF(Values!$B$36=options!$F$1,"Denmark", IF(Values!$B$36=options!$F$2, "Danemark",IF(Values!$B$36=options!$F$3, "Dänemark",IF(Values!$B$36=options!$F$4, "Danimarca",IF(Values!$B$36=options!$F$5, "Dinamarca",IF(Values!$B$36=options!$F$6, "Denemarken","" ) ) ) ) )))</f>
        <v>Denmark</v>
      </c>
      <c r="CW28" s="1"/>
      <c r="CX28" s="1"/>
      <c r="CY28" s="1"/>
      <c r="CZ28" s="1" t="str">
        <f aca="false">IF(ISBLANK(Values!F27),"","No")</f>
        <v>No</v>
      </c>
      <c r="DA28" s="1" t="str">
        <f aca="false">IF(ISBLANK(Values!F27),"","No")</f>
        <v>No</v>
      </c>
      <c r="DB28" s="1"/>
      <c r="DC28" s="1"/>
      <c r="DD28" s="1"/>
      <c r="DE28" s="1"/>
      <c r="DF28" s="1"/>
      <c r="DG28" s="1"/>
      <c r="DH28" s="1"/>
      <c r="DI28" s="1"/>
      <c r="DJ28" s="1"/>
      <c r="DK28" s="1"/>
      <c r="DL28" s="1"/>
      <c r="DM28" s="1"/>
      <c r="DN28" s="1"/>
      <c r="DO28" s="27" t="str">
        <f aca="false">IF(ISBLANK(Values!F27),"","Parts")</f>
        <v>Parts</v>
      </c>
      <c r="DP28" s="27" t="str">
        <f aca="false">IF(ISBLANK(Values!F27),"",Values!$B$31)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IF(ISBLANK(Values!$F27), "", "not_applicable")</f>
        <v>not_applicable</v>
      </c>
      <c r="DZ28" s="31"/>
      <c r="EA28" s="31"/>
      <c r="EB28" s="31"/>
      <c r="EC28" s="31"/>
      <c r="ED28" s="1"/>
      <c r="EE28" s="1"/>
      <c r="EF28" s="1"/>
      <c r="EG28" s="1"/>
      <c r="EH28" s="1"/>
      <c r="EI28" s="1" t="str">
        <f aca="false">IF(ISBLANK(Values!F27),"",Values!$B$31)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IF(ISBLANK(Values!F27),"","Amazon Tellus UPS")</f>
        <v>Amazon Tellus UPS</v>
      </c>
      <c r="ET28" s="1"/>
      <c r="EU28" s="1"/>
      <c r="EV28" s="31" t="str">
        <f aca="false">IF(ISBLANK(Values!F27),"","New")</f>
        <v>New</v>
      </c>
      <c r="EW28" s="1"/>
      <c r="EX28" s="1"/>
      <c r="EY28" s="1"/>
      <c r="EZ28" s="1"/>
      <c r="FA28" s="1"/>
      <c r="FB28" s="1"/>
      <c r="FC28" s="1"/>
      <c r="FD28" s="1"/>
      <c r="FE28" s="1" t="n">
        <f aca="false">IF(ISBLANK(Values!F27),"",IF(CO28&lt;&gt;"DEFAULT", "", 3))</f>
        <v>3</v>
      </c>
      <c r="FF28" s="1"/>
      <c r="FG28" s="1"/>
      <c r="FH28" s="1" t="str">
        <f aca="false">IF(ISBLANK(Values!F27),"","FALSE")</f>
        <v>FALSE</v>
      </c>
      <c r="FI28" s="36" t="str">
        <f aca="false">IF(ISBLANK(Values!F27),"","FALSE")</f>
        <v>FALSE</v>
      </c>
      <c r="FJ28" s="36" t="str">
        <f aca="false">IF(ISBLANK(Values!F27),"","FALSE")</f>
        <v>FALSE</v>
      </c>
      <c r="FK28" s="1"/>
      <c r="FL28" s="1"/>
      <c r="FM28" s="1" t="str">
        <f aca="false">IF(ISBLANK(Values!F27),"","1")</f>
        <v>1</v>
      </c>
      <c r="FN28" s="1"/>
      <c r="FO28" s="28" t="n">
        <f aca="false">IF(ISBLANK(Values!F27),"",IF(Values!K27, Values!$B$4, Values!$B$5))</f>
        <v>64.99</v>
      </c>
      <c r="FP28" s="1" t="str">
        <f aca="false">IF(ISBLANK(Values!F27),"","Percent")</f>
        <v>Percent</v>
      </c>
      <c r="FQ28" s="1" t="str">
        <f aca="false">IF(ISBLANK(Values!F27),"","2")</f>
        <v>2</v>
      </c>
      <c r="FR28" s="1" t="str">
        <f aca="false">IF(ISBLANK(Values!F27),"","3")</f>
        <v>3</v>
      </c>
      <c r="FS28" s="1" t="str">
        <f aca="false">IF(ISBLANK(Values!F27),"","5")</f>
        <v>5</v>
      </c>
      <c r="FT28" s="1" t="str">
        <f aca="false">IF(ISBLANK(Values!F27),"","6")</f>
        <v>6</v>
      </c>
      <c r="FU28" s="1" t="str">
        <f aca="false">IF(ISBLANK(Values!F27),"","10")</f>
        <v>10</v>
      </c>
      <c r="FV28" s="1" t="str">
        <f aca="false">IF(ISBLANK(Values!F27),"","10")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computer</v>
      </c>
      <c r="B29" s="38" t="str">
        <f aca="false">IF(ISBLANK(Values!F28),"",Values!G28)</f>
        <v>Lenovo T470s BL - UK V2</v>
      </c>
      <c r="C29" s="32" t="str">
        <f aca="false">IF(ISBLANK(Values!F28),"","TellusRem")</f>
        <v>TellusRem</v>
      </c>
      <c r="D29" s="30" t="n">
        <f aca="false">IF(ISBLANK(Values!F28),"",Values!F28)</f>
        <v>5714401471257</v>
      </c>
      <c r="E29" s="31" t="str">
        <f aca="false">IF(ISBLANK(Values!F28),"","EAN")</f>
        <v>EAN</v>
      </c>
      <c r="F29" s="28" t="str">
        <f aca="false">IF(ISBLANK(Values!F28),"",IF(Values!K28, SUBSTITUTE(Values!$B$1, "{language}", Values!I28) &amp; " " &amp;Values!$B$3, SUBSTITUTE(Values!$B$2, "{language}", Values!$I28) &amp; " " &amp;Values!$B$3))</f>
        <v>replacement UK backlit keyboard for Lenovo Thinkpad  T470s</v>
      </c>
      <c r="G29" s="32" t="str">
        <f aca="false">IF(ISBLANK(Values!F28),"","TellusRem")</f>
        <v>TellusRem</v>
      </c>
      <c r="H29" s="27" t="str">
        <f aca="false">IF(ISBLANK(Values!F28),"",Values!$B$16)</f>
        <v>laptop-computer-replacement-parts</v>
      </c>
      <c r="I29" s="27" t="str">
        <f aca="false">IF(ISBLANK(Values!F28),"","4730574031")</f>
        <v>4730574031</v>
      </c>
      <c r="J29" s="39" t="str">
        <f aca="false">IF(ISBLANK(Values!F28),"",Values!G28 )</f>
        <v>Lenovo T470s BL - UK V2</v>
      </c>
      <c r="K29" s="28" t="n">
        <f aca="false">IF(ISBLANK(Values!F28),"",IF(Values!K28, Values!$B$4, Values!$B$5))</f>
        <v>64.99</v>
      </c>
      <c r="L29" s="40" t="n">
        <f aca="false">IF(ISBLANK(Values!F28),"",IF($CO29="DEFAULT", Values!$B$18, ""))</f>
        <v>5</v>
      </c>
      <c r="M29" s="28" t="str">
        <f aca="false">IF(ISBLANK(Values!F28),"",Values!$N28)</f>
        <v>https://raw.githubusercontent.com/PatrickVibild/TellusAmazonPictures/master/pictures/Lenovo/T470S/BL/UK/1.jpg</v>
      </c>
      <c r="N29" s="28" t="str">
        <f aca="false">IF(ISBLANK(Values!$G28),"",Values!O28)</f>
        <v>https://raw.githubusercontent.com/PatrickVibild/TellusAmazonPictures/master/pictures/Lenovo/T470S/BL/UK/2.jpg</v>
      </c>
      <c r="O29" s="28" t="str">
        <f aca="false">IF(ISBLANK(Values!$G28),"",Values!P28)</f>
        <v>https://raw.githubusercontent.com/PatrickVibild/TellusAmazonPictures/master/pictures/Lenovo/T470S/BL/UK/3.jpg</v>
      </c>
      <c r="P29" s="28" t="str">
        <f aca="false">IF(ISBLANK(Values!$G28),"",Values!Q28)</f>
        <v>https://raw.githubusercontent.com/PatrickVibild/TellusAmazonPictures/master/pictures/Lenovo/T470S/BL/UK/4.jpg</v>
      </c>
      <c r="Q29" s="28" t="str">
        <f aca="false">IF(ISBLANK(Values!$G28),"",Values!R28)</f>
        <v>https://raw.githubusercontent.com/PatrickVibild/TellusAmazonPictures/master/pictures/Lenovo/T470S/BL/UK/5.jpg</v>
      </c>
      <c r="R29" s="28" t="str">
        <f aca="false">IF(ISBLANK(Values!$G28),"",Values!S28)</f>
        <v>https://raw.githubusercontent.com/PatrickVibild/TellusAmazonPictures/master/pictures/Lenovo/T470S/BL/UK/6.jpg</v>
      </c>
      <c r="S29" s="28" t="str">
        <f aca="false">IF(ISBLANK(Values!$G28),"",Values!T28)</f>
        <v>https://raw.githubusercontent.com/PatrickVibild/TellusAmazonPictures/master/pictures/Lenovo/T470S/BL/UK/7.jpg</v>
      </c>
      <c r="T29" s="28" t="str">
        <f aca="false">IF(ISBLANK(Values!$G28),"",Values!U28)</f>
        <v>https://raw.githubusercontent.com/PatrickVibild/TellusAmazonPictures/master/pictures/Lenovo/T470S/BL/UK/8.jpg</v>
      </c>
      <c r="U29" s="28" t="str">
        <f aca="false">IF(ISBLANK(Values!$G28),"",Values!V28)</f>
        <v>https://raw.githubusercontent.com/PatrickVibild/TellusAmazonPictures/master/pictures/Lenovo/T470S/BL/UK/9.jpg</v>
      </c>
      <c r="V29" s="1"/>
      <c r="W29" s="32" t="str">
        <f aca="false">IF(ISBLANK(Values!F28),"","Child")</f>
        <v>Child</v>
      </c>
      <c r="X29" s="32" t="str">
        <f aca="false">IF(ISBLANK(Values!F28),"",Values!$B$13)</f>
        <v>Lenovo T470s parent</v>
      </c>
      <c r="Y29" s="39" t="str">
        <f aca="false">IF(ISBLANK(Values!F28),"","Size-Color")</f>
        <v>Size-Color</v>
      </c>
      <c r="Z29" s="32" t="str">
        <f aca="false">IF(ISBLANK(Values!F28),"","variation")</f>
        <v>variation</v>
      </c>
      <c r="AA29" s="36" t="str">
        <f aca="false">IF(ISBLANK(Values!F28),"",Values!$B$20)</f>
        <v>PartialUpdate</v>
      </c>
      <c r="AB29" s="36" t="str">
        <f aca="false">IF(ISBLANK(Values!F28),"",Values!$B$29)</f>
        <v>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 aca="false">IF(ISBLANK(Values!F28),"",IF(Values!J28,Values!$B$23,Values!$B$33))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IF(ISBLANK(Values!F28),"",Values!$B$24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29" s="1" t="str">
        <f aca="false">IF(ISBLANK(Values!F28),"",Values!$B$25)</f>
        <v>♻️ ECOFRIENDLY PRODUCT - Buy refurbished, BUY GREEN! Reduce more than 80% carbon dioxide by buying our refurbished keyboards, compared to getting a new keyboard! Perfect OEM replacement part for your keyboard.</v>
      </c>
      <c r="AL29" s="1" t="str">
        <f aca="false">IF(ISBLANK(Values!F28),"",SUBSTITUTE(SUBSTITUTE(IF(Values!$K28, Values!$B$26, Values!$B$33), "{language}", Values!$I28), "{flag}", INDEX(options!$E$1:$E$20, Values!$W28)))</f>
        <v>👉 LAYOUT – 🇬🇧 UK backlit.</v>
      </c>
      <c r="AM29" s="1" t="str">
        <f aca="false">SUBSTITUTE(IF(ISBLANK(Values!F28),"",Values!$B$27), "{model}", Values!$B$3)</f>
        <v>👉 COMPATIBLE WITH - Lenovo T470s.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IF(ISBLANK(Values!F28),"",Values!I28)</f>
        <v>UK</v>
      </c>
      <c r="AU29" s="1"/>
      <c r="AV29" s="36" t="str">
        <f aca="false">IF(ISBLANK(Values!F28),"",IF(Values!K28,"Backlit", "Non-Backlit"))</f>
        <v>Backlit</v>
      </c>
      <c r="AW29" s="1"/>
      <c r="AX29" s="1"/>
      <c r="AY29" s="1"/>
      <c r="AZ29" s="1"/>
      <c r="BA29" s="1"/>
      <c r="BB29" s="1"/>
      <c r="BC29" s="1"/>
      <c r="BD29" s="1"/>
      <c r="BE29" s="27" t="str">
        <f aca="false">IF(ISBLANK(Values!F28),"","Professional Audience")</f>
        <v>Professional Audience</v>
      </c>
      <c r="BF29" s="27" t="str">
        <f aca="false">IF(ISBLANK(Values!F28),"","Consumer Audience")</f>
        <v>Consumer Audience</v>
      </c>
      <c r="BG29" s="27" t="str">
        <f aca="false">IF(ISBLANK(Values!F28),"","Adults")</f>
        <v>Adults</v>
      </c>
      <c r="BH29" s="27" t="str">
        <f aca="false">IF(ISBLANK(Values!F28),"","People")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IF(ISBLANK(Values!F28),"",Values!$B$11)</f>
        <v>150</v>
      </c>
      <c r="CH29" s="1" t="str">
        <f aca="false">IF(ISBLANK(Values!F28),"","GR")</f>
        <v>GR</v>
      </c>
      <c r="CI29" s="1" t="str">
        <f aca="false">IF(ISBLANK(Values!F28),"",Values!$B$7)</f>
        <v>41</v>
      </c>
      <c r="CJ29" s="1" t="str">
        <f aca="false">IF(ISBLANK(Values!F28),"",Values!$B$8)</f>
        <v>17</v>
      </c>
      <c r="CK29" s="1" t="str">
        <f aca="false">IF(ISBLANK(Values!F28),"",Values!$B$9)</f>
        <v>5</v>
      </c>
      <c r="CL29" s="1" t="str">
        <f aca="false">IF(ISBLANK(Values!F28),"","CM")</f>
        <v>CM</v>
      </c>
      <c r="CM29" s="1"/>
      <c r="CN29" s="1"/>
      <c r="CO29" s="1" t="str">
        <f aca="false">IF(ISBLANK(Values!F28), "", IF(AND(Values!$B$37=options!$G$2, Values!$C28), "AMAZON_NA", IF(AND(Values!$B$37=options!$G$1, Values!$D28), "AMAZON_EU", "DEFAULT")))</f>
        <v>DEFAULT</v>
      </c>
      <c r="CP29" s="36" t="str">
        <f aca="false">IF(ISBLANK(Values!F28),"",Values!$B$7)</f>
        <v>41</v>
      </c>
      <c r="CQ29" s="36" t="str">
        <f aca="false">IF(ISBLANK(Values!F28),"",Values!$B$8)</f>
        <v>17</v>
      </c>
      <c r="CR29" s="36" t="str">
        <f aca="false">IF(ISBLANK(Values!F28),"",Values!$B$9)</f>
        <v>5</v>
      </c>
      <c r="CS29" s="1" t="n">
        <f aca="false">IF(ISBLANK(Values!F28),"",Values!$B$11)</f>
        <v>150</v>
      </c>
      <c r="CT29" s="1" t="str">
        <f aca="false">IF(ISBLANK(Values!F28),"","GR")</f>
        <v>GR</v>
      </c>
      <c r="CU29" s="1" t="str">
        <f aca="false">IF(ISBLANK(Values!F28),"","CM")</f>
        <v>CM</v>
      </c>
      <c r="CV29" s="1" t="str">
        <f aca="false">IF(ISBLANK(Values!F28),"",IF(Values!$B$36=options!$F$1,"Denmark", IF(Values!$B$36=options!$F$2, "Danemark",IF(Values!$B$36=options!$F$3, "Dänemark",IF(Values!$B$36=options!$F$4, "Danimarca",IF(Values!$B$36=options!$F$5, "Dinamarca",IF(Values!$B$36=options!$F$6, "Denemarken","" ) ) ) ) )))</f>
        <v>Denmark</v>
      </c>
      <c r="CW29" s="1"/>
      <c r="CX29" s="1"/>
      <c r="CY29" s="1"/>
      <c r="CZ29" s="1" t="str">
        <f aca="false">IF(ISBLANK(Values!F28),"","No")</f>
        <v>No</v>
      </c>
      <c r="DA29" s="1" t="str">
        <f aca="false">IF(ISBLANK(Values!F28),"","No")</f>
        <v>No</v>
      </c>
      <c r="DB29" s="1"/>
      <c r="DC29" s="1"/>
      <c r="DD29" s="1"/>
      <c r="DE29" s="1"/>
      <c r="DF29" s="1"/>
      <c r="DG29" s="1"/>
      <c r="DH29" s="1"/>
      <c r="DI29" s="1"/>
      <c r="DJ29" s="1"/>
      <c r="DK29" s="1"/>
      <c r="DL29" s="1"/>
      <c r="DM29" s="1"/>
      <c r="DN29" s="1"/>
      <c r="DO29" s="27" t="str">
        <f aca="false">IF(ISBLANK(Values!F28),"","Parts")</f>
        <v>Parts</v>
      </c>
      <c r="DP29" s="27" t="str">
        <f aca="false">IF(ISBLANK(Values!F28),"",Values!$B$31)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IF(ISBLANK(Values!$F28), "", "not_applicable")</f>
        <v>not_applicable</v>
      </c>
      <c r="DZ29" s="31"/>
      <c r="EA29" s="31"/>
      <c r="EB29" s="31"/>
      <c r="EC29" s="31"/>
      <c r="ED29" s="1"/>
      <c r="EE29" s="1"/>
      <c r="EF29" s="1"/>
      <c r="EG29" s="1"/>
      <c r="EH29" s="1"/>
      <c r="EI29" s="1" t="str">
        <f aca="false">IF(ISBLANK(Values!F28),"",Values!$B$31)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IF(ISBLANK(Values!F28),"","Amazon Tellus UPS")</f>
        <v>Amazon Tellus UPS</v>
      </c>
      <c r="ET29" s="1"/>
      <c r="EU29" s="1"/>
      <c r="EV29" s="31" t="str">
        <f aca="false">IF(ISBLANK(Values!F28),"","New")</f>
        <v>New</v>
      </c>
      <c r="EW29" s="1"/>
      <c r="EX29" s="1"/>
      <c r="EY29" s="1"/>
      <c r="EZ29" s="1"/>
      <c r="FA29" s="1"/>
      <c r="FB29" s="1"/>
      <c r="FC29" s="1"/>
      <c r="FD29" s="1"/>
      <c r="FE29" s="1" t="n">
        <f aca="false">IF(ISBLANK(Values!F28),"",IF(CO29&lt;&gt;"DEFAULT", "", 3))</f>
        <v>3</v>
      </c>
      <c r="FF29" s="1"/>
      <c r="FG29" s="1"/>
      <c r="FH29" s="1" t="str">
        <f aca="false">IF(ISBLANK(Values!F28),"","FALSE")</f>
        <v>FALSE</v>
      </c>
      <c r="FI29" s="36" t="str">
        <f aca="false">IF(ISBLANK(Values!F28),"","FALSE")</f>
        <v>FALSE</v>
      </c>
      <c r="FJ29" s="36" t="str">
        <f aca="false">IF(ISBLANK(Values!F28),"","FALSE")</f>
        <v>FALSE</v>
      </c>
      <c r="FK29" s="1"/>
      <c r="FL29" s="1"/>
      <c r="FM29" s="1" t="str">
        <f aca="false">IF(ISBLANK(Values!F28),"","1")</f>
        <v>1</v>
      </c>
      <c r="FN29" s="1"/>
      <c r="FO29" s="28" t="n">
        <f aca="false">IF(ISBLANK(Values!F28),"",IF(Values!K28, Values!$B$4, Values!$B$5))</f>
        <v>64.99</v>
      </c>
      <c r="FP29" s="1" t="str">
        <f aca="false">IF(ISBLANK(Values!F28),"","Percent")</f>
        <v>Percent</v>
      </c>
      <c r="FQ29" s="1" t="str">
        <f aca="false">IF(ISBLANK(Values!F28),"","2")</f>
        <v>2</v>
      </c>
      <c r="FR29" s="1" t="str">
        <f aca="false">IF(ISBLANK(Values!F28),"","3")</f>
        <v>3</v>
      </c>
      <c r="FS29" s="1" t="str">
        <f aca="false">IF(ISBLANK(Values!F28),"","5")</f>
        <v>5</v>
      </c>
      <c r="FT29" s="1" t="str">
        <f aca="false">IF(ISBLANK(Values!F28),"","6")</f>
        <v>6</v>
      </c>
      <c r="FU29" s="1" t="str">
        <f aca="false">IF(ISBLANK(Values!F28),"","10")</f>
        <v>10</v>
      </c>
      <c r="FV29" s="1" t="str">
        <f aca="false">IF(ISBLANK(Values!F28),"","10")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computer</v>
      </c>
      <c r="B30" s="38" t="str">
        <f aca="false">IF(ISBLANK(Values!F29),"",Values!G29)</f>
        <v>Lenovo T470s BL - NOR</v>
      </c>
      <c r="C30" s="32" t="str">
        <f aca="false">IF(ISBLANK(Values!F29),"","TellusRem")</f>
        <v>TellusRem</v>
      </c>
      <c r="D30" s="30" t="n">
        <f aca="false">IF(ISBLANK(Values!F29),"",Values!F29)</f>
        <v>5714401471066</v>
      </c>
      <c r="E30" s="31" t="str">
        <f aca="false">IF(ISBLANK(Values!F29),"","EAN")</f>
        <v>EAN</v>
      </c>
      <c r="F30" s="28" t="str">
        <f aca="false">IF(ISBLANK(Values!F29),"",IF(Values!K29, SUBSTITUTE(Values!$B$1, "{language}", Values!I29) &amp; " " &amp;Values!$B$3, SUBSTITUTE(Values!$B$2, "{language}", Values!$I29) &amp; " " &amp;Values!$B$3))</f>
        <v>replacement Scandinavian – Nordic backlit keyboard for Lenovo Thinkpad  T470s</v>
      </c>
      <c r="G30" s="32" t="str">
        <f aca="false">IF(ISBLANK(Values!F29),"","TellusRem")</f>
        <v>TellusRem</v>
      </c>
      <c r="H30" s="27" t="str">
        <f aca="false">IF(ISBLANK(Values!F29),"",Values!$B$16)</f>
        <v>laptop-computer-replacement-parts</v>
      </c>
      <c r="I30" s="27" t="str">
        <f aca="false">IF(ISBLANK(Values!F29),"","4730574031")</f>
        <v>4730574031</v>
      </c>
      <c r="J30" s="39" t="str">
        <f aca="false">IF(ISBLANK(Values!F29),"",Values!G29 )</f>
        <v>Lenovo T470s BL - NOR</v>
      </c>
      <c r="K30" s="28" t="n">
        <f aca="false">IF(ISBLANK(Values!F29),"",IF(Values!K29, Values!$B$4, Values!$B$5))</f>
        <v>64.99</v>
      </c>
      <c r="L30" s="40" t="n">
        <f aca="false">IF(ISBLANK(Values!F29),"",IF($CO30="DEFAULT", Values!$B$18, ""))</f>
        <v>5</v>
      </c>
      <c r="M30" s="28" t="str">
        <f aca="false">IF(ISBLANK(Values!F29),"",Values!$N29)</f>
        <v>https://raw.githubusercontent.com/PatrickVibild/TellusAmazonPictures/master/pictures/Lenovo/T470S/BL/NOR/1.jpg</v>
      </c>
      <c r="N30" s="28" t="str">
        <f aca="false">IF(ISBLANK(Values!$G29),"",Values!O29)</f>
        <v>https://raw.githubusercontent.com/PatrickVibild/TellusAmazonPictures/master/pictures/Lenovo/T470S/BL/NOR/2.jpg</v>
      </c>
      <c r="O30" s="28" t="str">
        <f aca="false">IF(ISBLANK(Values!$G29),"",Values!P29)</f>
        <v>https://raw.githubusercontent.com/PatrickVibild/TellusAmazonPictures/master/pictures/Lenovo/T470S/BL/NOR/3.jpg</v>
      </c>
      <c r="P30" s="28" t="str">
        <f aca="false">IF(ISBLANK(Values!$G29),"",Values!Q29)</f>
        <v>https://raw.githubusercontent.com/PatrickVibild/TellusAmazonPictures/master/pictures/Lenovo/T470S/BL/NOR/4.jpg</v>
      </c>
      <c r="Q30" s="28" t="str">
        <f aca="false">IF(ISBLANK(Values!$G29),"",Values!R29)</f>
        <v>https://raw.githubusercontent.com/PatrickVibild/TellusAmazonPictures/master/pictures/Lenovo/T470S/BL/NOR/5.jpg</v>
      </c>
      <c r="R30" s="28" t="str">
        <f aca="false">IF(ISBLANK(Values!$G29),"",Values!S29)</f>
        <v>https://raw.githubusercontent.com/PatrickVibild/TellusAmazonPictures/master/pictures/Lenovo/T470S/BL/NOR/6.jpg</v>
      </c>
      <c r="S30" s="28" t="str">
        <f aca="false">IF(ISBLANK(Values!$G29),"",Values!T29)</f>
        <v>https://raw.githubusercontent.com/PatrickVibild/TellusAmazonPictures/master/pictures/Lenovo/T470S/BL/NOR/7.jpg</v>
      </c>
      <c r="T30" s="28" t="str">
        <f aca="false">IF(ISBLANK(Values!$G29),"",Values!U29)</f>
        <v>https://raw.githubusercontent.com/PatrickVibild/TellusAmazonPictures/master/pictures/Lenovo/T470S/BL/NOR/8.jpg</v>
      </c>
      <c r="U30" s="28" t="str">
        <f aca="false">IF(ISBLANK(Values!$G29),"",Values!V29)</f>
        <v>https://raw.githubusercontent.com/PatrickVibild/TellusAmazonPictures/master/pictures/Lenovo/T470S/BL/NOR/9.jpg</v>
      </c>
      <c r="V30" s="1"/>
      <c r="W30" s="32" t="str">
        <f aca="false">IF(ISBLANK(Values!F29),"","Child")</f>
        <v>Child</v>
      </c>
      <c r="X30" s="32" t="str">
        <f aca="false">IF(ISBLANK(Values!F29),"",Values!$B$13)</f>
        <v>Lenovo T470s parent</v>
      </c>
      <c r="Y30" s="39" t="str">
        <f aca="false">IF(ISBLANK(Values!F29),"","Size-Color")</f>
        <v>Size-Color</v>
      </c>
      <c r="Z30" s="32" t="str">
        <f aca="false">IF(ISBLANK(Values!F29),"","variation")</f>
        <v>variation</v>
      </c>
      <c r="AA30" s="36" t="str">
        <f aca="false">IF(ISBLANK(Values!F29),"",Values!$B$20)</f>
        <v>PartialUpdate</v>
      </c>
      <c r="AB30" s="36" t="str">
        <f aca="false">IF(ISBLANK(Values!F29),"",Values!$B$29)</f>
        <v>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 aca="false">IF(ISBLANK(Values!F29),"",IF(Values!J29,Values!$B$23,Values!$B$33))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IF(ISBLANK(Values!F29),"",Values!$B$24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0" s="1" t="str">
        <f aca="false">IF(ISBLANK(Values!F29),"",Values!$B$25)</f>
        <v>♻️ ECOFRIENDLY PRODUCT - Buy refurbished, BUY GREEN! Reduce more than 80% carbon dioxide by buying our refurbished keyboards, compared to getting a new keyboard! Perfect OEM replacement part for your keyboard.</v>
      </c>
      <c r="AL30" s="1" t="str">
        <f aca="false">IF(ISBLANK(Values!F29),"",SUBSTITUTE(SUBSTITUTE(IF(Values!$K29, Values!$B$26, Values!$B$33), "{language}", Values!$I29), "{flag}", INDEX(options!$E$1:$E$20, Values!$W29)))</f>
        <v>👉 LAYOUT – 🇸🇪 🇫🇮 🇳🇴 🇩🇰 Scandinavian – Nordic backlit.</v>
      </c>
      <c r="AM30" s="1" t="str">
        <f aca="false">SUBSTITUTE(IF(ISBLANK(Values!F29),"",Values!$B$27), "{model}", Values!$B$3)</f>
        <v>👉 COMPATIBLE WITH - Lenovo T470s.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IF(ISBLANK(Values!F29),"",Values!I29)</f>
        <v>Scandinavian – Nordic</v>
      </c>
      <c r="AU30" s="1"/>
      <c r="AV30" s="36" t="str">
        <f aca="false">IF(ISBLANK(Values!F29),"",IF(Values!K29,"Backlit", "Non-Backlit"))</f>
        <v>Backlit</v>
      </c>
      <c r="AW30" s="1"/>
      <c r="AX30" s="1"/>
      <c r="AY30" s="1"/>
      <c r="AZ30" s="1"/>
      <c r="BA30" s="1"/>
      <c r="BB30" s="1"/>
      <c r="BC30" s="1"/>
      <c r="BD30" s="1"/>
      <c r="BE30" s="27" t="str">
        <f aca="false">IF(ISBLANK(Values!F29),"","Professional Audience")</f>
        <v>Professional Audience</v>
      </c>
      <c r="BF30" s="27" t="str">
        <f aca="false">IF(ISBLANK(Values!F29),"","Consumer Audience")</f>
        <v>Consumer Audience</v>
      </c>
      <c r="BG30" s="27" t="str">
        <f aca="false">IF(ISBLANK(Values!F29),"","Adults")</f>
        <v>Adults</v>
      </c>
      <c r="BH30" s="27" t="str">
        <f aca="false">IF(ISBLANK(Values!F29),"","People")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IF(ISBLANK(Values!F29),"",Values!$B$11)</f>
        <v>150</v>
      </c>
      <c r="CH30" s="1" t="str">
        <f aca="false">IF(ISBLANK(Values!F29),"","GR")</f>
        <v>GR</v>
      </c>
      <c r="CI30" s="1" t="str">
        <f aca="false">IF(ISBLANK(Values!F29),"",Values!$B$7)</f>
        <v>41</v>
      </c>
      <c r="CJ30" s="1" t="str">
        <f aca="false">IF(ISBLANK(Values!F29),"",Values!$B$8)</f>
        <v>17</v>
      </c>
      <c r="CK30" s="1" t="str">
        <f aca="false">IF(ISBLANK(Values!F29),"",Values!$B$9)</f>
        <v>5</v>
      </c>
      <c r="CL30" s="1" t="str">
        <f aca="false">IF(ISBLANK(Values!F29),"","CM")</f>
        <v>CM</v>
      </c>
      <c r="CM30" s="1"/>
      <c r="CN30" s="1"/>
      <c r="CO30" s="1" t="str">
        <f aca="false">IF(ISBLANK(Values!F29), "", IF(AND(Values!$B$37=options!$G$2, Values!$C29), "AMAZON_NA", IF(AND(Values!$B$37=options!$G$1, Values!$D29), "AMAZON_EU", "DEFAULT")))</f>
        <v>DEFAULT</v>
      </c>
      <c r="CP30" s="36" t="str">
        <f aca="false">IF(ISBLANK(Values!F29),"",Values!$B$7)</f>
        <v>41</v>
      </c>
      <c r="CQ30" s="36" t="str">
        <f aca="false">IF(ISBLANK(Values!F29),"",Values!$B$8)</f>
        <v>17</v>
      </c>
      <c r="CR30" s="36" t="str">
        <f aca="false">IF(ISBLANK(Values!F29),"",Values!$B$9)</f>
        <v>5</v>
      </c>
      <c r="CS30" s="1" t="n">
        <f aca="false">IF(ISBLANK(Values!F29),"",Values!$B$11)</f>
        <v>150</v>
      </c>
      <c r="CT30" s="1" t="str">
        <f aca="false">IF(ISBLANK(Values!F29),"","GR")</f>
        <v>GR</v>
      </c>
      <c r="CU30" s="1" t="str">
        <f aca="false">IF(ISBLANK(Values!F29),"","CM")</f>
        <v>CM</v>
      </c>
      <c r="CV30" s="1" t="str">
        <f aca="false">IF(ISBLANK(Values!F29),"",IF(Values!$B$36=options!$F$1,"Denmark", IF(Values!$B$36=options!$F$2, "Danemark",IF(Values!$B$36=options!$F$3, "Dänemark",IF(Values!$B$36=options!$F$4, "Danimarca",IF(Values!$B$36=options!$F$5, "Dinamarca",IF(Values!$B$36=options!$F$6, "Denemarken","" ) ) ) ) )))</f>
        <v>Denmark</v>
      </c>
      <c r="CW30" s="1"/>
      <c r="CX30" s="1"/>
      <c r="CY30" s="1"/>
      <c r="CZ30" s="1" t="str">
        <f aca="false">IF(ISBLANK(Values!F29),"","No")</f>
        <v>No</v>
      </c>
      <c r="DA30" s="1" t="str">
        <f aca="false">IF(ISBLANK(Values!F29),"","No")</f>
        <v>No</v>
      </c>
      <c r="DB30" s="1"/>
      <c r="DC30" s="1"/>
      <c r="DD30" s="1"/>
      <c r="DE30" s="1"/>
      <c r="DF30" s="1"/>
      <c r="DG30" s="1"/>
      <c r="DH30" s="1"/>
      <c r="DI30" s="1"/>
      <c r="DJ30" s="1"/>
      <c r="DK30" s="1"/>
      <c r="DL30" s="1"/>
      <c r="DM30" s="1"/>
      <c r="DN30" s="1"/>
      <c r="DO30" s="27" t="str">
        <f aca="false">IF(ISBLANK(Values!F29),"","Parts")</f>
        <v>Parts</v>
      </c>
      <c r="DP30" s="27" t="str">
        <f aca="false">IF(ISBLANK(Values!F29),"",Values!$B$31)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IF(ISBLANK(Values!$F29), "", "not_applicable")</f>
        <v>not_applicable</v>
      </c>
      <c r="DZ30" s="31"/>
      <c r="EA30" s="31"/>
      <c r="EB30" s="31"/>
      <c r="EC30" s="31"/>
      <c r="ED30" s="1"/>
      <c r="EE30" s="1"/>
      <c r="EF30" s="1"/>
      <c r="EG30" s="1"/>
      <c r="EH30" s="1"/>
      <c r="EI30" s="1" t="str">
        <f aca="false">IF(ISBLANK(Values!F29),"",Values!$B$31)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IF(ISBLANK(Values!F29),"","Amazon Tellus UPS")</f>
        <v>Amazon Tellus UPS</v>
      </c>
      <c r="ET30" s="1"/>
      <c r="EU30" s="1"/>
      <c r="EV30" s="31" t="str">
        <f aca="false">IF(ISBLANK(Values!F29),"","New")</f>
        <v>New</v>
      </c>
      <c r="EW30" s="1"/>
      <c r="EX30" s="1"/>
      <c r="EY30" s="1"/>
      <c r="EZ30" s="1"/>
      <c r="FA30" s="1"/>
      <c r="FB30" s="1"/>
      <c r="FC30" s="1"/>
      <c r="FD30" s="1"/>
      <c r="FE30" s="1" t="n">
        <f aca="false">IF(ISBLANK(Values!F29),"",IF(CO30&lt;&gt;"DEFAULT", "", 3))</f>
        <v>3</v>
      </c>
      <c r="FF30" s="1"/>
      <c r="FG30" s="1"/>
      <c r="FH30" s="1" t="str">
        <f aca="false">IF(ISBLANK(Values!F29),"","FALSE")</f>
        <v>FALSE</v>
      </c>
      <c r="FI30" s="36" t="str">
        <f aca="false">IF(ISBLANK(Values!F29),"","FALSE")</f>
        <v>FALSE</v>
      </c>
      <c r="FJ30" s="36" t="str">
        <f aca="false">IF(ISBLANK(Values!F29),"","FALSE")</f>
        <v>FALSE</v>
      </c>
      <c r="FK30" s="1"/>
      <c r="FL30" s="1"/>
      <c r="FM30" s="1" t="str">
        <f aca="false">IF(ISBLANK(Values!F29),"","1")</f>
        <v>1</v>
      </c>
      <c r="FN30" s="1"/>
      <c r="FO30" s="28" t="n">
        <f aca="false">IF(ISBLANK(Values!F29),"",IF(Values!K29, Values!$B$4, Values!$B$5))</f>
        <v>64.99</v>
      </c>
      <c r="FP30" s="1" t="str">
        <f aca="false">IF(ISBLANK(Values!F29),"","Percent")</f>
        <v>Percent</v>
      </c>
      <c r="FQ30" s="1" t="str">
        <f aca="false">IF(ISBLANK(Values!F29),"","2")</f>
        <v>2</v>
      </c>
      <c r="FR30" s="1" t="str">
        <f aca="false">IF(ISBLANK(Values!F29),"","3")</f>
        <v>3</v>
      </c>
      <c r="FS30" s="1" t="str">
        <f aca="false">IF(ISBLANK(Values!F29),"","5")</f>
        <v>5</v>
      </c>
      <c r="FT30" s="1" t="str">
        <f aca="false">IF(ISBLANK(Values!F29),"","6")</f>
        <v>6</v>
      </c>
      <c r="FU30" s="1" t="str">
        <f aca="false">IF(ISBLANK(Values!F29),"","10")</f>
        <v>10</v>
      </c>
      <c r="FV30" s="1" t="str">
        <f aca="false">IF(ISBLANK(Values!F29),"","10")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computer</v>
      </c>
      <c r="B31" s="38" t="str">
        <f aca="false">IF(ISBLANK(Values!F30),"",Values!G30)</f>
        <v>Lenovo T470s - BE</v>
      </c>
      <c r="C31" s="32" t="str">
        <f aca="false">IF(ISBLANK(Values!F30),"","TellusRem")</f>
        <v>TellusRem</v>
      </c>
      <c r="D31" s="30" t="n">
        <f aca="false">IF(ISBLANK(Values!F30),"",Values!F30)</f>
        <v>5714401471073</v>
      </c>
      <c r="E31" s="31" t="str">
        <f aca="false">IF(ISBLANK(Values!F30),"","EAN")</f>
        <v>EAN</v>
      </c>
      <c r="F31" s="28" t="str">
        <f aca="false">IF(ISBLANK(Values!F30),"",IF(Values!K30, SUBSTITUTE(Values!$B$1, "{language}", Values!I30) &amp; " " &amp;Values!$B$3, SUBSTITUTE(Values!$B$2, "{language}", Values!$I30) &amp; " " &amp;Values!$B$3))</f>
        <v>replacement Belgian backlit keyboard for Lenovo Thinkpad  T470s</v>
      </c>
      <c r="G31" s="32" t="str">
        <f aca="false">IF(ISBLANK(Values!F30),"","TellusRem")</f>
        <v>TellusRem</v>
      </c>
      <c r="H31" s="27" t="str">
        <f aca="false">IF(ISBLANK(Values!F30),"",Values!$B$16)</f>
        <v>laptop-computer-replacement-parts</v>
      </c>
      <c r="I31" s="27" t="str">
        <f aca="false">IF(ISBLANK(Values!F30),"","4730574031")</f>
        <v>4730574031</v>
      </c>
      <c r="J31" s="39" t="str">
        <f aca="false">IF(ISBLANK(Values!F30),"",Values!G30 )</f>
        <v>Lenovo T470s - BE</v>
      </c>
      <c r="K31" s="28" t="n">
        <f aca="false">IF(ISBLANK(Values!F30),"",IF(Values!K30, Values!$B$4, Values!$B$5))</f>
        <v>64.99</v>
      </c>
      <c r="L31" s="40" t="n">
        <f aca="false">IF(ISBLANK(Values!F30),"",IF($CO31="DEFAULT", Values!$B$18, ""))</f>
        <v>5</v>
      </c>
      <c r="M31" s="28" t="str">
        <f aca="false">IF(ISBLANK(Values!F30),"",Values!$N30)</f>
        <v>https://download.lenovo.com/Images/Parts/01EN735/01EN735_A.jpg</v>
      </c>
      <c r="N31" s="28" t="str">
        <f aca="false">IF(ISBLANK(Values!$G30),"",Values!O30)</f>
        <v>https://download.lenovo.com/Images/Parts/01EN735/01EN735_B.jpg</v>
      </c>
      <c r="O31" s="28" t="str">
        <f aca="false">IF(ISBLANK(Values!$G30),"",Values!P30)</f>
        <v>https://download.lenovo.com/Images/Parts/01EN735/01EN735_details.jpg</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Child</v>
      </c>
      <c r="X31" s="32" t="str">
        <f aca="false">IF(ISBLANK(Values!F30),"",Values!$B$13)</f>
        <v>Lenovo T470s parent</v>
      </c>
      <c r="Y31" s="39" t="str">
        <f aca="false">IF(ISBLANK(Values!F30),"","Size-Color")</f>
        <v>Size-Color</v>
      </c>
      <c r="Z31" s="32" t="str">
        <f aca="false">IF(ISBLANK(Values!F30),"","variation")</f>
        <v>variation</v>
      </c>
      <c r="AA31" s="36" t="str">
        <f aca="false">IF(ISBLANK(Values!F30),"",Values!$B$20)</f>
        <v>PartialUpdate</v>
      </c>
      <c r="AB31" s="36" t="str">
        <f aca="false">IF(ISBLANK(Values!F30),"",Values!$B$29)</f>
        <v>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 aca="false">IF(ISBLANK(Values!F30),"",IF(Values!J30,Values!$B$23,Values!$B$33))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IF(ISBLANK(Values!F30),"",Values!$B$24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1" s="1" t="str">
        <f aca="false">IF(ISBLANK(Values!F30),"",Values!$B$25)</f>
        <v>♻️ ECOFRIENDLY PRODUCT - Buy refurbished, BUY GREEN! Reduce more than 80% carbon dioxide by buying our refurbished keyboards, compared to getting a new keyboard! Perfect OEM replacement part for your keyboard.</v>
      </c>
      <c r="AL31" s="1" t="str">
        <f aca="false">IF(ISBLANK(Values!F30),"",SUBSTITUTE(SUBSTITUTE(IF(Values!$K30, Values!$B$26, Values!$B$33), "{language}", Values!$I30), "{flag}", INDEX(options!$E$1:$E$20, Values!$W30)))</f>
        <v>👉 LAYOUT – 🇧🇪 Belgian backlit.</v>
      </c>
      <c r="AM31" s="1" t="str">
        <f aca="false">SUBSTITUTE(IF(ISBLANK(Values!F30),"",Values!$B$27), "{model}", Values!$B$3)</f>
        <v>👉 COMPATIBLE WITH - Lenovo T470s.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IF(ISBLANK(Values!F30),"",Values!I30)</f>
        <v>Belgian</v>
      </c>
      <c r="AU31" s="1"/>
      <c r="AV31" s="36" t="str">
        <f aca="false">IF(ISBLANK(Values!F30),"",IF(Values!K30,"Backlit", "Non-Backlit"))</f>
        <v>Backlit</v>
      </c>
      <c r="AW31" s="1"/>
      <c r="AX31" s="1"/>
      <c r="AY31" s="1"/>
      <c r="AZ31" s="1"/>
      <c r="BA31" s="1"/>
      <c r="BB31" s="1"/>
      <c r="BC31" s="1"/>
      <c r="BD31" s="1"/>
      <c r="BE31" s="27" t="str">
        <f aca="false">IF(ISBLANK(Values!F30),"","Professional Audience")</f>
        <v>Professional Audience</v>
      </c>
      <c r="BF31" s="27" t="str">
        <f aca="false">IF(ISBLANK(Values!F30),"","Consumer Audience")</f>
        <v>Consumer Audience</v>
      </c>
      <c r="BG31" s="27" t="str">
        <f aca="false">IF(ISBLANK(Values!F30),"","Adults")</f>
        <v>Adults</v>
      </c>
      <c r="BH31" s="27" t="str">
        <f aca="false">IF(ISBLANK(Values!F30),"","People")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IF(ISBLANK(Values!F30),"",Values!$B$11)</f>
        <v>150</v>
      </c>
      <c r="CH31" s="1" t="str">
        <f aca="false">IF(ISBLANK(Values!F30),"","GR")</f>
        <v>GR</v>
      </c>
      <c r="CI31" s="1" t="str">
        <f aca="false">IF(ISBLANK(Values!F30),"",Values!$B$7)</f>
        <v>41</v>
      </c>
      <c r="CJ31" s="1" t="str">
        <f aca="false">IF(ISBLANK(Values!F30),"",Values!$B$8)</f>
        <v>17</v>
      </c>
      <c r="CK31" s="1" t="str">
        <f aca="false">IF(ISBLANK(Values!F30),"",Values!$B$9)</f>
        <v>5</v>
      </c>
      <c r="CL31" s="1" t="str">
        <f aca="false">IF(ISBLANK(Values!F30),"","CM")</f>
        <v>CM</v>
      </c>
      <c r="CM31" s="1"/>
      <c r="CN31" s="1"/>
      <c r="CO31" s="1" t="str">
        <f aca="false">IF(ISBLANK(Values!F30), "", IF(AND(Values!$B$37=options!$G$2, Values!$C30), "AMAZON_NA", IF(AND(Values!$B$37=options!$G$1, Values!$D30), "AMAZON_EU", "DEFAULT")))</f>
        <v>DEFAULT</v>
      </c>
      <c r="CP31" s="36" t="str">
        <f aca="false">IF(ISBLANK(Values!F30),"",Values!$B$7)</f>
        <v>41</v>
      </c>
      <c r="CQ31" s="36" t="str">
        <f aca="false">IF(ISBLANK(Values!F30),"",Values!$B$8)</f>
        <v>17</v>
      </c>
      <c r="CR31" s="36" t="str">
        <f aca="false">IF(ISBLANK(Values!F30),"",Values!$B$9)</f>
        <v>5</v>
      </c>
      <c r="CS31" s="1" t="n">
        <f aca="false">IF(ISBLANK(Values!F30),"",Values!$B$11)</f>
        <v>150</v>
      </c>
      <c r="CT31" s="1" t="str">
        <f aca="false">IF(ISBLANK(Values!F30),"","GR")</f>
        <v>GR</v>
      </c>
      <c r="CU31" s="1" t="str">
        <f aca="false">IF(ISBLANK(Values!F30),"","CM")</f>
        <v>CM</v>
      </c>
      <c r="CV31" s="1" t="str">
        <f aca="false">IF(ISBLANK(Values!F30),"",IF(Values!$B$36=options!$F$1,"Denmark", IF(Values!$B$36=options!$F$2, "Danemark",IF(Values!$B$36=options!$F$3, "Dänemark",IF(Values!$B$36=options!$F$4, "Danimarca",IF(Values!$B$36=options!$F$5, "Dinamarca",IF(Values!$B$36=options!$F$6, "Denemarken","" ) ) ) ) )))</f>
        <v>Denmark</v>
      </c>
      <c r="CW31" s="1"/>
      <c r="CX31" s="1"/>
      <c r="CY31" s="1"/>
      <c r="CZ31" s="1" t="str">
        <f aca="false">IF(ISBLANK(Values!F30),"","No")</f>
        <v>No</v>
      </c>
      <c r="DA31" s="1" t="str">
        <f aca="false">IF(ISBLANK(Values!F30),"","No")</f>
        <v>No</v>
      </c>
      <c r="DB31" s="1"/>
      <c r="DC31" s="1"/>
      <c r="DD31" s="1"/>
      <c r="DE31" s="1"/>
      <c r="DF31" s="1"/>
      <c r="DG31" s="1"/>
      <c r="DH31" s="1"/>
      <c r="DI31" s="1"/>
      <c r="DJ31" s="1"/>
      <c r="DK31" s="1"/>
      <c r="DL31" s="1"/>
      <c r="DM31" s="1"/>
      <c r="DN31" s="1"/>
      <c r="DO31" s="27" t="str">
        <f aca="false">IF(ISBLANK(Values!F30),"","Parts")</f>
        <v>Parts</v>
      </c>
      <c r="DP31" s="27" t="str">
        <f aca="false">IF(ISBLANK(Values!F30),"",Values!$B$31)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IF(ISBLANK(Values!$F30), "", "not_applicable")</f>
        <v>not_applicable</v>
      </c>
      <c r="DZ31" s="31"/>
      <c r="EA31" s="31"/>
      <c r="EB31" s="31"/>
      <c r="EC31" s="31"/>
      <c r="ED31" s="1"/>
      <c r="EE31" s="1"/>
      <c r="EF31" s="1"/>
      <c r="EG31" s="1"/>
      <c r="EH31" s="1"/>
      <c r="EI31" s="1" t="str">
        <f aca="false">IF(ISBLANK(Values!F30),"",Values!$B$31)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IF(ISBLANK(Values!F30),"","Amazon Tellus UPS")</f>
        <v>Amazon Tellus UPS</v>
      </c>
      <c r="ET31" s="1"/>
      <c r="EU31" s="1"/>
      <c r="EV31" s="31" t="str">
        <f aca="false">IF(ISBLANK(Values!F30),"","New")</f>
        <v>New</v>
      </c>
      <c r="EW31" s="1"/>
      <c r="EX31" s="1"/>
      <c r="EY31" s="1"/>
      <c r="EZ31" s="1"/>
      <c r="FA31" s="1"/>
      <c r="FB31" s="1"/>
      <c r="FC31" s="1"/>
      <c r="FD31" s="1"/>
      <c r="FE31" s="1" t="n">
        <f aca="false">IF(ISBLANK(Values!F30),"",IF(CO31&lt;&gt;"DEFAULT", "", 3))</f>
        <v>3</v>
      </c>
      <c r="FF31" s="1"/>
      <c r="FG31" s="1"/>
      <c r="FH31" s="1" t="str">
        <f aca="false">IF(ISBLANK(Values!F30),"","FALSE")</f>
        <v>FALSE</v>
      </c>
      <c r="FI31" s="36" t="str">
        <f aca="false">IF(ISBLANK(Values!F30),"","FALSE")</f>
        <v>FALSE</v>
      </c>
      <c r="FJ31" s="36" t="str">
        <f aca="false">IF(ISBLANK(Values!F30),"","FALSE")</f>
        <v>FALSE</v>
      </c>
      <c r="FK31" s="1"/>
      <c r="FL31" s="1"/>
      <c r="FM31" s="1" t="str">
        <f aca="false">IF(ISBLANK(Values!F30),"","1")</f>
        <v>1</v>
      </c>
      <c r="FN31" s="1"/>
      <c r="FO31" s="28" t="n">
        <f aca="false">IF(ISBLANK(Values!F30),"",IF(Values!K30, Values!$B$4, Values!$B$5))</f>
        <v>64.99</v>
      </c>
      <c r="FP31" s="1" t="str">
        <f aca="false">IF(ISBLANK(Values!F30),"","Percent")</f>
        <v>Percent</v>
      </c>
      <c r="FQ31" s="1" t="str">
        <f aca="false">IF(ISBLANK(Values!F30),"","2")</f>
        <v>2</v>
      </c>
      <c r="FR31" s="1" t="str">
        <f aca="false">IF(ISBLANK(Values!F30),"","3")</f>
        <v>3</v>
      </c>
      <c r="FS31" s="1" t="str">
        <f aca="false">IF(ISBLANK(Values!F30),"","5")</f>
        <v>5</v>
      </c>
      <c r="FT31" s="1" t="str">
        <f aca="false">IF(ISBLANK(Values!F30),"","6")</f>
        <v>6</v>
      </c>
      <c r="FU31" s="1" t="str">
        <f aca="false">IF(ISBLANK(Values!F30),"","10")</f>
        <v>10</v>
      </c>
      <c r="FV31" s="1" t="str">
        <f aca="false">IF(ISBLANK(Values!F30),"","10")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computer</v>
      </c>
      <c r="B32" s="38" t="str">
        <f aca="false">IF(ISBLANK(Values!F31),"",Values!G31)</f>
        <v>Lenovo T470s BL - BG</v>
      </c>
      <c r="C32" s="32" t="str">
        <f aca="false">IF(ISBLANK(Values!F31),"","TellusRem")</f>
        <v>TellusRem</v>
      </c>
      <c r="D32" s="30" t="n">
        <f aca="false">IF(ISBLANK(Values!F31),"",Values!F31)</f>
        <v>5714401471080</v>
      </c>
      <c r="E32" s="31" t="str">
        <f aca="false">IF(ISBLANK(Values!F31),"","EAN")</f>
        <v>EAN</v>
      </c>
      <c r="F32" s="28" t="str">
        <f aca="false">IF(ISBLANK(Values!F31),"",IF(Values!K31, SUBSTITUTE(Values!$B$1, "{language}", Values!I31) &amp; " " &amp;Values!$B$3, SUBSTITUTE(Values!$B$2, "{language}", Values!$I31) &amp; " " &amp;Values!$B$3))</f>
        <v>replacement Bulgarian backlit keyboard for Lenovo Thinkpad  T470s</v>
      </c>
      <c r="G32" s="32" t="str">
        <f aca="false">IF(ISBLANK(Values!F31),"","TellusRem")</f>
        <v>TellusRem</v>
      </c>
      <c r="H32" s="27" t="str">
        <f aca="false">IF(ISBLANK(Values!F31),"",Values!$B$16)</f>
        <v>laptop-computer-replacement-parts</v>
      </c>
      <c r="I32" s="27" t="str">
        <f aca="false">IF(ISBLANK(Values!F31),"","4730574031")</f>
        <v>4730574031</v>
      </c>
      <c r="J32" s="39" t="str">
        <f aca="false">IF(ISBLANK(Values!F31),"",Values!G31 )</f>
        <v>Lenovo T470s BL - BG</v>
      </c>
      <c r="K32" s="28" t="n">
        <f aca="false">IF(ISBLANK(Values!F31),"",IF(Values!K31, Values!$B$4, Values!$B$5))</f>
        <v>64.99</v>
      </c>
      <c r="L32" s="40" t="n">
        <f aca="false">IF(ISBLANK(Values!F31),"",IF($CO32="DEFAULT", Values!$B$18, ""))</f>
        <v>5</v>
      </c>
      <c r="M32" s="28" t="str">
        <f aca="false">IF(ISBLANK(Values!F31),"",Values!$N31)</f>
        <v>https://download.lenovo.com/Images/Parts/01EN730/01EN730_A.jpg</v>
      </c>
      <c r="N32" s="28" t="str">
        <f aca="false">IF(ISBLANK(Values!$G31),"",Values!O31)</f>
        <v>https://download.lenovo.com/Images/Parts/01EN730/01EN730_B.jpg</v>
      </c>
      <c r="O32" s="28" t="str">
        <f aca="false">IF(ISBLANK(Values!$G31),"",Values!P31)</f>
        <v>https://download.lenovo.com/Images/Parts/01EN730/01EN730_details.jpg</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Child</v>
      </c>
      <c r="X32" s="32" t="str">
        <f aca="false">IF(ISBLANK(Values!F31),"",Values!$B$13)</f>
        <v>Lenovo T470s parent</v>
      </c>
      <c r="Y32" s="39" t="str">
        <f aca="false">IF(ISBLANK(Values!F31),"","Size-Color")</f>
        <v>Size-Color</v>
      </c>
      <c r="Z32" s="32" t="str">
        <f aca="false">IF(ISBLANK(Values!F31),"","variation")</f>
        <v>variation</v>
      </c>
      <c r="AA32" s="36" t="str">
        <f aca="false">IF(ISBLANK(Values!F31),"",Values!$B$20)</f>
        <v>PartialUpdate</v>
      </c>
      <c r="AB32" s="36" t="str">
        <f aca="false">IF(ISBLANK(Values!F31),"",Values!$B$29)</f>
        <v>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 aca="false">IF(ISBLANK(Values!F31),"",IF(Values!J31,Values!$B$23,Values!$B$33))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IF(ISBLANK(Values!F31),"",Values!$B$24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2" s="1" t="str">
        <f aca="false">IF(ISBLANK(Values!F31),"",Values!$B$25)</f>
        <v>♻️ ECOFRIENDLY PRODUCT - Buy refurbished, BUY GREEN! Reduce more than 80% carbon dioxide by buying our refurbished keyboards, compared to getting a new keyboard! Perfect OEM replacement part for your keyboard.</v>
      </c>
      <c r="AL32" s="1" t="str">
        <f aca="false">IF(ISBLANK(Values!F31),"",SUBSTITUTE(SUBSTITUTE(IF(Values!$K31, Values!$B$26, Values!$B$33), "{language}", Values!$I31), "{flag}", INDEX(options!$E$1:$E$20, Values!$W31)))</f>
        <v>👉 LAYOUT – 🇧🇬 Bulgarian backlit.</v>
      </c>
      <c r="AM32" s="1" t="str">
        <f aca="false">SUBSTITUTE(IF(ISBLANK(Values!F31),"",Values!$B$27), "{model}", Values!$B$3)</f>
        <v>👉 COMPATIBLE WITH - Lenovo T470s.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IF(ISBLANK(Values!F31),"",Values!I31)</f>
        <v>Bulgarian</v>
      </c>
      <c r="AU32" s="1"/>
      <c r="AV32" s="36" t="str">
        <f aca="false">IF(ISBLANK(Values!F31),"",IF(Values!K31,"Backlit", "Non-Backlit"))</f>
        <v>Backlit</v>
      </c>
      <c r="AW32" s="1"/>
      <c r="AX32" s="1"/>
      <c r="AY32" s="1"/>
      <c r="AZ32" s="1"/>
      <c r="BA32" s="1"/>
      <c r="BB32" s="1"/>
      <c r="BC32" s="1"/>
      <c r="BD32" s="1"/>
      <c r="BE32" s="27" t="str">
        <f aca="false">IF(ISBLANK(Values!F31),"","Professional Audience")</f>
        <v>Professional Audience</v>
      </c>
      <c r="BF32" s="27" t="str">
        <f aca="false">IF(ISBLANK(Values!F31),"","Consumer Audience")</f>
        <v>Consumer Audience</v>
      </c>
      <c r="BG32" s="27" t="str">
        <f aca="false">IF(ISBLANK(Values!F31),"","Adults")</f>
        <v>Adults</v>
      </c>
      <c r="BH32" s="27" t="str">
        <f aca="false">IF(ISBLANK(Values!F31),"","People")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IF(ISBLANK(Values!F31),"",Values!$B$11)</f>
        <v>150</v>
      </c>
      <c r="CH32" s="1" t="str">
        <f aca="false">IF(ISBLANK(Values!F31),"","GR")</f>
        <v>GR</v>
      </c>
      <c r="CI32" s="1" t="str">
        <f aca="false">IF(ISBLANK(Values!F31),"",Values!$B$7)</f>
        <v>41</v>
      </c>
      <c r="CJ32" s="1" t="str">
        <f aca="false">IF(ISBLANK(Values!F31),"",Values!$B$8)</f>
        <v>17</v>
      </c>
      <c r="CK32" s="1" t="str">
        <f aca="false">IF(ISBLANK(Values!F31),"",Values!$B$9)</f>
        <v>5</v>
      </c>
      <c r="CL32" s="1" t="str">
        <f aca="false">IF(ISBLANK(Values!F31),"","CM")</f>
        <v>CM</v>
      </c>
      <c r="CM32" s="1"/>
      <c r="CN32" s="1"/>
      <c r="CO32" s="1" t="str">
        <f aca="false">IF(ISBLANK(Values!F31), "", IF(AND(Values!$B$37=options!$G$2, Values!$C31), "AMAZON_NA", IF(AND(Values!$B$37=options!$G$1, Values!$D31), "AMAZON_EU", "DEFAULT")))</f>
        <v>DEFAULT</v>
      </c>
      <c r="CP32" s="36" t="str">
        <f aca="false">IF(ISBLANK(Values!F31),"",Values!$B$7)</f>
        <v>41</v>
      </c>
      <c r="CQ32" s="36" t="str">
        <f aca="false">IF(ISBLANK(Values!F31),"",Values!$B$8)</f>
        <v>17</v>
      </c>
      <c r="CR32" s="36" t="str">
        <f aca="false">IF(ISBLANK(Values!F31),"",Values!$B$9)</f>
        <v>5</v>
      </c>
      <c r="CS32" s="1" t="n">
        <f aca="false">IF(ISBLANK(Values!F31),"",Values!$B$11)</f>
        <v>150</v>
      </c>
      <c r="CT32" s="1" t="str">
        <f aca="false">IF(ISBLANK(Values!F31),"","GR")</f>
        <v>GR</v>
      </c>
      <c r="CU32" s="1" t="str">
        <f aca="false">IF(ISBLANK(Values!F31),"","CM")</f>
        <v>CM</v>
      </c>
      <c r="CV32" s="1" t="str">
        <f aca="false">IF(ISBLANK(Values!F31),"",IF(Values!$B$36=options!$F$1,"Denmark", IF(Values!$B$36=options!$F$2, "Danemark",IF(Values!$B$36=options!$F$3, "Dänemark",IF(Values!$B$36=options!$F$4, "Danimarca",IF(Values!$B$36=options!$F$5, "Dinamarca",IF(Values!$B$36=options!$F$6, "Denemarken","" ) ) ) ) )))</f>
        <v>Denmark</v>
      </c>
      <c r="CW32" s="1"/>
      <c r="CX32" s="1"/>
      <c r="CY32" s="1"/>
      <c r="CZ32" s="1" t="str">
        <f aca="false">IF(ISBLANK(Values!F31),"","No")</f>
        <v>No</v>
      </c>
      <c r="DA32" s="1" t="str">
        <f aca="false">IF(ISBLANK(Values!F31),"","No")</f>
        <v>No</v>
      </c>
      <c r="DB32" s="1"/>
      <c r="DC32" s="1"/>
      <c r="DD32" s="1"/>
      <c r="DE32" s="1"/>
      <c r="DF32" s="1"/>
      <c r="DG32" s="1"/>
      <c r="DH32" s="1"/>
      <c r="DI32" s="1"/>
      <c r="DJ32" s="1"/>
      <c r="DK32" s="1"/>
      <c r="DL32" s="1"/>
      <c r="DM32" s="1"/>
      <c r="DN32" s="1"/>
      <c r="DO32" s="27" t="str">
        <f aca="false">IF(ISBLANK(Values!F31),"","Parts")</f>
        <v>Parts</v>
      </c>
      <c r="DP32" s="27" t="str">
        <f aca="false">IF(ISBLANK(Values!F31),"",Values!$B$31)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IF(ISBLANK(Values!$F31), "", "not_applicable")</f>
        <v>not_applicable</v>
      </c>
      <c r="DZ32" s="31"/>
      <c r="EA32" s="31"/>
      <c r="EB32" s="31"/>
      <c r="EC32" s="31"/>
      <c r="ED32" s="1"/>
      <c r="EE32" s="1"/>
      <c r="EF32" s="1"/>
      <c r="EG32" s="1"/>
      <c r="EH32" s="1"/>
      <c r="EI32" s="1" t="str">
        <f aca="false">IF(ISBLANK(Values!F31),"",Values!$B$31)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IF(ISBLANK(Values!F31),"","Amazon Tellus UPS")</f>
        <v>Amazon Tellus UPS</v>
      </c>
      <c r="ET32" s="1"/>
      <c r="EU32" s="1"/>
      <c r="EV32" s="31" t="str">
        <f aca="false">IF(ISBLANK(Values!F31),"","New")</f>
        <v>New</v>
      </c>
      <c r="EW32" s="1"/>
      <c r="EX32" s="1"/>
      <c r="EY32" s="1"/>
      <c r="EZ32" s="1"/>
      <c r="FA32" s="1"/>
      <c r="FB32" s="1"/>
      <c r="FC32" s="1"/>
      <c r="FD32" s="1"/>
      <c r="FE32" s="1" t="n">
        <f aca="false">IF(ISBLANK(Values!F31),"",IF(CO32&lt;&gt;"DEFAULT", "", 3))</f>
        <v>3</v>
      </c>
      <c r="FF32" s="1"/>
      <c r="FG32" s="1"/>
      <c r="FH32" s="1" t="str">
        <f aca="false">IF(ISBLANK(Values!F31),"","FALSE")</f>
        <v>FALSE</v>
      </c>
      <c r="FI32" s="36" t="str">
        <f aca="false">IF(ISBLANK(Values!F31),"","FALSE")</f>
        <v>FALSE</v>
      </c>
      <c r="FJ32" s="36" t="str">
        <f aca="false">IF(ISBLANK(Values!F31),"","FALSE")</f>
        <v>FALSE</v>
      </c>
      <c r="FK32" s="1"/>
      <c r="FL32" s="1"/>
      <c r="FM32" s="1" t="str">
        <f aca="false">IF(ISBLANK(Values!F31),"","1")</f>
        <v>1</v>
      </c>
      <c r="FN32" s="1"/>
      <c r="FO32" s="28" t="n">
        <f aca="false">IF(ISBLANK(Values!F31),"",IF(Values!K31, Values!$B$4, Values!$B$5))</f>
        <v>64.99</v>
      </c>
      <c r="FP32" s="1" t="str">
        <f aca="false">IF(ISBLANK(Values!F31),"","Percent")</f>
        <v>Percent</v>
      </c>
      <c r="FQ32" s="1" t="str">
        <f aca="false">IF(ISBLANK(Values!F31),"","2")</f>
        <v>2</v>
      </c>
      <c r="FR32" s="1" t="str">
        <f aca="false">IF(ISBLANK(Values!F31),"","3")</f>
        <v>3</v>
      </c>
      <c r="FS32" s="1" t="str">
        <f aca="false">IF(ISBLANK(Values!F31),"","5")</f>
        <v>5</v>
      </c>
      <c r="FT32" s="1" t="str">
        <f aca="false">IF(ISBLANK(Values!F31),"","6")</f>
        <v>6</v>
      </c>
      <c r="FU32" s="1" t="str">
        <f aca="false">IF(ISBLANK(Values!F31),"","10")</f>
        <v>10</v>
      </c>
      <c r="FV32" s="1" t="str">
        <f aca="false">IF(ISBLANK(Values!F31),"","10")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computer</v>
      </c>
      <c r="B33" s="38" t="str">
        <f aca="false">IF(ISBLANK(Values!F32),"",Values!G32)</f>
        <v>Lenovo T470s BL - CZ</v>
      </c>
      <c r="C33" s="32" t="str">
        <f aca="false">IF(ISBLANK(Values!F32),"","TellusRem")</f>
        <v>TellusRem</v>
      </c>
      <c r="D33" s="30" t="n">
        <f aca="false">IF(ISBLANK(Values!F32),"",Values!F32)</f>
        <v>5714401471097</v>
      </c>
      <c r="E33" s="31" t="str">
        <f aca="false">IF(ISBLANK(Values!F32),"","EAN")</f>
        <v>EAN</v>
      </c>
      <c r="F33" s="28" t="str">
        <f aca="false">IF(ISBLANK(Values!F32),"",IF(Values!K32, SUBSTITUTE(Values!$B$1, "{language}", Values!I32) &amp; " " &amp;Values!$B$3, SUBSTITUTE(Values!$B$2, "{language}", Values!$I32) &amp; " " &amp;Values!$B$3))</f>
        <v>replacement Czech backlit keyboard for Lenovo Thinkpad  T470s</v>
      </c>
      <c r="G33" s="32" t="str">
        <f aca="false">IF(ISBLANK(Values!F32),"","TellusRem")</f>
        <v>TellusRem</v>
      </c>
      <c r="H33" s="27" t="str">
        <f aca="false">IF(ISBLANK(Values!F32),"",Values!$B$16)</f>
        <v>laptop-computer-replacement-parts</v>
      </c>
      <c r="I33" s="27" t="str">
        <f aca="false">IF(ISBLANK(Values!F32),"","4730574031")</f>
        <v>4730574031</v>
      </c>
      <c r="J33" s="39" t="str">
        <f aca="false">IF(ISBLANK(Values!F32),"",Values!G32 )</f>
        <v>Lenovo T470s BL - CZ</v>
      </c>
      <c r="K33" s="28" t="n">
        <f aca="false">IF(ISBLANK(Values!F32),"",IF(Values!K32, Values!$B$4, Values!$B$5))</f>
        <v>64.99</v>
      </c>
      <c r="L33" s="40" t="n">
        <f aca="false">IF(ISBLANK(Values!F32),"",IF($CO33="DEFAULT", Values!$B$18, ""))</f>
        <v>5</v>
      </c>
      <c r="M33" s="28" t="str">
        <f aca="false">IF(ISBLANK(Values!F32),"",Values!$N32)</f>
        <v>https://download.lenovo.com/Images/Parts/01EN690/01EN690_A.jpg</v>
      </c>
      <c r="N33" s="28" t="str">
        <f aca="false">IF(ISBLANK(Values!$G32),"",Values!O32)</f>
        <v>https://download.lenovo.com/Images/Parts/01EN690/01EN690_B.jpg</v>
      </c>
      <c r="O33" s="28" t="str">
        <f aca="false">IF(ISBLANK(Values!$G32),"",Values!P32)</f>
        <v>https://download.lenovo.com/Images/Parts/01EN690/01EN690_details.jpg</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Child</v>
      </c>
      <c r="X33" s="32" t="str">
        <f aca="false">IF(ISBLANK(Values!F32),"",Values!$B$13)</f>
        <v>Lenovo T470s parent</v>
      </c>
      <c r="Y33" s="39" t="str">
        <f aca="false">IF(ISBLANK(Values!F32),"","Size-Color")</f>
        <v>Size-Color</v>
      </c>
      <c r="Z33" s="32" t="str">
        <f aca="false">IF(ISBLANK(Values!F32),"","variation")</f>
        <v>variation</v>
      </c>
      <c r="AA33" s="36" t="str">
        <f aca="false">IF(ISBLANK(Values!F32),"",Values!$B$20)</f>
        <v>PartialUpdate</v>
      </c>
      <c r="AB33" s="36" t="str">
        <f aca="false">IF(ISBLANK(Values!F32),"",Values!$B$29)</f>
        <v>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 aca="false">IF(ISBLANK(Values!F32),"",IF(Values!J32,Values!$B$23,Values!$B$33))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IF(ISBLANK(Values!F32),"",Values!$B$24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3" s="1" t="str">
        <f aca="false">IF(ISBLANK(Values!F32),"",Values!$B$25)</f>
        <v>♻️ ECOFRIENDLY PRODUCT - Buy refurbished, BUY GREEN! Reduce more than 80% carbon dioxide by buying our refurbished keyboards, compared to getting a new keyboard! Perfect OEM replacement part for your keyboard.</v>
      </c>
      <c r="AL33" s="1" t="str">
        <f aca="false">IF(ISBLANK(Values!F32),"",SUBSTITUTE(SUBSTITUTE(IF(Values!$K32, Values!$B$26, Values!$B$33), "{language}", Values!$I32), "{flag}", INDEX(options!$E$1:$E$20, Values!$W32)))</f>
        <v>👉 LAYOUT – 🇨🇿 Czech backlit.</v>
      </c>
      <c r="AM33" s="1" t="str">
        <f aca="false">SUBSTITUTE(IF(ISBLANK(Values!F32),"",Values!$B$27), "{model}", Values!$B$3)</f>
        <v>👉 COMPATIBLE WITH - Lenovo T470s.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IF(ISBLANK(Values!F32),"",Values!I32)</f>
        <v>Czech</v>
      </c>
      <c r="AU33" s="1"/>
      <c r="AV33" s="36" t="str">
        <f aca="false">IF(ISBLANK(Values!F32),"",IF(Values!K32,"Backlit", "Non-Backlit"))</f>
        <v>Backlit</v>
      </c>
      <c r="AW33" s="1"/>
      <c r="AX33" s="1"/>
      <c r="AY33" s="1"/>
      <c r="AZ33" s="1"/>
      <c r="BA33" s="1"/>
      <c r="BB33" s="1"/>
      <c r="BC33" s="1"/>
      <c r="BD33" s="1"/>
      <c r="BE33" s="27" t="str">
        <f aca="false">IF(ISBLANK(Values!F32),"","Professional Audience")</f>
        <v>Professional Audience</v>
      </c>
      <c r="BF33" s="27" t="str">
        <f aca="false">IF(ISBLANK(Values!F32),"","Consumer Audience")</f>
        <v>Consumer Audience</v>
      </c>
      <c r="BG33" s="27" t="str">
        <f aca="false">IF(ISBLANK(Values!F32),"","Adults")</f>
        <v>Adults</v>
      </c>
      <c r="BH33" s="27" t="str">
        <f aca="false">IF(ISBLANK(Values!F32),"","People")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IF(ISBLANK(Values!F32),"",Values!$B$11)</f>
        <v>150</v>
      </c>
      <c r="CH33" s="1" t="str">
        <f aca="false">IF(ISBLANK(Values!F32),"","GR")</f>
        <v>GR</v>
      </c>
      <c r="CI33" s="1" t="str">
        <f aca="false">IF(ISBLANK(Values!F32),"",Values!$B$7)</f>
        <v>41</v>
      </c>
      <c r="CJ33" s="1" t="str">
        <f aca="false">IF(ISBLANK(Values!F32),"",Values!$B$8)</f>
        <v>17</v>
      </c>
      <c r="CK33" s="1" t="str">
        <f aca="false">IF(ISBLANK(Values!F32),"",Values!$B$9)</f>
        <v>5</v>
      </c>
      <c r="CL33" s="1" t="str">
        <f aca="false">IF(ISBLANK(Values!F32),"","CM")</f>
        <v>CM</v>
      </c>
      <c r="CM33" s="1"/>
      <c r="CN33" s="1"/>
      <c r="CO33" s="1" t="str">
        <f aca="false">IF(ISBLANK(Values!F32), "", IF(AND(Values!$B$37=options!$G$2, Values!$C32), "AMAZON_NA", IF(AND(Values!$B$37=options!$G$1, Values!$D32), "AMAZON_EU", "DEFAULT")))</f>
        <v>DEFAULT</v>
      </c>
      <c r="CP33" s="36" t="str">
        <f aca="false">IF(ISBLANK(Values!F32),"",Values!$B$7)</f>
        <v>41</v>
      </c>
      <c r="CQ33" s="36" t="str">
        <f aca="false">IF(ISBLANK(Values!F32),"",Values!$B$8)</f>
        <v>17</v>
      </c>
      <c r="CR33" s="36" t="str">
        <f aca="false">IF(ISBLANK(Values!F32),"",Values!$B$9)</f>
        <v>5</v>
      </c>
      <c r="CS33" s="1" t="n">
        <f aca="false">IF(ISBLANK(Values!F32),"",Values!$B$11)</f>
        <v>150</v>
      </c>
      <c r="CT33" s="1" t="str">
        <f aca="false">IF(ISBLANK(Values!F32),"","GR")</f>
        <v>GR</v>
      </c>
      <c r="CU33" s="1" t="str">
        <f aca="false">IF(ISBLANK(Values!F32),"","CM")</f>
        <v>CM</v>
      </c>
      <c r="CV33" s="1" t="str">
        <f aca="false">IF(ISBLANK(Values!F32),"",IF(Values!$B$36=options!$F$1,"Denmark", IF(Values!$B$36=options!$F$2, "Danemark",IF(Values!$B$36=options!$F$3, "Dänemark",IF(Values!$B$36=options!$F$4, "Danimarca",IF(Values!$B$36=options!$F$5, "Dinamarca",IF(Values!$B$36=options!$F$6, "Denemarken","" ) ) ) ) )))</f>
        <v>Denmark</v>
      </c>
      <c r="CW33" s="1"/>
      <c r="CX33" s="1"/>
      <c r="CY33" s="1"/>
      <c r="CZ33" s="1" t="str">
        <f aca="false">IF(ISBLANK(Values!F32),"","No")</f>
        <v>No</v>
      </c>
      <c r="DA33" s="1" t="str">
        <f aca="false">IF(ISBLANK(Values!F32),"","No")</f>
        <v>No</v>
      </c>
      <c r="DB33" s="1"/>
      <c r="DC33" s="1"/>
      <c r="DD33" s="1"/>
      <c r="DE33" s="1"/>
      <c r="DF33" s="1"/>
      <c r="DG33" s="1"/>
      <c r="DH33" s="1"/>
      <c r="DI33" s="1"/>
      <c r="DJ33" s="1"/>
      <c r="DK33" s="1"/>
      <c r="DL33" s="1"/>
      <c r="DM33" s="1"/>
      <c r="DN33" s="1"/>
      <c r="DO33" s="27" t="str">
        <f aca="false">IF(ISBLANK(Values!F32),"","Parts")</f>
        <v>Parts</v>
      </c>
      <c r="DP33" s="27" t="str">
        <f aca="false">IF(ISBLANK(Values!F32),"",Values!$B$31)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IF(ISBLANK(Values!$F32), "", "not_applicable")</f>
        <v>not_applicable</v>
      </c>
      <c r="DZ33" s="31"/>
      <c r="EA33" s="31"/>
      <c r="EB33" s="31"/>
      <c r="EC33" s="31"/>
      <c r="ED33" s="1"/>
      <c r="EE33" s="1"/>
      <c r="EF33" s="1"/>
      <c r="EG33" s="1"/>
      <c r="EH33" s="1"/>
      <c r="EI33" s="1" t="str">
        <f aca="false">IF(ISBLANK(Values!F32),"",Values!$B$31)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IF(ISBLANK(Values!F32),"","Amazon Tellus UPS")</f>
        <v>Amazon Tellus UPS</v>
      </c>
      <c r="ET33" s="1"/>
      <c r="EU33" s="1"/>
      <c r="EV33" s="31" t="str">
        <f aca="false">IF(ISBLANK(Values!F32),"","New")</f>
        <v>New</v>
      </c>
      <c r="EW33" s="1"/>
      <c r="EX33" s="1"/>
      <c r="EY33" s="1"/>
      <c r="EZ33" s="1"/>
      <c r="FA33" s="1"/>
      <c r="FB33" s="1"/>
      <c r="FC33" s="1"/>
      <c r="FD33" s="1"/>
      <c r="FE33" s="1" t="n">
        <f aca="false">IF(ISBLANK(Values!F32),"",IF(CO33&lt;&gt;"DEFAULT", "", 3))</f>
        <v>3</v>
      </c>
      <c r="FF33" s="1"/>
      <c r="FG33" s="1"/>
      <c r="FH33" s="1" t="str">
        <f aca="false">IF(ISBLANK(Values!F32),"","FALSE")</f>
        <v>FALSE</v>
      </c>
      <c r="FI33" s="36" t="str">
        <f aca="false">IF(ISBLANK(Values!F32),"","FALSE")</f>
        <v>FALSE</v>
      </c>
      <c r="FJ33" s="36" t="str">
        <f aca="false">IF(ISBLANK(Values!F32),"","FALSE")</f>
        <v>FALSE</v>
      </c>
      <c r="FK33" s="1"/>
      <c r="FL33" s="1"/>
      <c r="FM33" s="1" t="str">
        <f aca="false">IF(ISBLANK(Values!F32),"","1")</f>
        <v>1</v>
      </c>
      <c r="FN33" s="1"/>
      <c r="FO33" s="28" t="n">
        <f aca="false">IF(ISBLANK(Values!F32),"",IF(Values!K32, Values!$B$4, Values!$B$5))</f>
        <v>64.99</v>
      </c>
      <c r="FP33" s="1" t="str">
        <f aca="false">IF(ISBLANK(Values!F32),"","Percent")</f>
        <v>Percent</v>
      </c>
      <c r="FQ33" s="1" t="str">
        <f aca="false">IF(ISBLANK(Values!F32),"","2")</f>
        <v>2</v>
      </c>
      <c r="FR33" s="1" t="str">
        <f aca="false">IF(ISBLANK(Values!F32),"","3")</f>
        <v>3</v>
      </c>
      <c r="FS33" s="1" t="str">
        <f aca="false">IF(ISBLANK(Values!F32),"","5")</f>
        <v>5</v>
      </c>
      <c r="FT33" s="1" t="str">
        <f aca="false">IF(ISBLANK(Values!F32),"","6")</f>
        <v>6</v>
      </c>
      <c r="FU33" s="1" t="str">
        <f aca="false">IF(ISBLANK(Values!F32),"","10")</f>
        <v>10</v>
      </c>
      <c r="FV33" s="1" t="str">
        <f aca="false">IF(ISBLANK(Values!F32),"","10")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computer</v>
      </c>
      <c r="B34" s="38" t="str">
        <f aca="false">IF(ISBLANK(Values!F33),"",Values!G33)</f>
        <v>Lenovo T470s BL - DK</v>
      </c>
      <c r="C34" s="32" t="str">
        <f aca="false">IF(ISBLANK(Values!F33),"","TellusRem")</f>
        <v>TellusRem</v>
      </c>
      <c r="D34" s="30" t="n">
        <f aca="false">IF(ISBLANK(Values!F33),"",Values!F33)</f>
        <v>5714401471103</v>
      </c>
      <c r="E34" s="31" t="str">
        <f aca="false">IF(ISBLANK(Values!F33),"","EAN")</f>
        <v>EAN</v>
      </c>
      <c r="F34" s="28" t="str">
        <f aca="false">IF(ISBLANK(Values!F33),"",IF(Values!K33, SUBSTITUTE(Values!$B$1, "{language}", Values!I33) &amp; " " &amp;Values!$B$3, SUBSTITUTE(Values!$B$2, "{language}", Values!$I33) &amp; " " &amp;Values!$B$3))</f>
        <v>replacement Danish backlit keyboard for Lenovo Thinkpad  T470s</v>
      </c>
      <c r="G34" s="32" t="str">
        <f aca="false">IF(ISBLANK(Values!F33),"","TellusRem")</f>
        <v>TellusRem</v>
      </c>
      <c r="H34" s="27" t="str">
        <f aca="false">IF(ISBLANK(Values!F33),"",Values!$B$16)</f>
        <v>laptop-computer-replacement-parts</v>
      </c>
      <c r="I34" s="27" t="str">
        <f aca="false">IF(ISBLANK(Values!F33),"","4730574031")</f>
        <v>4730574031</v>
      </c>
      <c r="J34" s="39" t="str">
        <f aca="false">IF(ISBLANK(Values!F33),"",Values!G33 )</f>
        <v>Lenovo T470s BL - DK</v>
      </c>
      <c r="K34" s="28" t="n">
        <f aca="false">IF(ISBLANK(Values!F33),"",IF(Values!K33, Values!$B$4, Values!$B$5))</f>
        <v>64.99</v>
      </c>
      <c r="L34" s="40" t="n">
        <f aca="false">IF(ISBLANK(Values!F33),"",IF($CO34="DEFAULT", Values!$B$18, ""))</f>
        <v>5</v>
      </c>
      <c r="M34" s="28" t="str">
        <f aca="false">IF(ISBLANK(Values!F33),"",Values!$N33)</f>
        <v>https://download.lenovo.com/Images/Parts/01EN732/01EN732_A.jpg</v>
      </c>
      <c r="N34" s="28" t="str">
        <f aca="false">IF(ISBLANK(Values!$G33),"",Values!O33)</f>
        <v>https://download.lenovo.com/Images/Parts/01EN732/01EN732_B.jpg</v>
      </c>
      <c r="O34" s="28" t="str">
        <f aca="false">IF(ISBLANK(Values!$G33),"",Values!P33)</f>
        <v>https://download.lenovo.com/Images/Parts/01EN732/01EN732_details.jpg</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Child</v>
      </c>
      <c r="X34" s="32" t="str">
        <f aca="false">IF(ISBLANK(Values!F33),"",Values!$B$13)</f>
        <v>Lenovo T470s parent</v>
      </c>
      <c r="Y34" s="39" t="str">
        <f aca="false">IF(ISBLANK(Values!F33),"","Size-Color")</f>
        <v>Size-Color</v>
      </c>
      <c r="Z34" s="32" t="str">
        <f aca="false">IF(ISBLANK(Values!F33),"","variation")</f>
        <v>variation</v>
      </c>
      <c r="AA34" s="36" t="str">
        <f aca="false">IF(ISBLANK(Values!F33),"",Values!$B$20)</f>
        <v>PartialUpdate</v>
      </c>
      <c r="AB34" s="36" t="str">
        <f aca="false">IF(ISBLANK(Values!F33),"",Values!$B$29)</f>
        <v>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 aca="false">IF(ISBLANK(Values!F33),"",IF(Values!J33,Values!$B$23,Values!$B$33))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IF(ISBLANK(Values!F33),"",Values!$B$24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4" s="1" t="str">
        <f aca="false">IF(ISBLANK(Values!F33),"",Values!$B$25)</f>
        <v>♻️ ECOFRIENDLY PRODUCT - Buy refurbished, BUY GREEN! Reduce more than 80% carbon dioxide by buying our refurbished keyboards, compared to getting a new keyboard! Perfect OEM replacement part for your keyboard.</v>
      </c>
      <c r="AL34" s="1" t="str">
        <f aca="false">IF(ISBLANK(Values!F33),"",SUBSTITUTE(SUBSTITUTE(IF(Values!$K33, Values!$B$26, Values!$B$33), "{language}", Values!$I33), "{flag}", INDEX(options!$E$1:$E$20, Values!$W33)))</f>
        <v>👉 LAYOUT – 🇩🇰 Danish backlit.</v>
      </c>
      <c r="AM34" s="1" t="str">
        <f aca="false">SUBSTITUTE(IF(ISBLANK(Values!F33),"",Values!$B$27), "{model}", Values!$B$3)</f>
        <v>👉 COMPATIBLE WITH - Lenovo T470s.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IF(ISBLANK(Values!F33),"",Values!I33)</f>
        <v>Danish</v>
      </c>
      <c r="AU34" s="1"/>
      <c r="AV34" s="36" t="str">
        <f aca="false">IF(ISBLANK(Values!F33),"",IF(Values!K33,"Backlit", "Non-Backlit"))</f>
        <v>Backlit</v>
      </c>
      <c r="AW34" s="1"/>
      <c r="AX34" s="1"/>
      <c r="AY34" s="1"/>
      <c r="AZ34" s="1"/>
      <c r="BA34" s="1"/>
      <c r="BB34" s="1"/>
      <c r="BC34" s="1"/>
      <c r="BD34" s="1"/>
      <c r="BE34" s="27" t="str">
        <f aca="false">IF(ISBLANK(Values!F33),"","Professional Audience")</f>
        <v>Professional Audience</v>
      </c>
      <c r="BF34" s="27" t="str">
        <f aca="false">IF(ISBLANK(Values!F33),"","Consumer Audience")</f>
        <v>Consumer Audience</v>
      </c>
      <c r="BG34" s="27" t="str">
        <f aca="false">IF(ISBLANK(Values!F33),"","Adults")</f>
        <v>Adults</v>
      </c>
      <c r="BH34" s="27" t="str">
        <f aca="false">IF(ISBLANK(Values!F33),"","People")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IF(ISBLANK(Values!F33),"",Values!$B$11)</f>
        <v>150</v>
      </c>
      <c r="CH34" s="1" t="str">
        <f aca="false">IF(ISBLANK(Values!F33),"","GR")</f>
        <v>GR</v>
      </c>
      <c r="CI34" s="1" t="str">
        <f aca="false">IF(ISBLANK(Values!F33),"",Values!$B$7)</f>
        <v>41</v>
      </c>
      <c r="CJ34" s="1" t="str">
        <f aca="false">IF(ISBLANK(Values!F33),"",Values!$B$8)</f>
        <v>17</v>
      </c>
      <c r="CK34" s="1" t="str">
        <f aca="false">IF(ISBLANK(Values!F33),"",Values!$B$9)</f>
        <v>5</v>
      </c>
      <c r="CL34" s="1" t="str">
        <f aca="false">IF(ISBLANK(Values!F33),"","CM")</f>
        <v>CM</v>
      </c>
      <c r="CM34" s="1"/>
      <c r="CN34" s="1"/>
      <c r="CO34" s="1" t="str">
        <f aca="false">IF(ISBLANK(Values!F33), "", IF(AND(Values!$B$37=options!$G$2, Values!$C33), "AMAZON_NA", IF(AND(Values!$B$37=options!$G$1, Values!$D33), "AMAZON_EU", "DEFAULT")))</f>
        <v>DEFAULT</v>
      </c>
      <c r="CP34" s="36" t="str">
        <f aca="false">IF(ISBLANK(Values!F33),"",Values!$B$7)</f>
        <v>41</v>
      </c>
      <c r="CQ34" s="36" t="str">
        <f aca="false">IF(ISBLANK(Values!F33),"",Values!$B$8)</f>
        <v>17</v>
      </c>
      <c r="CR34" s="36" t="str">
        <f aca="false">IF(ISBLANK(Values!F33),"",Values!$B$9)</f>
        <v>5</v>
      </c>
      <c r="CS34" s="1" t="n">
        <f aca="false">IF(ISBLANK(Values!F33),"",Values!$B$11)</f>
        <v>150</v>
      </c>
      <c r="CT34" s="1" t="str">
        <f aca="false">IF(ISBLANK(Values!F33),"","GR")</f>
        <v>GR</v>
      </c>
      <c r="CU34" s="1" t="str">
        <f aca="false">IF(ISBLANK(Values!F33),"","CM")</f>
        <v>CM</v>
      </c>
      <c r="CV34" s="1" t="str">
        <f aca="false">IF(ISBLANK(Values!F33),"",IF(Values!$B$36=options!$F$1,"Denmark", IF(Values!$B$36=options!$F$2, "Danemark",IF(Values!$B$36=options!$F$3, "Dänemark",IF(Values!$B$36=options!$F$4, "Danimarca",IF(Values!$B$36=options!$F$5, "Dinamarca",IF(Values!$B$36=options!$F$6, "Denemarken","" ) ) ) ) )))</f>
        <v>Denmark</v>
      </c>
      <c r="CW34" s="1"/>
      <c r="CX34" s="1"/>
      <c r="CY34" s="1"/>
      <c r="CZ34" s="1" t="str">
        <f aca="false">IF(ISBLANK(Values!F33),"","No")</f>
        <v>No</v>
      </c>
      <c r="DA34" s="1" t="str">
        <f aca="false">IF(ISBLANK(Values!F33),"","No")</f>
        <v>No</v>
      </c>
      <c r="DB34" s="1"/>
      <c r="DC34" s="1"/>
      <c r="DD34" s="1"/>
      <c r="DE34" s="1"/>
      <c r="DF34" s="1"/>
      <c r="DG34" s="1"/>
      <c r="DH34" s="1"/>
      <c r="DI34" s="1"/>
      <c r="DJ34" s="1"/>
      <c r="DK34" s="1"/>
      <c r="DL34" s="1"/>
      <c r="DM34" s="1"/>
      <c r="DN34" s="1"/>
      <c r="DO34" s="27" t="str">
        <f aca="false">IF(ISBLANK(Values!F33),"","Parts")</f>
        <v>Parts</v>
      </c>
      <c r="DP34" s="27" t="str">
        <f aca="false">IF(ISBLANK(Values!F33),"",Values!$B$31)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IF(ISBLANK(Values!$F33), "", "not_applicable")</f>
        <v>not_applicable</v>
      </c>
      <c r="DZ34" s="31"/>
      <c r="EA34" s="31"/>
      <c r="EB34" s="31"/>
      <c r="EC34" s="31"/>
      <c r="ED34" s="1"/>
      <c r="EE34" s="1"/>
      <c r="EF34" s="1"/>
      <c r="EG34" s="1"/>
      <c r="EH34" s="1"/>
      <c r="EI34" s="1" t="str">
        <f aca="false">IF(ISBLANK(Values!F33),"",Values!$B$31)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IF(ISBLANK(Values!F33),"","Amazon Tellus UPS")</f>
        <v>Amazon Tellus UPS</v>
      </c>
      <c r="ET34" s="1"/>
      <c r="EU34" s="1"/>
      <c r="EV34" s="31" t="str">
        <f aca="false">IF(ISBLANK(Values!F33),"","New")</f>
        <v>New</v>
      </c>
      <c r="EW34" s="1"/>
      <c r="EX34" s="1"/>
      <c r="EY34" s="1"/>
      <c r="EZ34" s="1"/>
      <c r="FA34" s="1"/>
      <c r="FB34" s="1"/>
      <c r="FC34" s="1"/>
      <c r="FD34" s="1"/>
      <c r="FE34" s="1" t="n">
        <f aca="false">IF(ISBLANK(Values!F33),"",IF(CO34&lt;&gt;"DEFAULT", "", 3))</f>
        <v>3</v>
      </c>
      <c r="FF34" s="1"/>
      <c r="FG34" s="1"/>
      <c r="FH34" s="1" t="str">
        <f aca="false">IF(ISBLANK(Values!F33),"","FALSE")</f>
        <v>FALSE</v>
      </c>
      <c r="FI34" s="36" t="str">
        <f aca="false">IF(ISBLANK(Values!F33),"","FALSE")</f>
        <v>FALSE</v>
      </c>
      <c r="FJ34" s="36" t="str">
        <f aca="false">IF(ISBLANK(Values!F33),"","FALSE")</f>
        <v>FALSE</v>
      </c>
      <c r="FK34" s="1"/>
      <c r="FL34" s="1"/>
      <c r="FM34" s="1" t="str">
        <f aca="false">IF(ISBLANK(Values!F33),"","1")</f>
        <v>1</v>
      </c>
      <c r="FN34" s="1"/>
      <c r="FO34" s="28" t="n">
        <f aca="false">IF(ISBLANK(Values!F33),"",IF(Values!K33, Values!$B$4, Values!$B$5))</f>
        <v>64.99</v>
      </c>
      <c r="FP34" s="1" t="str">
        <f aca="false">IF(ISBLANK(Values!F33),"","Percent")</f>
        <v>Percent</v>
      </c>
      <c r="FQ34" s="1" t="str">
        <f aca="false">IF(ISBLANK(Values!F33),"","2")</f>
        <v>2</v>
      </c>
      <c r="FR34" s="1" t="str">
        <f aca="false">IF(ISBLANK(Values!F33),"","3")</f>
        <v>3</v>
      </c>
      <c r="FS34" s="1" t="str">
        <f aca="false">IF(ISBLANK(Values!F33),"","5")</f>
        <v>5</v>
      </c>
      <c r="FT34" s="1" t="str">
        <f aca="false">IF(ISBLANK(Values!F33),"","6")</f>
        <v>6</v>
      </c>
      <c r="FU34" s="1" t="str">
        <f aca="false">IF(ISBLANK(Values!F33),"","10")</f>
        <v>10</v>
      </c>
      <c r="FV34" s="1" t="str">
        <f aca="false">IF(ISBLANK(Values!F33),"","10")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computer</v>
      </c>
      <c r="B35" s="38" t="str">
        <f aca="false">IF(ISBLANK(Values!F34),"",Values!G34)</f>
        <v>Lenovo T470s BL - HU</v>
      </c>
      <c r="C35" s="32" t="str">
        <f aca="false">IF(ISBLANK(Values!F34),"","TellusRem")</f>
        <v>TellusRem</v>
      </c>
      <c r="D35" s="30" t="n">
        <f aca="false">IF(ISBLANK(Values!F34),"",Values!F34)</f>
        <v>5714401471110</v>
      </c>
      <c r="E35" s="31" t="str">
        <f aca="false">IF(ISBLANK(Values!F34),"","EAN")</f>
        <v>EAN</v>
      </c>
      <c r="F35" s="28" t="str">
        <f aca="false">IF(ISBLANK(Values!F34),"",IF(Values!K34, SUBSTITUTE(Values!$B$1, "{language}", Values!I34) &amp; " " &amp;Values!$B$3, SUBSTITUTE(Values!$B$2, "{language}", Values!$I34) &amp; " " &amp;Values!$B$3))</f>
        <v>replacement Hungarian backlit keyboard for Lenovo Thinkpad  T470s</v>
      </c>
      <c r="G35" s="32" t="str">
        <f aca="false">IF(ISBLANK(Values!F34),"","TellusRem")</f>
        <v>TellusRem</v>
      </c>
      <c r="H35" s="27" t="str">
        <f aca="false">IF(ISBLANK(Values!F34),"",Values!$B$16)</f>
        <v>laptop-computer-replacement-parts</v>
      </c>
      <c r="I35" s="27" t="str">
        <f aca="false">IF(ISBLANK(Values!F34),"","4730574031")</f>
        <v>4730574031</v>
      </c>
      <c r="J35" s="39" t="str">
        <f aca="false">IF(ISBLANK(Values!F34),"",Values!G34 )</f>
        <v>Lenovo T470s BL - HU</v>
      </c>
      <c r="K35" s="28" t="n">
        <f aca="false">IF(ISBLANK(Values!F34),"",IF(Values!K34, Values!$B$4, Values!$B$5))</f>
        <v>64.99</v>
      </c>
      <c r="L35" s="40" t="n">
        <f aca="false">IF(ISBLANK(Values!F34),"",IF($CO35="DEFAULT", Values!$B$18, ""))</f>
        <v>5</v>
      </c>
      <c r="M35" s="28" t="str">
        <f aca="false">IF(ISBLANK(Values!F34),"",Values!$N34)</f>
        <v>https://download.lenovo.com/Images/Parts/01EN656/01EN656_A.jpg</v>
      </c>
      <c r="N35" s="28" t="str">
        <f aca="false">IF(ISBLANK(Values!$G34),"",Values!O34)</f>
        <v>https://download.lenovo.com/Images/Parts/01EN656/01EN656_B.jpg</v>
      </c>
      <c r="O35" s="28" t="str">
        <f aca="false">IF(ISBLANK(Values!$G34),"",Values!P34)</f>
        <v>https://download.lenovo.com/Images/Parts/01EN656/01EN656_details.jpg</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Child</v>
      </c>
      <c r="X35" s="32" t="str">
        <f aca="false">IF(ISBLANK(Values!F34),"",Values!$B$13)</f>
        <v>Lenovo T470s parent</v>
      </c>
      <c r="Y35" s="39" t="str">
        <f aca="false">IF(ISBLANK(Values!F34),"","Size-Color")</f>
        <v>Size-Color</v>
      </c>
      <c r="Z35" s="32" t="str">
        <f aca="false">IF(ISBLANK(Values!F34),"","variation")</f>
        <v>variation</v>
      </c>
      <c r="AA35" s="36" t="str">
        <f aca="false">IF(ISBLANK(Values!F34),"",Values!$B$20)</f>
        <v>PartialUpdate</v>
      </c>
      <c r="AB35" s="36" t="str">
        <f aca="false">IF(ISBLANK(Values!F34),"",Values!$B$29)</f>
        <v>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 aca="false">IF(ISBLANK(Values!F34),"",IF(Values!J34,Values!$B$23,Values!$B$33))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IF(ISBLANK(Values!F34),"",Values!$B$24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5" s="1" t="str">
        <f aca="false">IF(ISBLANK(Values!F34),"",Values!$B$25)</f>
        <v>♻️ ECOFRIENDLY PRODUCT - Buy refurbished, BUY GREEN! Reduce more than 80% carbon dioxide by buying our refurbished keyboards, compared to getting a new keyboard! Perfect OEM replacement part for your keyboard.</v>
      </c>
      <c r="AL35" s="1" t="str">
        <f aca="false">IF(ISBLANK(Values!F34),"",SUBSTITUTE(SUBSTITUTE(IF(Values!$K34, Values!$B$26, Values!$B$33), "{language}", Values!$I34), "{flag}", INDEX(options!$E$1:$E$20, Values!$W34)))</f>
        <v>👉 LAYOUT – 🇭🇺 Hungarian backlit.</v>
      </c>
      <c r="AM35" s="1" t="str">
        <f aca="false">SUBSTITUTE(IF(ISBLANK(Values!F34),"",Values!$B$27), "{model}", Values!$B$3)</f>
        <v>👉 COMPATIBLE WITH - Lenovo T470s.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IF(ISBLANK(Values!F34),"",Values!I34)</f>
        <v>Hungarian</v>
      </c>
      <c r="AU35" s="1"/>
      <c r="AV35" s="36" t="str">
        <f aca="false">IF(ISBLANK(Values!F34),"",IF(Values!K34,"Backlit", "Non-Backlit"))</f>
        <v>Backlit</v>
      </c>
      <c r="AW35" s="1"/>
      <c r="AX35" s="1"/>
      <c r="AY35" s="1"/>
      <c r="AZ35" s="1"/>
      <c r="BA35" s="1"/>
      <c r="BB35" s="1"/>
      <c r="BC35" s="1"/>
      <c r="BD35" s="1"/>
      <c r="BE35" s="27" t="str">
        <f aca="false">IF(ISBLANK(Values!F34),"","Professional Audience")</f>
        <v>Professional Audience</v>
      </c>
      <c r="BF35" s="27" t="str">
        <f aca="false">IF(ISBLANK(Values!F34),"","Consumer Audience")</f>
        <v>Consumer Audience</v>
      </c>
      <c r="BG35" s="27" t="str">
        <f aca="false">IF(ISBLANK(Values!F34),"","Adults")</f>
        <v>Adults</v>
      </c>
      <c r="BH35" s="27" t="str">
        <f aca="false">IF(ISBLANK(Values!F34),"","People")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IF(ISBLANK(Values!F34),"",Values!$B$11)</f>
        <v>150</v>
      </c>
      <c r="CH35" s="1" t="str">
        <f aca="false">IF(ISBLANK(Values!F34),"","GR")</f>
        <v>GR</v>
      </c>
      <c r="CI35" s="1" t="str">
        <f aca="false">IF(ISBLANK(Values!F34),"",Values!$B$7)</f>
        <v>41</v>
      </c>
      <c r="CJ35" s="1" t="str">
        <f aca="false">IF(ISBLANK(Values!F34),"",Values!$B$8)</f>
        <v>17</v>
      </c>
      <c r="CK35" s="1" t="str">
        <f aca="false">IF(ISBLANK(Values!F34),"",Values!$B$9)</f>
        <v>5</v>
      </c>
      <c r="CL35" s="1" t="str">
        <f aca="false">IF(ISBLANK(Values!F34),"","CM")</f>
        <v>CM</v>
      </c>
      <c r="CM35" s="1"/>
      <c r="CN35" s="1"/>
      <c r="CO35" s="1" t="str">
        <f aca="false">IF(ISBLANK(Values!F34), "", IF(AND(Values!$B$37=options!$G$2, Values!$C34), "AMAZON_NA", IF(AND(Values!$B$37=options!$G$1, Values!$D34), "AMAZON_EU", "DEFAULT")))</f>
        <v>DEFAULT</v>
      </c>
      <c r="CP35" s="36" t="str">
        <f aca="false">IF(ISBLANK(Values!F34),"",Values!$B$7)</f>
        <v>41</v>
      </c>
      <c r="CQ35" s="36" t="str">
        <f aca="false">IF(ISBLANK(Values!F34),"",Values!$B$8)</f>
        <v>17</v>
      </c>
      <c r="CR35" s="36" t="str">
        <f aca="false">IF(ISBLANK(Values!F34),"",Values!$B$9)</f>
        <v>5</v>
      </c>
      <c r="CS35" s="1" t="n">
        <f aca="false">IF(ISBLANK(Values!F34),"",Values!$B$11)</f>
        <v>150</v>
      </c>
      <c r="CT35" s="1" t="str">
        <f aca="false">IF(ISBLANK(Values!F34),"","GR")</f>
        <v>GR</v>
      </c>
      <c r="CU35" s="1" t="str">
        <f aca="false">IF(ISBLANK(Values!F34),"","CM")</f>
        <v>CM</v>
      </c>
      <c r="CV35" s="1" t="str">
        <f aca="false">IF(ISBLANK(Values!F34),"",IF(Values!$B$36=options!$F$1,"Denmark", IF(Values!$B$36=options!$F$2, "Danemark",IF(Values!$B$36=options!$F$3, "Dänemark",IF(Values!$B$36=options!$F$4, "Danimarca",IF(Values!$B$36=options!$F$5, "Dinamarca",IF(Values!$B$36=options!$F$6, "Denemarken","" ) ) ) ) )))</f>
        <v>Denmark</v>
      </c>
      <c r="CW35" s="1"/>
      <c r="CX35" s="1"/>
      <c r="CY35" s="1"/>
      <c r="CZ35" s="1" t="str">
        <f aca="false">IF(ISBLANK(Values!F34),"","No")</f>
        <v>No</v>
      </c>
      <c r="DA35" s="1" t="str">
        <f aca="false">IF(ISBLANK(Values!F34),"","No")</f>
        <v>No</v>
      </c>
      <c r="DB35" s="1"/>
      <c r="DC35" s="1"/>
      <c r="DD35" s="1"/>
      <c r="DE35" s="1"/>
      <c r="DF35" s="1"/>
      <c r="DG35" s="1"/>
      <c r="DH35" s="1"/>
      <c r="DI35" s="1"/>
      <c r="DJ35" s="1"/>
      <c r="DK35" s="1"/>
      <c r="DL35" s="1"/>
      <c r="DM35" s="1"/>
      <c r="DN35" s="1"/>
      <c r="DO35" s="27" t="str">
        <f aca="false">IF(ISBLANK(Values!F34),"","Parts")</f>
        <v>Parts</v>
      </c>
      <c r="DP35" s="27" t="str">
        <f aca="false">IF(ISBLANK(Values!F34),"",Values!$B$31)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IF(ISBLANK(Values!$F34), "", "not_applicable")</f>
        <v>not_applicable</v>
      </c>
      <c r="DZ35" s="31"/>
      <c r="EA35" s="31"/>
      <c r="EB35" s="31"/>
      <c r="EC35" s="31"/>
      <c r="ED35" s="1"/>
      <c r="EE35" s="1"/>
      <c r="EF35" s="1"/>
      <c r="EG35" s="1"/>
      <c r="EH35" s="1"/>
      <c r="EI35" s="1" t="str">
        <f aca="false">IF(ISBLANK(Values!F34),"",Values!$B$31)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IF(ISBLANK(Values!F34),"","Amazon Tellus UPS")</f>
        <v>Amazon Tellus UPS</v>
      </c>
      <c r="ET35" s="1"/>
      <c r="EU35" s="1"/>
      <c r="EV35" s="31" t="str">
        <f aca="false">IF(ISBLANK(Values!F34),"","New")</f>
        <v>New</v>
      </c>
      <c r="EW35" s="1"/>
      <c r="EX35" s="1"/>
      <c r="EY35" s="1"/>
      <c r="EZ35" s="1"/>
      <c r="FA35" s="1"/>
      <c r="FB35" s="1"/>
      <c r="FC35" s="1"/>
      <c r="FD35" s="1"/>
      <c r="FE35" s="1" t="n">
        <f aca="false">IF(ISBLANK(Values!F34),"",IF(CO35&lt;&gt;"DEFAULT", "", 3))</f>
        <v>3</v>
      </c>
      <c r="FF35" s="1"/>
      <c r="FG35" s="1"/>
      <c r="FH35" s="1" t="str">
        <f aca="false">IF(ISBLANK(Values!F34),"","FALSE")</f>
        <v>FALSE</v>
      </c>
      <c r="FI35" s="36" t="str">
        <f aca="false">IF(ISBLANK(Values!F34),"","FALSE")</f>
        <v>FALSE</v>
      </c>
      <c r="FJ35" s="36" t="str">
        <f aca="false">IF(ISBLANK(Values!F34),"","FALSE")</f>
        <v>FALSE</v>
      </c>
      <c r="FK35" s="1"/>
      <c r="FL35" s="1"/>
      <c r="FM35" s="1" t="str">
        <f aca="false">IF(ISBLANK(Values!F34),"","1")</f>
        <v>1</v>
      </c>
      <c r="FN35" s="1"/>
      <c r="FO35" s="28" t="n">
        <f aca="false">IF(ISBLANK(Values!F34),"",IF(Values!K34, Values!$B$4, Values!$B$5))</f>
        <v>64.99</v>
      </c>
      <c r="FP35" s="1" t="str">
        <f aca="false">IF(ISBLANK(Values!F34),"","Percent")</f>
        <v>Percent</v>
      </c>
      <c r="FQ35" s="1" t="str">
        <f aca="false">IF(ISBLANK(Values!F34),"","2")</f>
        <v>2</v>
      </c>
      <c r="FR35" s="1" t="str">
        <f aca="false">IF(ISBLANK(Values!F34),"","3")</f>
        <v>3</v>
      </c>
      <c r="FS35" s="1" t="str">
        <f aca="false">IF(ISBLANK(Values!F34),"","5")</f>
        <v>5</v>
      </c>
      <c r="FT35" s="1" t="str">
        <f aca="false">IF(ISBLANK(Values!F34),"","6")</f>
        <v>6</v>
      </c>
      <c r="FU35" s="1" t="str">
        <f aca="false">IF(ISBLANK(Values!F34),"","10")</f>
        <v>10</v>
      </c>
      <c r="FV35" s="1" t="str">
        <f aca="false">IF(ISBLANK(Values!F34),"","10")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computer</v>
      </c>
      <c r="B36" s="38" t="str">
        <f aca="false">IF(ISBLANK(Values!F35),"",Values!G35)</f>
        <v>Lenovo T470s BL - NL</v>
      </c>
      <c r="C36" s="32" t="str">
        <f aca="false">IF(ISBLANK(Values!F35),"","TellusRem")</f>
        <v>TellusRem</v>
      </c>
      <c r="D36" s="30" t="n">
        <f aca="false">IF(ISBLANK(Values!F35),"",Values!F35)</f>
        <v>5714401471127</v>
      </c>
      <c r="E36" s="31" t="str">
        <f aca="false">IF(ISBLANK(Values!F35),"","EAN")</f>
        <v>EAN</v>
      </c>
      <c r="F36" s="28" t="str">
        <f aca="false">IF(ISBLANK(Values!F35),"",IF(Values!K35, SUBSTITUTE(Values!$B$1, "{language}", Values!I35) &amp; " " &amp;Values!$B$3, SUBSTITUTE(Values!$B$2, "{language}", Values!$I35) &amp; " " &amp;Values!$B$3))</f>
        <v>replacement Dutch backlit keyboard for Lenovo Thinkpad  T470s</v>
      </c>
      <c r="G36" s="32" t="str">
        <f aca="false">IF(ISBLANK(Values!F35),"","TellusRem")</f>
        <v>TellusRem</v>
      </c>
      <c r="H36" s="27" t="str">
        <f aca="false">IF(ISBLANK(Values!F35),"",Values!$B$16)</f>
        <v>laptop-computer-replacement-parts</v>
      </c>
      <c r="I36" s="27" t="str">
        <f aca="false">IF(ISBLANK(Values!F35),"","4730574031")</f>
        <v>4730574031</v>
      </c>
      <c r="J36" s="39" t="str">
        <f aca="false">IF(ISBLANK(Values!F35),"",Values!G35 )</f>
        <v>Lenovo T470s BL - NL</v>
      </c>
      <c r="K36" s="28" t="n">
        <f aca="false">IF(ISBLANK(Values!F35),"",IF(Values!K35, Values!$B$4, Values!$B$5))</f>
        <v>64.99</v>
      </c>
      <c r="L36" s="40" t="n">
        <f aca="false">IF(ISBLANK(Values!F35),"",IF($CO36="DEFAULT", Values!$B$18, ""))</f>
        <v>5</v>
      </c>
      <c r="M36" s="28" t="str">
        <f aca="false">IF(ISBLANK(Values!F35),"",Values!$N35)</f>
        <v>https://download.lenovo.com/Images/Parts/01EN701/01EN701_A.jpg</v>
      </c>
      <c r="N36" s="28" t="str">
        <f aca="false">IF(ISBLANK(Values!$G35),"",Values!O35)</f>
        <v>https://download.lenovo.com/Images/Parts/01EN701/01EN701_B.jpg</v>
      </c>
      <c r="O36" s="28" t="str">
        <f aca="false">IF(ISBLANK(Values!$G35),"",Values!P35)</f>
        <v>https://download.lenovo.com/Images/Parts/01EN701/01EN701_details.jpg</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Child</v>
      </c>
      <c r="X36" s="32" t="str">
        <f aca="false">IF(ISBLANK(Values!F35),"",Values!$B$13)</f>
        <v>Lenovo T470s parent</v>
      </c>
      <c r="Y36" s="39" t="str">
        <f aca="false">IF(ISBLANK(Values!F35),"","Size-Color")</f>
        <v>Size-Color</v>
      </c>
      <c r="Z36" s="32" t="str">
        <f aca="false">IF(ISBLANK(Values!F35),"","variation")</f>
        <v>variation</v>
      </c>
      <c r="AA36" s="36" t="str">
        <f aca="false">IF(ISBLANK(Values!F35),"",Values!$B$20)</f>
        <v>PartialUpdate</v>
      </c>
      <c r="AB36" s="36" t="str">
        <f aca="false">IF(ISBLANK(Values!F35),"",Values!$B$29)</f>
        <v>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 aca="false">IF(ISBLANK(Values!F35),"",IF(Values!J35,Values!$B$23,Values!$B$33))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IF(ISBLANK(Values!F35),"",Values!$B$24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6" s="1" t="str">
        <f aca="false">IF(ISBLANK(Values!F35),"",Values!$B$25)</f>
        <v>♻️ ECOFRIENDLY PRODUCT - Buy refurbished, BUY GREEN! Reduce more than 80% carbon dioxide by buying our refurbished keyboards, compared to getting a new keyboard! Perfect OEM replacement part for your keyboard.</v>
      </c>
      <c r="AL36" s="1" t="str">
        <f aca="false">IF(ISBLANK(Values!F35),"",SUBSTITUTE(SUBSTITUTE(IF(Values!$K35, Values!$B$26, Values!$B$33), "{language}", Values!$I35), "{flag}", INDEX(options!$E$1:$E$20, Values!$W35)))</f>
        <v>👉 LAYOUT – 🇳🇱 Dutch backlit.</v>
      </c>
      <c r="AM36" s="1" t="str">
        <f aca="false">SUBSTITUTE(IF(ISBLANK(Values!F35),"",Values!$B$27), "{model}", Values!$B$3)</f>
        <v>👉 COMPATIBLE WITH - Lenovo T470s.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IF(ISBLANK(Values!F35),"",Values!I35)</f>
        <v>Dutch</v>
      </c>
      <c r="AU36" s="1"/>
      <c r="AV36" s="36" t="str">
        <f aca="false">IF(ISBLANK(Values!F35),"",IF(Values!K35,"Backlit", "Non-Backlit"))</f>
        <v>Backlit</v>
      </c>
      <c r="AW36" s="1"/>
      <c r="AX36" s="1"/>
      <c r="AY36" s="1"/>
      <c r="AZ36" s="1"/>
      <c r="BA36" s="1"/>
      <c r="BB36" s="1"/>
      <c r="BC36" s="1"/>
      <c r="BD36" s="1"/>
      <c r="BE36" s="27" t="str">
        <f aca="false">IF(ISBLANK(Values!F35),"","Professional Audience")</f>
        <v>Professional Audience</v>
      </c>
      <c r="BF36" s="27" t="str">
        <f aca="false">IF(ISBLANK(Values!F35),"","Consumer Audience")</f>
        <v>Consumer Audience</v>
      </c>
      <c r="BG36" s="27" t="str">
        <f aca="false">IF(ISBLANK(Values!F35),"","Adults")</f>
        <v>Adults</v>
      </c>
      <c r="BH36" s="27" t="str">
        <f aca="false">IF(ISBLANK(Values!F35),"","People")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IF(ISBLANK(Values!F35),"",Values!$B$11)</f>
        <v>150</v>
      </c>
      <c r="CH36" s="1" t="str">
        <f aca="false">IF(ISBLANK(Values!F35),"","GR")</f>
        <v>GR</v>
      </c>
      <c r="CI36" s="1" t="str">
        <f aca="false">IF(ISBLANK(Values!F35),"",Values!$B$7)</f>
        <v>41</v>
      </c>
      <c r="CJ36" s="1" t="str">
        <f aca="false">IF(ISBLANK(Values!F35),"",Values!$B$8)</f>
        <v>17</v>
      </c>
      <c r="CK36" s="1" t="str">
        <f aca="false">IF(ISBLANK(Values!F35),"",Values!$B$9)</f>
        <v>5</v>
      </c>
      <c r="CL36" s="1" t="str">
        <f aca="false">IF(ISBLANK(Values!F35),"","CM")</f>
        <v>CM</v>
      </c>
      <c r="CM36" s="1"/>
      <c r="CN36" s="1"/>
      <c r="CO36" s="1" t="str">
        <f aca="false">IF(ISBLANK(Values!F35), "", IF(AND(Values!$B$37=options!$G$2, Values!$C35), "AMAZON_NA", IF(AND(Values!$B$37=options!$G$1, Values!$D35), "AMAZON_EU", "DEFAULT")))</f>
        <v>DEFAULT</v>
      </c>
      <c r="CP36" s="36" t="str">
        <f aca="false">IF(ISBLANK(Values!F35),"",Values!$B$7)</f>
        <v>41</v>
      </c>
      <c r="CQ36" s="36" t="str">
        <f aca="false">IF(ISBLANK(Values!F35),"",Values!$B$8)</f>
        <v>17</v>
      </c>
      <c r="CR36" s="36" t="str">
        <f aca="false">IF(ISBLANK(Values!F35),"",Values!$B$9)</f>
        <v>5</v>
      </c>
      <c r="CS36" s="1" t="n">
        <f aca="false">IF(ISBLANK(Values!F35),"",Values!$B$11)</f>
        <v>150</v>
      </c>
      <c r="CT36" s="1" t="str">
        <f aca="false">IF(ISBLANK(Values!F35),"","GR")</f>
        <v>GR</v>
      </c>
      <c r="CU36" s="1" t="str">
        <f aca="false">IF(ISBLANK(Values!F35),"","CM")</f>
        <v>CM</v>
      </c>
      <c r="CV36" s="1" t="str">
        <f aca="false">IF(ISBLANK(Values!F35),"",IF(Values!$B$36=options!$F$1,"Denmark", IF(Values!$B$36=options!$F$2, "Danemark",IF(Values!$B$36=options!$F$3, "Dänemark",IF(Values!$B$36=options!$F$4, "Danimarca",IF(Values!$B$36=options!$F$5, "Dinamarca",IF(Values!$B$36=options!$F$6, "Denemarken","" ) ) ) ) )))</f>
        <v>Denmark</v>
      </c>
      <c r="CW36" s="1"/>
      <c r="CX36" s="1"/>
      <c r="CY36" s="1"/>
      <c r="CZ36" s="1" t="str">
        <f aca="false">IF(ISBLANK(Values!F35),"","No")</f>
        <v>No</v>
      </c>
      <c r="DA36" s="1" t="str">
        <f aca="false">IF(ISBLANK(Values!F35),"","No")</f>
        <v>No</v>
      </c>
      <c r="DB36" s="1"/>
      <c r="DC36" s="1"/>
      <c r="DD36" s="1"/>
      <c r="DE36" s="1"/>
      <c r="DF36" s="1"/>
      <c r="DG36" s="1"/>
      <c r="DH36" s="1"/>
      <c r="DI36" s="1"/>
      <c r="DJ36" s="1"/>
      <c r="DK36" s="1"/>
      <c r="DL36" s="1"/>
      <c r="DM36" s="1"/>
      <c r="DN36" s="1"/>
      <c r="DO36" s="27" t="str">
        <f aca="false">IF(ISBLANK(Values!F35),"","Parts")</f>
        <v>Parts</v>
      </c>
      <c r="DP36" s="27" t="str">
        <f aca="false">IF(ISBLANK(Values!F35),"",Values!$B$31)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IF(ISBLANK(Values!$F35), "", "not_applicable")</f>
        <v>not_applicable</v>
      </c>
      <c r="DZ36" s="31"/>
      <c r="EA36" s="31"/>
      <c r="EB36" s="31"/>
      <c r="EC36" s="31"/>
      <c r="ED36" s="1"/>
      <c r="EE36" s="1"/>
      <c r="EF36" s="1"/>
      <c r="EG36" s="1"/>
      <c r="EH36" s="1"/>
      <c r="EI36" s="1" t="str">
        <f aca="false">IF(ISBLANK(Values!F35),"",Values!$B$31)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IF(ISBLANK(Values!F35),"","Amazon Tellus UPS")</f>
        <v>Amazon Tellus UPS</v>
      </c>
      <c r="ET36" s="1"/>
      <c r="EU36" s="1"/>
      <c r="EV36" s="31" t="str">
        <f aca="false">IF(ISBLANK(Values!F35),"","New")</f>
        <v>New</v>
      </c>
      <c r="EW36" s="1"/>
      <c r="EX36" s="1"/>
      <c r="EY36" s="1"/>
      <c r="EZ36" s="1"/>
      <c r="FA36" s="1"/>
      <c r="FB36" s="1"/>
      <c r="FC36" s="1"/>
      <c r="FD36" s="1"/>
      <c r="FE36" s="1" t="n">
        <f aca="false">IF(ISBLANK(Values!F35),"",IF(CO36&lt;&gt;"DEFAULT", "", 3))</f>
        <v>3</v>
      </c>
      <c r="FF36" s="1"/>
      <c r="FG36" s="1"/>
      <c r="FH36" s="1" t="str">
        <f aca="false">IF(ISBLANK(Values!F35),"","FALSE")</f>
        <v>FALSE</v>
      </c>
      <c r="FI36" s="36" t="str">
        <f aca="false">IF(ISBLANK(Values!F35),"","FALSE")</f>
        <v>FALSE</v>
      </c>
      <c r="FJ36" s="36" t="str">
        <f aca="false">IF(ISBLANK(Values!F35),"","FALSE")</f>
        <v>FALSE</v>
      </c>
      <c r="FK36" s="1"/>
      <c r="FL36" s="1"/>
      <c r="FM36" s="1" t="str">
        <f aca="false">IF(ISBLANK(Values!F35),"","1")</f>
        <v>1</v>
      </c>
      <c r="FN36" s="1"/>
      <c r="FO36" s="28" t="n">
        <f aca="false">IF(ISBLANK(Values!F35),"",IF(Values!K35, Values!$B$4, Values!$B$5))</f>
        <v>64.99</v>
      </c>
      <c r="FP36" s="1" t="str">
        <f aca="false">IF(ISBLANK(Values!F35),"","Percent")</f>
        <v>Percent</v>
      </c>
      <c r="FQ36" s="1" t="str">
        <f aca="false">IF(ISBLANK(Values!F35),"","2")</f>
        <v>2</v>
      </c>
      <c r="FR36" s="1" t="str">
        <f aca="false">IF(ISBLANK(Values!F35),"","3")</f>
        <v>3</v>
      </c>
      <c r="FS36" s="1" t="str">
        <f aca="false">IF(ISBLANK(Values!F35),"","5")</f>
        <v>5</v>
      </c>
      <c r="FT36" s="1" t="str">
        <f aca="false">IF(ISBLANK(Values!F35),"","6")</f>
        <v>6</v>
      </c>
      <c r="FU36" s="1" t="str">
        <f aca="false">IF(ISBLANK(Values!F35),"","10")</f>
        <v>10</v>
      </c>
      <c r="FV36" s="1" t="str">
        <f aca="false">IF(ISBLANK(Values!F35),"","10")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computer</v>
      </c>
      <c r="B37" s="38" t="str">
        <f aca="false">IF(ISBLANK(Values!F36),"",Values!G36)</f>
        <v>Lenovo T470s BL - NO</v>
      </c>
      <c r="C37" s="32" t="str">
        <f aca="false">IF(ISBLANK(Values!F36),"","TellusRem")</f>
        <v>TellusRem</v>
      </c>
      <c r="D37" s="30" t="n">
        <f aca="false">IF(ISBLANK(Values!F36),"",Values!F36)</f>
        <v>5714401471226</v>
      </c>
      <c r="E37" s="31" t="str">
        <f aca="false">IF(ISBLANK(Values!F36),"","EAN")</f>
        <v>EAN</v>
      </c>
      <c r="F37" s="28" t="str">
        <f aca="false">IF(ISBLANK(Values!F36),"",IF(Values!K36, SUBSTITUTE(Values!$B$1, "{language}", Values!I36) &amp; " " &amp;Values!$B$3, SUBSTITUTE(Values!$B$2, "{language}", Values!$I36) &amp; " " &amp;Values!$B$3))</f>
        <v>replacement Norwegian backlit keyboard for Lenovo Thinkpad  T470s</v>
      </c>
      <c r="G37" s="32" t="str">
        <f aca="false">IF(ISBLANK(Values!F36),"","TellusRem")</f>
        <v>TellusRem</v>
      </c>
      <c r="H37" s="27" t="str">
        <f aca="false">IF(ISBLANK(Values!F36),"",Values!$B$16)</f>
        <v>laptop-computer-replacement-parts</v>
      </c>
      <c r="I37" s="27" t="str">
        <f aca="false">IF(ISBLANK(Values!F36),"","4730574031")</f>
        <v>4730574031</v>
      </c>
      <c r="J37" s="39" t="str">
        <f aca="false">IF(ISBLANK(Values!F36),"",Values!G36 )</f>
        <v>Lenovo T470s BL - NO</v>
      </c>
      <c r="K37" s="28" t="n">
        <f aca="false">IF(ISBLANK(Values!F36),"",IF(Values!K36, Values!$B$4, Values!$B$5))</f>
        <v>64.99</v>
      </c>
      <c r="L37" s="40" t="n">
        <f aca="false">IF(ISBLANK(Values!F36),"",IF($CO37="DEFAULT", Values!$B$18, ""))</f>
        <v>5</v>
      </c>
      <c r="M37" s="28" t="str">
        <f aca="false">IF(ISBLANK(Values!F36),"",Values!$N36)</f>
        <v>https://download.lenovo.com/Images/Parts/01EN702/01EN702_A.jpg</v>
      </c>
      <c r="N37" s="28" t="str">
        <f aca="false">IF(ISBLANK(Values!$G36),"",Values!O36)</f>
        <v>https://download.lenovo.com/Images/Parts/01EN702/01EN702_B.jpg</v>
      </c>
      <c r="O37" s="28" t="str">
        <f aca="false">IF(ISBLANK(Values!$G36),"",Values!P36)</f>
        <v>https://download.lenovo.com/Images/Parts/01EN702/01EN702_details.jpg</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Child</v>
      </c>
      <c r="X37" s="32" t="str">
        <f aca="false">IF(ISBLANK(Values!F36),"",Values!$B$13)</f>
        <v>Lenovo T470s parent</v>
      </c>
      <c r="Y37" s="39" t="str">
        <f aca="false">IF(ISBLANK(Values!F36),"","Size-Color")</f>
        <v>Size-Color</v>
      </c>
      <c r="Z37" s="32" t="str">
        <f aca="false">IF(ISBLANK(Values!F36),"","variation")</f>
        <v>variation</v>
      </c>
      <c r="AA37" s="36" t="str">
        <f aca="false">IF(ISBLANK(Values!F36),"",Values!$B$20)</f>
        <v>PartialUpdate</v>
      </c>
      <c r="AB37" s="36" t="str">
        <f aca="false">IF(ISBLANK(Values!F36),"",Values!$B$29)</f>
        <v>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 aca="false">IF(ISBLANK(Values!F36),"",IF(Values!J36,Values!$B$23,Values!$B$33))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IF(ISBLANK(Values!F36),"",Values!$B$24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7" s="1" t="str">
        <f aca="false">IF(ISBLANK(Values!F36),"",Values!$B$25)</f>
        <v>♻️ ECOFRIENDLY PRODUCT - Buy refurbished, BUY GREEN! Reduce more than 80% carbon dioxide by buying our refurbished keyboards, compared to getting a new keyboard! Perfect OEM replacement part for your keyboard.</v>
      </c>
      <c r="AL37" s="1" t="str">
        <f aca="false">IF(ISBLANK(Values!F36),"",SUBSTITUTE(SUBSTITUTE(IF(Values!$K36, Values!$B$26, Values!$B$33), "{language}", Values!$I36), "{flag}", INDEX(options!$E$1:$E$20, Values!$W36)))</f>
        <v>👉 LAYOUT – 🇳🇴 Norwegian backlit.</v>
      </c>
      <c r="AM37" s="1" t="str">
        <f aca="false">SUBSTITUTE(IF(ISBLANK(Values!F36),"",Values!$B$27), "{model}", Values!$B$3)</f>
        <v>👉 COMPATIBLE WITH - Lenovo T470s.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IF(ISBLANK(Values!F36),"",Values!I36)</f>
        <v>Norwegian</v>
      </c>
      <c r="AU37" s="1"/>
      <c r="AV37" s="36" t="str">
        <f aca="false">IF(ISBLANK(Values!F36),"",IF(Values!K36,"Backlit", "Non-Backlit"))</f>
        <v>Backlit</v>
      </c>
      <c r="AW37" s="1"/>
      <c r="AX37" s="1"/>
      <c r="AY37" s="1"/>
      <c r="AZ37" s="1"/>
      <c r="BA37" s="1"/>
      <c r="BB37" s="1"/>
      <c r="BC37" s="1"/>
      <c r="BD37" s="1"/>
      <c r="BE37" s="27" t="str">
        <f aca="false">IF(ISBLANK(Values!F36),"","Professional Audience")</f>
        <v>Professional Audience</v>
      </c>
      <c r="BF37" s="27" t="str">
        <f aca="false">IF(ISBLANK(Values!F36),"","Consumer Audience")</f>
        <v>Consumer Audience</v>
      </c>
      <c r="BG37" s="27" t="str">
        <f aca="false">IF(ISBLANK(Values!F36),"","Adults")</f>
        <v>Adults</v>
      </c>
      <c r="BH37" s="27" t="str">
        <f aca="false">IF(ISBLANK(Values!F36),"","People")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IF(ISBLANK(Values!F36),"",Values!$B$11)</f>
        <v>150</v>
      </c>
      <c r="CH37" s="1" t="str">
        <f aca="false">IF(ISBLANK(Values!F36),"","GR")</f>
        <v>GR</v>
      </c>
      <c r="CI37" s="1" t="str">
        <f aca="false">IF(ISBLANK(Values!F36),"",Values!$B$7)</f>
        <v>41</v>
      </c>
      <c r="CJ37" s="1" t="str">
        <f aca="false">IF(ISBLANK(Values!F36),"",Values!$B$8)</f>
        <v>17</v>
      </c>
      <c r="CK37" s="1" t="str">
        <f aca="false">IF(ISBLANK(Values!F36),"",Values!$B$9)</f>
        <v>5</v>
      </c>
      <c r="CL37" s="1" t="str">
        <f aca="false">IF(ISBLANK(Values!F36),"","CM")</f>
        <v>CM</v>
      </c>
      <c r="CM37" s="1"/>
      <c r="CN37" s="1"/>
      <c r="CO37" s="1" t="str">
        <f aca="false">IF(ISBLANK(Values!F36), "", IF(AND(Values!$B$37=options!$G$2, Values!$C36), "AMAZON_NA", IF(AND(Values!$B$37=options!$G$1, Values!$D36), "AMAZON_EU", "DEFAULT")))</f>
        <v>DEFAULT</v>
      </c>
      <c r="CP37" s="36" t="str">
        <f aca="false">IF(ISBLANK(Values!F36),"",Values!$B$7)</f>
        <v>41</v>
      </c>
      <c r="CQ37" s="36" t="str">
        <f aca="false">IF(ISBLANK(Values!F36),"",Values!$B$8)</f>
        <v>17</v>
      </c>
      <c r="CR37" s="36" t="str">
        <f aca="false">IF(ISBLANK(Values!F36),"",Values!$B$9)</f>
        <v>5</v>
      </c>
      <c r="CS37" s="1" t="n">
        <f aca="false">IF(ISBLANK(Values!F36),"",Values!$B$11)</f>
        <v>150</v>
      </c>
      <c r="CT37" s="1" t="str">
        <f aca="false">IF(ISBLANK(Values!F36),"","GR")</f>
        <v>GR</v>
      </c>
      <c r="CU37" s="1" t="str">
        <f aca="false">IF(ISBLANK(Values!F36),"","CM")</f>
        <v>CM</v>
      </c>
      <c r="CV37" s="1" t="str">
        <f aca="false">IF(ISBLANK(Values!F36),"",IF(Values!$B$36=options!$F$1,"Denmark", IF(Values!$B$36=options!$F$2, "Danemark",IF(Values!$B$36=options!$F$3, "Dänemark",IF(Values!$B$36=options!$F$4, "Danimarca",IF(Values!$B$36=options!$F$5, "Dinamarca",IF(Values!$B$36=options!$F$6, "Denemarken","" ) ) ) ) )))</f>
        <v>Denmark</v>
      </c>
      <c r="CW37" s="1"/>
      <c r="CX37" s="1"/>
      <c r="CY37" s="1"/>
      <c r="CZ37" s="1" t="str">
        <f aca="false">IF(ISBLANK(Values!F36),"","No")</f>
        <v>No</v>
      </c>
      <c r="DA37" s="1" t="str">
        <f aca="false">IF(ISBLANK(Values!F36),"","No")</f>
        <v>No</v>
      </c>
      <c r="DB37" s="1"/>
      <c r="DC37" s="1"/>
      <c r="DD37" s="1"/>
      <c r="DE37" s="1"/>
      <c r="DF37" s="1"/>
      <c r="DG37" s="1"/>
      <c r="DH37" s="1"/>
      <c r="DI37" s="1"/>
      <c r="DJ37" s="1"/>
      <c r="DK37" s="1"/>
      <c r="DL37" s="1"/>
      <c r="DM37" s="1"/>
      <c r="DN37" s="1"/>
      <c r="DO37" s="27" t="str">
        <f aca="false">IF(ISBLANK(Values!F36),"","Parts")</f>
        <v>Parts</v>
      </c>
      <c r="DP37" s="27" t="str">
        <f aca="false">IF(ISBLANK(Values!F36),"",Values!$B$31)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IF(ISBLANK(Values!$F36), "", "not_applicable")</f>
        <v>not_applicable</v>
      </c>
      <c r="DZ37" s="31"/>
      <c r="EA37" s="31"/>
      <c r="EB37" s="31"/>
      <c r="EC37" s="31"/>
      <c r="ED37" s="1"/>
      <c r="EE37" s="1"/>
      <c r="EF37" s="1"/>
      <c r="EG37" s="1"/>
      <c r="EH37" s="1"/>
      <c r="EI37" s="1" t="str">
        <f aca="false">IF(ISBLANK(Values!F36),"",Values!$B$31)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IF(ISBLANK(Values!F36),"","Amazon Tellus UPS")</f>
        <v>Amazon Tellus UPS</v>
      </c>
      <c r="ET37" s="1"/>
      <c r="EU37" s="1"/>
      <c r="EV37" s="31" t="str">
        <f aca="false">IF(ISBLANK(Values!F36),"","New")</f>
        <v>New</v>
      </c>
      <c r="EW37" s="1"/>
      <c r="EX37" s="1"/>
      <c r="EY37" s="1"/>
      <c r="EZ37" s="1"/>
      <c r="FA37" s="1"/>
      <c r="FB37" s="1"/>
      <c r="FC37" s="1"/>
      <c r="FD37" s="1"/>
      <c r="FE37" s="1" t="n">
        <f aca="false">IF(ISBLANK(Values!F36),"",IF(CO37&lt;&gt;"DEFAULT", "", 3))</f>
        <v>3</v>
      </c>
      <c r="FF37" s="1"/>
      <c r="FG37" s="1"/>
      <c r="FH37" s="1" t="str">
        <f aca="false">IF(ISBLANK(Values!F36),"","FALSE")</f>
        <v>FALSE</v>
      </c>
      <c r="FI37" s="36" t="str">
        <f aca="false">IF(ISBLANK(Values!F36),"","FALSE")</f>
        <v>FALSE</v>
      </c>
      <c r="FJ37" s="36" t="str">
        <f aca="false">IF(ISBLANK(Values!F36),"","FALSE")</f>
        <v>FALSE</v>
      </c>
      <c r="FK37" s="1"/>
      <c r="FL37" s="1"/>
      <c r="FM37" s="1" t="str">
        <f aca="false">IF(ISBLANK(Values!F36),"","1")</f>
        <v>1</v>
      </c>
      <c r="FN37" s="1"/>
      <c r="FO37" s="28" t="n">
        <f aca="false">IF(ISBLANK(Values!F36),"",IF(Values!K36, Values!$B$4, Values!$B$5))</f>
        <v>64.99</v>
      </c>
      <c r="FP37" s="1" t="str">
        <f aca="false">IF(ISBLANK(Values!F36),"","Percent")</f>
        <v>Percent</v>
      </c>
      <c r="FQ37" s="1" t="str">
        <f aca="false">IF(ISBLANK(Values!F36),"","2")</f>
        <v>2</v>
      </c>
      <c r="FR37" s="1" t="str">
        <f aca="false">IF(ISBLANK(Values!F36),"","3")</f>
        <v>3</v>
      </c>
      <c r="FS37" s="1" t="str">
        <f aca="false">IF(ISBLANK(Values!F36),"","5")</f>
        <v>5</v>
      </c>
      <c r="FT37" s="1" t="str">
        <f aca="false">IF(ISBLANK(Values!F36),"","6")</f>
        <v>6</v>
      </c>
      <c r="FU37" s="1" t="str">
        <f aca="false">IF(ISBLANK(Values!F36),"","10")</f>
        <v>10</v>
      </c>
      <c r="FV37" s="1" t="str">
        <f aca="false">IF(ISBLANK(Values!F36),"","10")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computer</v>
      </c>
      <c r="B38" s="38" t="str">
        <f aca="false">IF(ISBLANK(Values!F37),"",Values!G37)</f>
        <v>Lenovo T470s BL - PL</v>
      </c>
      <c r="C38" s="32" t="str">
        <f aca="false">IF(ISBLANK(Values!F37),"","TellusRem")</f>
        <v>TellusRem</v>
      </c>
      <c r="D38" s="30" t="n">
        <f aca="false">IF(ISBLANK(Values!F37),"",Values!F37)</f>
        <v>5714401471141</v>
      </c>
      <c r="E38" s="31" t="str">
        <f aca="false">IF(ISBLANK(Values!F37),"","EAN")</f>
        <v>EAN</v>
      </c>
      <c r="F38" s="28" t="str">
        <f aca="false">IF(ISBLANK(Values!F37),"",IF(Values!K37, SUBSTITUTE(Values!$B$1, "{language}", Values!I37) &amp; " " &amp;Values!$B$3, SUBSTITUTE(Values!$B$2, "{language}", Values!$I37) &amp; " " &amp;Values!$B$3))</f>
        <v>replacement Polish backlit keyboard for Lenovo Thinkpad  T470s</v>
      </c>
      <c r="G38" s="32" t="str">
        <f aca="false">IF(ISBLANK(Values!F37),"","TellusRem")</f>
        <v>TellusRem</v>
      </c>
      <c r="H38" s="27" t="str">
        <f aca="false">IF(ISBLANK(Values!F37),"",Values!$B$16)</f>
        <v>laptop-computer-replacement-parts</v>
      </c>
      <c r="I38" s="27" t="str">
        <f aca="false">IF(ISBLANK(Values!F37),"","4730574031")</f>
        <v>4730574031</v>
      </c>
      <c r="J38" s="39" t="str">
        <f aca="false">IF(ISBLANK(Values!F37),"",Values!G37 )</f>
        <v>Lenovo T470s BL - PL</v>
      </c>
      <c r="K38" s="28" t="n">
        <f aca="false">IF(ISBLANK(Values!F37),"",IF(Values!K37, Values!$B$4, Values!$B$5))</f>
        <v>64.99</v>
      </c>
      <c r="L38" s="40" t="n">
        <f aca="false">IF(ISBLANK(Values!F37),"",IF($CO38="DEFAULT", Values!$B$18, ""))</f>
        <v>5</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Child</v>
      </c>
      <c r="X38" s="32" t="str">
        <f aca="false">IF(ISBLANK(Values!F37),"",Values!$B$13)</f>
        <v>Lenovo T470s parent</v>
      </c>
      <c r="Y38" s="39" t="str">
        <f aca="false">IF(ISBLANK(Values!F37),"","Size-Color")</f>
        <v>Size-Color</v>
      </c>
      <c r="Z38" s="32" t="str">
        <f aca="false">IF(ISBLANK(Values!F37),"","variation")</f>
        <v>variation</v>
      </c>
      <c r="AA38" s="36" t="str">
        <f aca="false">IF(ISBLANK(Values!F37),"",Values!$B$20)</f>
        <v>PartialUpdate</v>
      </c>
      <c r="AB38" s="36" t="str">
        <f aca="false">IF(ISBLANK(Values!F37),"",Values!$B$29)</f>
        <v>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 aca="false">IF(ISBLANK(Values!F37),"",IF(Values!J37,Values!$B$23,Values!$B$33))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IF(ISBLANK(Values!F37),"",Values!$B$24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8" s="1" t="str">
        <f aca="false">IF(ISBLANK(Values!F37),"",Values!$B$25)</f>
        <v>♻️ ECOFRIENDLY PRODUCT - Buy refurbished, BUY GREEN! Reduce more than 80% carbon dioxide by buying our refurbished keyboards, compared to getting a new keyboard! Perfect OEM replacement part for your keyboard.</v>
      </c>
      <c r="AL38" s="1" t="str">
        <f aca="false">IF(ISBLANK(Values!F37),"",SUBSTITUTE(SUBSTITUTE(IF(Values!$K37, Values!$B$26, Values!$B$33), "{language}", Values!$I37), "{flag}", INDEX(options!$E$1:$E$20, Values!$W37)))</f>
        <v>👉 LAYOUT – 🇵🇱 Polish backlit.</v>
      </c>
      <c r="AM38" s="1" t="str">
        <f aca="false">SUBSTITUTE(IF(ISBLANK(Values!F37),"",Values!$B$27), "{model}", Values!$B$3)</f>
        <v>👉 COMPATIBLE WITH - Lenovo T470s.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IF(ISBLANK(Values!F37),"",Values!I37)</f>
        <v>Polish</v>
      </c>
      <c r="AU38" s="1"/>
      <c r="AV38" s="36" t="str">
        <f aca="false">IF(ISBLANK(Values!F37),"",IF(Values!K37,"Backlit", "Non-Backlit"))</f>
        <v>Backlit</v>
      </c>
      <c r="AW38" s="1"/>
      <c r="AX38" s="1"/>
      <c r="AY38" s="1"/>
      <c r="AZ38" s="1"/>
      <c r="BA38" s="1"/>
      <c r="BB38" s="1"/>
      <c r="BC38" s="1"/>
      <c r="BD38" s="1"/>
      <c r="BE38" s="27" t="str">
        <f aca="false">IF(ISBLANK(Values!F37),"","Professional Audience")</f>
        <v>Professional Audience</v>
      </c>
      <c r="BF38" s="27" t="str">
        <f aca="false">IF(ISBLANK(Values!F37),"","Consumer Audience")</f>
        <v>Consumer Audience</v>
      </c>
      <c r="BG38" s="27" t="str">
        <f aca="false">IF(ISBLANK(Values!F37),"","Adults")</f>
        <v>Adults</v>
      </c>
      <c r="BH38" s="27" t="str">
        <f aca="false">IF(ISBLANK(Values!F37),"","People")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IF(ISBLANK(Values!F37),"",Values!$B$11)</f>
        <v>150</v>
      </c>
      <c r="CH38" s="1" t="str">
        <f aca="false">IF(ISBLANK(Values!F37),"","GR")</f>
        <v>GR</v>
      </c>
      <c r="CI38" s="1" t="str">
        <f aca="false">IF(ISBLANK(Values!F37),"",Values!$B$7)</f>
        <v>41</v>
      </c>
      <c r="CJ38" s="1" t="str">
        <f aca="false">IF(ISBLANK(Values!F37),"",Values!$B$8)</f>
        <v>17</v>
      </c>
      <c r="CK38" s="1" t="str">
        <f aca="false">IF(ISBLANK(Values!F37),"",Values!$B$9)</f>
        <v>5</v>
      </c>
      <c r="CL38" s="1" t="str">
        <f aca="false">IF(ISBLANK(Values!F37),"","CM")</f>
        <v>CM</v>
      </c>
      <c r="CM38" s="1"/>
      <c r="CN38" s="1"/>
      <c r="CO38" s="1" t="str">
        <f aca="false">IF(ISBLANK(Values!F37), "", IF(AND(Values!$B$37=options!$G$2, Values!$C37), "AMAZON_NA", IF(AND(Values!$B$37=options!$G$1, Values!$D37), "AMAZON_EU", "DEFAULT")))</f>
        <v>DEFAULT</v>
      </c>
      <c r="CP38" s="36" t="str">
        <f aca="false">IF(ISBLANK(Values!F37),"",Values!$B$7)</f>
        <v>41</v>
      </c>
      <c r="CQ38" s="36" t="str">
        <f aca="false">IF(ISBLANK(Values!F37),"",Values!$B$8)</f>
        <v>17</v>
      </c>
      <c r="CR38" s="36" t="str">
        <f aca="false">IF(ISBLANK(Values!F37),"",Values!$B$9)</f>
        <v>5</v>
      </c>
      <c r="CS38" s="1" t="n">
        <f aca="false">IF(ISBLANK(Values!F37),"",Values!$B$11)</f>
        <v>150</v>
      </c>
      <c r="CT38" s="1" t="str">
        <f aca="false">IF(ISBLANK(Values!F37),"","GR")</f>
        <v>GR</v>
      </c>
      <c r="CU38" s="1" t="str">
        <f aca="false">IF(ISBLANK(Values!F37),"","CM")</f>
        <v>CM</v>
      </c>
      <c r="CV38" s="1" t="str">
        <f aca="false">IF(ISBLANK(Values!F37),"",IF(Values!$B$36=options!$F$1,"Denmark", IF(Values!$B$36=options!$F$2, "Danemark",IF(Values!$B$36=options!$F$3, "Dänemark",IF(Values!$B$36=options!$F$4, "Danimarca",IF(Values!$B$36=options!$F$5, "Dinamarca",IF(Values!$B$36=options!$F$6, "Denemarken","" ) ) ) ) )))</f>
        <v>Denmark</v>
      </c>
      <c r="CW38" s="1"/>
      <c r="CX38" s="1"/>
      <c r="CY38" s="1"/>
      <c r="CZ38" s="1" t="str">
        <f aca="false">IF(ISBLANK(Values!F37),"","No")</f>
        <v>No</v>
      </c>
      <c r="DA38" s="1" t="str">
        <f aca="false">IF(ISBLANK(Values!F37),"","No")</f>
        <v>No</v>
      </c>
      <c r="DB38" s="1"/>
      <c r="DC38" s="1"/>
      <c r="DD38" s="1"/>
      <c r="DE38" s="1"/>
      <c r="DF38" s="1"/>
      <c r="DG38" s="1"/>
      <c r="DH38" s="1"/>
      <c r="DI38" s="1"/>
      <c r="DJ38" s="1"/>
      <c r="DK38" s="1"/>
      <c r="DL38" s="1"/>
      <c r="DM38" s="1"/>
      <c r="DN38" s="1"/>
      <c r="DO38" s="27" t="str">
        <f aca="false">IF(ISBLANK(Values!F37),"","Parts")</f>
        <v>Parts</v>
      </c>
      <c r="DP38" s="27" t="str">
        <f aca="false">IF(ISBLANK(Values!F37),"",Values!$B$31)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IF(ISBLANK(Values!$F37), "", "not_applicable")</f>
        <v>not_applicable</v>
      </c>
      <c r="DZ38" s="31"/>
      <c r="EA38" s="31"/>
      <c r="EB38" s="31"/>
      <c r="EC38" s="31"/>
      <c r="ED38" s="1"/>
      <c r="EE38" s="1"/>
      <c r="EF38" s="1"/>
      <c r="EG38" s="1"/>
      <c r="EH38" s="1"/>
      <c r="EI38" s="1" t="str">
        <f aca="false">IF(ISBLANK(Values!F37),"",Values!$B$31)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IF(ISBLANK(Values!F37),"","Amazon Tellus UPS")</f>
        <v>Amazon Tellus UPS</v>
      </c>
      <c r="ET38" s="1"/>
      <c r="EU38" s="1"/>
      <c r="EV38" s="31" t="str">
        <f aca="false">IF(ISBLANK(Values!F37),"","New")</f>
        <v>New</v>
      </c>
      <c r="EW38" s="1"/>
      <c r="EX38" s="1"/>
      <c r="EY38" s="1"/>
      <c r="EZ38" s="1"/>
      <c r="FA38" s="1"/>
      <c r="FB38" s="1"/>
      <c r="FC38" s="1"/>
      <c r="FD38" s="1"/>
      <c r="FE38" s="1" t="n">
        <f aca="false">IF(ISBLANK(Values!F37),"",IF(CO38&lt;&gt;"DEFAULT", "", 3))</f>
        <v>3</v>
      </c>
      <c r="FF38" s="1"/>
      <c r="FG38" s="1"/>
      <c r="FH38" s="1" t="str">
        <f aca="false">IF(ISBLANK(Values!F37),"","FALSE")</f>
        <v>FALSE</v>
      </c>
      <c r="FI38" s="36" t="str">
        <f aca="false">IF(ISBLANK(Values!F37),"","FALSE")</f>
        <v>FALSE</v>
      </c>
      <c r="FJ38" s="36" t="str">
        <f aca="false">IF(ISBLANK(Values!F37),"","FALSE")</f>
        <v>FALSE</v>
      </c>
      <c r="FK38" s="1"/>
      <c r="FL38" s="1"/>
      <c r="FM38" s="1" t="str">
        <f aca="false">IF(ISBLANK(Values!F37),"","1")</f>
        <v>1</v>
      </c>
      <c r="FN38" s="1"/>
      <c r="FO38" s="28" t="n">
        <f aca="false">IF(ISBLANK(Values!F37),"",IF(Values!K37, Values!$B$4, Values!$B$5))</f>
        <v>64.99</v>
      </c>
      <c r="FP38" s="1" t="str">
        <f aca="false">IF(ISBLANK(Values!F37),"","Percent")</f>
        <v>Percent</v>
      </c>
      <c r="FQ38" s="1" t="str">
        <f aca="false">IF(ISBLANK(Values!F37),"","2")</f>
        <v>2</v>
      </c>
      <c r="FR38" s="1" t="str">
        <f aca="false">IF(ISBLANK(Values!F37),"","3")</f>
        <v>3</v>
      </c>
      <c r="FS38" s="1" t="str">
        <f aca="false">IF(ISBLANK(Values!F37),"","5")</f>
        <v>5</v>
      </c>
      <c r="FT38" s="1" t="str">
        <f aca="false">IF(ISBLANK(Values!F37),"","6")</f>
        <v>6</v>
      </c>
      <c r="FU38" s="1" t="str">
        <f aca="false">IF(ISBLANK(Values!F37),"","10")</f>
        <v>10</v>
      </c>
      <c r="FV38" s="1" t="str">
        <f aca="false">IF(ISBLANK(Values!F37),"","10")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computer</v>
      </c>
      <c r="B39" s="38" t="str">
        <f aca="false">IF(ISBLANK(Values!F38),"",Values!G38)</f>
        <v>Lenovo T470s BL - PT</v>
      </c>
      <c r="C39" s="32" t="str">
        <f aca="false">IF(ISBLANK(Values!F38),"","TellusRem")</f>
        <v>TellusRem</v>
      </c>
      <c r="D39" s="30" t="n">
        <f aca="false">IF(ISBLANK(Values!F38),"",Values!F38)</f>
        <v>5714401471158</v>
      </c>
      <c r="E39" s="31" t="str">
        <f aca="false">IF(ISBLANK(Values!F38),"","EAN")</f>
        <v>EAN</v>
      </c>
      <c r="F39" s="28" t="str">
        <f aca="false">IF(ISBLANK(Values!F38),"",IF(Values!K38, SUBSTITUTE(Values!$B$1, "{language}", Values!I38) &amp; " " &amp;Values!$B$3, SUBSTITUTE(Values!$B$2, "{language}", Values!$I38) &amp; " " &amp;Values!$B$3))</f>
        <v>replacement Portuguese backlit keyboard for Lenovo Thinkpad  T470s</v>
      </c>
      <c r="G39" s="32" t="str">
        <f aca="false">IF(ISBLANK(Values!F38),"","TellusRem")</f>
        <v>TellusRem</v>
      </c>
      <c r="H39" s="27" t="str">
        <f aca="false">IF(ISBLANK(Values!F38),"",Values!$B$16)</f>
        <v>laptop-computer-replacement-parts</v>
      </c>
      <c r="I39" s="27" t="str">
        <f aca="false">IF(ISBLANK(Values!F38),"","4730574031")</f>
        <v>4730574031</v>
      </c>
      <c r="J39" s="39" t="str">
        <f aca="false">IF(ISBLANK(Values!F38),"",Values!G38 )</f>
        <v>Lenovo T470s BL - PT</v>
      </c>
      <c r="K39" s="28" t="n">
        <f aca="false">IF(ISBLANK(Values!F38),"",IF(Values!K38, Values!$B$4, Values!$B$5))</f>
        <v>64.99</v>
      </c>
      <c r="L39" s="40" t="n">
        <f aca="false">IF(ISBLANK(Values!F38),"",IF($CO39="DEFAULT", Values!$B$18, ""))</f>
        <v>5</v>
      </c>
      <c r="M39" s="28" t="str">
        <f aca="false">IF(ISBLANK(Values!F38),"",Values!$N38)</f>
        <v>https://download.lenovo.com/Images/Parts/01EN704/01EN704_A.jpg</v>
      </c>
      <c r="N39" s="28" t="str">
        <f aca="false">IF(ISBLANK(Values!$G38),"",Values!O38)</f>
        <v>https://download.lenovo.com/Images/Parts/01EN704/01EN704_B.jpg</v>
      </c>
      <c r="O39" s="28" t="str">
        <f aca="false">IF(ISBLANK(Values!$G38),"",Values!P38)</f>
        <v>https://download.lenovo.com/Images/Parts/01EN704/01EN704_details.jpg</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Child</v>
      </c>
      <c r="X39" s="32" t="str">
        <f aca="false">IF(ISBLANK(Values!F38),"",Values!$B$13)</f>
        <v>Lenovo T470s parent</v>
      </c>
      <c r="Y39" s="39" t="str">
        <f aca="false">IF(ISBLANK(Values!F38),"","Size-Color")</f>
        <v>Size-Color</v>
      </c>
      <c r="Z39" s="32" t="str">
        <f aca="false">IF(ISBLANK(Values!F38),"","variation")</f>
        <v>variation</v>
      </c>
      <c r="AA39" s="36" t="str">
        <f aca="false">IF(ISBLANK(Values!F38),"",Values!$B$20)</f>
        <v>PartialUpdate</v>
      </c>
      <c r="AB39" s="36" t="str">
        <f aca="false">IF(ISBLANK(Values!F38),"",Values!$B$29)</f>
        <v>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 aca="false">IF(ISBLANK(Values!F38),"",IF(Values!J38,Values!$B$23,Values!$B$33))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IF(ISBLANK(Values!F38),"",Values!$B$24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39" s="1" t="str">
        <f aca="false">IF(ISBLANK(Values!F38),"",Values!$B$25)</f>
        <v>♻️ ECOFRIENDLY PRODUCT - Buy refurbished, BUY GREEN! Reduce more than 80% carbon dioxide by buying our refurbished keyboards, compared to getting a new keyboard! Perfect OEM replacement part for your keyboard.</v>
      </c>
      <c r="AL39" s="1" t="str">
        <f aca="false">IF(ISBLANK(Values!F38),"",SUBSTITUTE(SUBSTITUTE(IF(Values!$K38, Values!$B$26, Values!$B$33), "{language}", Values!$I38), "{flag}", INDEX(options!$E$1:$E$20, Values!$W38)))</f>
        <v>👉 LAYOUT – 🇵🇹 Portuguese backlit.</v>
      </c>
      <c r="AM39" s="1" t="str">
        <f aca="false">SUBSTITUTE(IF(ISBLANK(Values!F38),"",Values!$B$27), "{model}", Values!$B$3)</f>
        <v>👉 COMPATIBLE WITH - Lenovo T470s.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IF(ISBLANK(Values!F38),"",Values!I38)</f>
        <v>Portuguese</v>
      </c>
      <c r="AU39" s="1"/>
      <c r="AV39" s="36" t="str">
        <f aca="false">IF(ISBLANK(Values!F38),"",IF(Values!K38,"Backlit", "Non-Backlit"))</f>
        <v>Backlit</v>
      </c>
      <c r="AW39" s="1"/>
      <c r="AX39" s="1"/>
      <c r="AY39" s="1"/>
      <c r="AZ39" s="1"/>
      <c r="BA39" s="1"/>
      <c r="BB39" s="1"/>
      <c r="BC39" s="1"/>
      <c r="BD39" s="1"/>
      <c r="BE39" s="27" t="str">
        <f aca="false">IF(ISBLANK(Values!F38),"","Professional Audience")</f>
        <v>Professional Audience</v>
      </c>
      <c r="BF39" s="27" t="str">
        <f aca="false">IF(ISBLANK(Values!F38),"","Consumer Audience")</f>
        <v>Consumer Audience</v>
      </c>
      <c r="BG39" s="27" t="str">
        <f aca="false">IF(ISBLANK(Values!F38),"","Adults")</f>
        <v>Adults</v>
      </c>
      <c r="BH39" s="27" t="str">
        <f aca="false">IF(ISBLANK(Values!F38),"","People")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IF(ISBLANK(Values!F38),"",Values!$B$11)</f>
        <v>150</v>
      </c>
      <c r="CH39" s="1" t="str">
        <f aca="false">IF(ISBLANK(Values!F38),"","GR")</f>
        <v>GR</v>
      </c>
      <c r="CI39" s="1" t="str">
        <f aca="false">IF(ISBLANK(Values!F38),"",Values!$B$7)</f>
        <v>41</v>
      </c>
      <c r="CJ39" s="1" t="str">
        <f aca="false">IF(ISBLANK(Values!F38),"",Values!$B$8)</f>
        <v>17</v>
      </c>
      <c r="CK39" s="1" t="str">
        <f aca="false">IF(ISBLANK(Values!F38),"",Values!$B$9)</f>
        <v>5</v>
      </c>
      <c r="CL39" s="1" t="str">
        <f aca="false">IF(ISBLANK(Values!F38),"","CM")</f>
        <v>CM</v>
      </c>
      <c r="CM39" s="1"/>
      <c r="CN39" s="1"/>
      <c r="CO39" s="1" t="str">
        <f aca="false">IF(ISBLANK(Values!F38), "", IF(AND(Values!$B$37=options!$G$2, Values!$C38), "AMAZON_NA", IF(AND(Values!$B$37=options!$G$1, Values!$D38), "AMAZON_EU", "DEFAULT")))</f>
        <v>DEFAULT</v>
      </c>
      <c r="CP39" s="36" t="str">
        <f aca="false">IF(ISBLANK(Values!F38),"",Values!$B$7)</f>
        <v>41</v>
      </c>
      <c r="CQ39" s="36" t="str">
        <f aca="false">IF(ISBLANK(Values!F38),"",Values!$B$8)</f>
        <v>17</v>
      </c>
      <c r="CR39" s="36" t="str">
        <f aca="false">IF(ISBLANK(Values!F38),"",Values!$B$9)</f>
        <v>5</v>
      </c>
      <c r="CS39" s="1" t="n">
        <f aca="false">IF(ISBLANK(Values!F38),"",Values!$B$11)</f>
        <v>150</v>
      </c>
      <c r="CT39" s="1" t="str">
        <f aca="false">IF(ISBLANK(Values!F38),"","GR")</f>
        <v>GR</v>
      </c>
      <c r="CU39" s="1" t="str">
        <f aca="false">IF(ISBLANK(Values!F38),"","CM")</f>
        <v>CM</v>
      </c>
      <c r="CV39" s="1" t="str">
        <f aca="false">IF(ISBLANK(Values!F38),"",IF(Values!$B$36=options!$F$1,"Denmark", IF(Values!$B$36=options!$F$2, "Danemark",IF(Values!$B$36=options!$F$3, "Dänemark",IF(Values!$B$36=options!$F$4, "Danimarca",IF(Values!$B$36=options!$F$5, "Dinamarca",IF(Values!$B$36=options!$F$6, "Denemarken","" ) ) ) ) )))</f>
        <v>Denmark</v>
      </c>
      <c r="CW39" s="1"/>
      <c r="CX39" s="1"/>
      <c r="CY39" s="1"/>
      <c r="CZ39" s="1" t="str">
        <f aca="false">IF(ISBLANK(Values!F38),"","No")</f>
        <v>No</v>
      </c>
      <c r="DA39" s="1" t="str">
        <f aca="false">IF(ISBLANK(Values!F38),"","No")</f>
        <v>No</v>
      </c>
      <c r="DB39" s="1"/>
      <c r="DC39" s="1"/>
      <c r="DD39" s="1"/>
      <c r="DE39" s="1"/>
      <c r="DF39" s="1"/>
      <c r="DG39" s="1"/>
      <c r="DH39" s="1"/>
      <c r="DI39" s="1"/>
      <c r="DJ39" s="1"/>
      <c r="DK39" s="1"/>
      <c r="DL39" s="1"/>
      <c r="DM39" s="1"/>
      <c r="DN39" s="1"/>
      <c r="DO39" s="27" t="str">
        <f aca="false">IF(ISBLANK(Values!F38),"","Parts")</f>
        <v>Parts</v>
      </c>
      <c r="DP39" s="27" t="str">
        <f aca="false">IF(ISBLANK(Values!F38),"",Values!$B$31)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IF(ISBLANK(Values!$F38), "", "not_applicable")</f>
        <v>not_applicable</v>
      </c>
      <c r="DZ39" s="31"/>
      <c r="EA39" s="31"/>
      <c r="EB39" s="31"/>
      <c r="EC39" s="31"/>
      <c r="ED39" s="1"/>
      <c r="EE39" s="1"/>
      <c r="EF39" s="1"/>
      <c r="EG39" s="1"/>
      <c r="EH39" s="1"/>
      <c r="EI39" s="1" t="str">
        <f aca="false">IF(ISBLANK(Values!F38),"",Values!$B$31)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IF(ISBLANK(Values!F38),"","Amazon Tellus UPS")</f>
        <v>Amazon Tellus UPS</v>
      </c>
      <c r="ET39" s="1"/>
      <c r="EU39" s="1"/>
      <c r="EV39" s="31" t="str">
        <f aca="false">IF(ISBLANK(Values!F38),"","New")</f>
        <v>New</v>
      </c>
      <c r="EW39" s="1"/>
      <c r="EX39" s="1"/>
      <c r="EY39" s="1"/>
      <c r="EZ39" s="1"/>
      <c r="FA39" s="1"/>
      <c r="FB39" s="1"/>
      <c r="FC39" s="1"/>
      <c r="FD39" s="1"/>
      <c r="FE39" s="1" t="n">
        <f aca="false">IF(ISBLANK(Values!F38),"",IF(CO39&lt;&gt;"DEFAULT", "", 3))</f>
        <v>3</v>
      </c>
      <c r="FF39" s="1"/>
      <c r="FG39" s="1"/>
      <c r="FH39" s="1" t="str">
        <f aca="false">IF(ISBLANK(Values!F38),"","FALSE")</f>
        <v>FALSE</v>
      </c>
      <c r="FI39" s="36" t="str">
        <f aca="false">IF(ISBLANK(Values!F38),"","FALSE")</f>
        <v>FALSE</v>
      </c>
      <c r="FJ39" s="36" t="str">
        <f aca="false">IF(ISBLANK(Values!F38),"","FALSE")</f>
        <v>FALSE</v>
      </c>
      <c r="FK39" s="1"/>
      <c r="FL39" s="1"/>
      <c r="FM39" s="1" t="str">
        <f aca="false">IF(ISBLANK(Values!F38),"","1")</f>
        <v>1</v>
      </c>
      <c r="FN39" s="1"/>
      <c r="FO39" s="28" t="n">
        <f aca="false">IF(ISBLANK(Values!F38),"",IF(Values!K38, Values!$B$4, Values!$B$5))</f>
        <v>64.99</v>
      </c>
      <c r="FP39" s="1" t="str">
        <f aca="false">IF(ISBLANK(Values!F38),"","Percent")</f>
        <v>Percent</v>
      </c>
      <c r="FQ39" s="1" t="str">
        <f aca="false">IF(ISBLANK(Values!F38),"","2")</f>
        <v>2</v>
      </c>
      <c r="FR39" s="1" t="str">
        <f aca="false">IF(ISBLANK(Values!F38),"","3")</f>
        <v>3</v>
      </c>
      <c r="FS39" s="1" t="str">
        <f aca="false">IF(ISBLANK(Values!F38),"","5")</f>
        <v>5</v>
      </c>
      <c r="FT39" s="1" t="str">
        <f aca="false">IF(ISBLANK(Values!F38),"","6")</f>
        <v>6</v>
      </c>
      <c r="FU39" s="1" t="str">
        <f aca="false">IF(ISBLANK(Values!F38),"","10")</f>
        <v>10</v>
      </c>
      <c r="FV39" s="1" t="str">
        <f aca="false">IF(ISBLANK(Values!F38),"","10")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computer</v>
      </c>
      <c r="B40" s="38" t="str">
        <f aca="false">IF(ISBLANK(Values!F39),"",Values!G39)</f>
        <v>Lenovo T470s BL - SE/FI</v>
      </c>
      <c r="C40" s="32" t="str">
        <f aca="false">IF(ISBLANK(Values!F39),"","TellusRem")</f>
        <v>TellusRem</v>
      </c>
      <c r="D40" s="30" t="n">
        <f aca="false">IF(ISBLANK(Values!F39),"",Values!F39)</f>
        <v>5714401471165</v>
      </c>
      <c r="E40" s="31" t="str">
        <f aca="false">IF(ISBLANK(Values!F39),"","EAN")</f>
        <v>EAN</v>
      </c>
      <c r="F40" s="28" t="str">
        <f aca="false">IF(ISBLANK(Values!F39),"",IF(Values!K39, SUBSTITUTE(Values!$B$1, "{language}", Values!I39) &amp; " " &amp;Values!$B$3, SUBSTITUTE(Values!$B$2, "{language}", Values!$I39) &amp; " " &amp;Values!$B$3))</f>
        <v>replacement Swedish – Finnish backlit keyboard for Lenovo Thinkpad  T470s</v>
      </c>
      <c r="G40" s="32" t="str">
        <f aca="false">IF(ISBLANK(Values!F39),"","TellusRem")</f>
        <v>TellusRem</v>
      </c>
      <c r="H40" s="27" t="str">
        <f aca="false">IF(ISBLANK(Values!F39),"",Values!$B$16)</f>
        <v>laptop-computer-replacement-parts</v>
      </c>
      <c r="I40" s="27" t="str">
        <f aca="false">IF(ISBLANK(Values!F39),"","4730574031")</f>
        <v>4730574031</v>
      </c>
      <c r="J40" s="39" t="str">
        <f aca="false">IF(ISBLANK(Values!F39),"",Values!G39 )</f>
        <v>Lenovo T470s BL - SE/FI</v>
      </c>
      <c r="K40" s="28" t="n">
        <f aca="false">IF(ISBLANK(Values!F39),"",IF(Values!K39, Values!$B$4, Values!$B$5))</f>
        <v>64.99</v>
      </c>
      <c r="L40" s="40" t="n">
        <f aca="false">IF(ISBLANK(Values!F39),"",IF($CO40="DEFAULT", Values!$B$18, ""))</f>
        <v>5</v>
      </c>
      <c r="M40" s="28" t="str">
        <f aca="false">IF(ISBLANK(Values!F39),"",Values!$N39)</f>
        <v>https://download.lenovo.com/Images/Parts/01EN749/01EN749_A.jpg</v>
      </c>
      <c r="N40" s="28" t="str">
        <f aca="false">IF(ISBLANK(Values!$G39),"",Values!O39)</f>
        <v>https://download.lenovo.com/Images/Parts/01EN749/01EN749_B.jpg</v>
      </c>
      <c r="O40" s="28" t="str">
        <f aca="false">IF(ISBLANK(Values!$G39),"",Values!P39)</f>
        <v>https://download.lenovo.com/Images/Parts/01EN749/01EN749_details.jpg</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Child</v>
      </c>
      <c r="X40" s="32" t="str">
        <f aca="false">IF(ISBLANK(Values!F39),"",Values!$B$13)</f>
        <v>Lenovo T470s parent</v>
      </c>
      <c r="Y40" s="39" t="str">
        <f aca="false">IF(ISBLANK(Values!F39),"","Size-Color")</f>
        <v>Size-Color</v>
      </c>
      <c r="Z40" s="32" t="str">
        <f aca="false">IF(ISBLANK(Values!F39),"","variation")</f>
        <v>variation</v>
      </c>
      <c r="AA40" s="36" t="str">
        <f aca="false">IF(ISBLANK(Values!F39),"",Values!$B$20)</f>
        <v>PartialUpdate</v>
      </c>
      <c r="AB40" s="36" t="str">
        <f aca="false">IF(ISBLANK(Values!F39),"",Values!$B$29)</f>
        <v>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 aca="false">IF(ISBLANK(Values!F39),"",IF(Values!J39,Values!$B$23,Values!$B$33))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IF(ISBLANK(Values!F39),"",Values!$B$24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0" s="1" t="str">
        <f aca="false">IF(ISBLANK(Values!F39),"",Values!$B$25)</f>
        <v>♻️ ECOFRIENDLY PRODUCT - Buy refurbished, BUY GREEN! Reduce more than 80% carbon dioxide by buying our refurbished keyboards, compared to getting a new keyboard! Perfect OEM replacement part for your keyboard.</v>
      </c>
      <c r="AL40" s="1" t="str">
        <f aca="false">IF(ISBLANK(Values!F39),"",SUBSTITUTE(SUBSTITUTE(IF(Values!$K39, Values!$B$26, Values!$B$33), "{language}", Values!$I39), "{flag}", INDEX(options!$E$1:$E$20, Values!$W39)))</f>
        <v>👉 LAYOUT – 🇸🇪 🇫🇮 Swedish – Finnish backlit.</v>
      </c>
      <c r="AM40" s="1" t="str">
        <f aca="false">SUBSTITUTE(IF(ISBLANK(Values!F39),"",Values!$B$27), "{model}", Values!$B$3)</f>
        <v>👉 COMPATIBLE WITH - Lenovo T470s.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IF(ISBLANK(Values!F39),"",Values!I39)</f>
        <v>Swedish – Finnish</v>
      </c>
      <c r="AU40" s="1"/>
      <c r="AV40" s="36" t="str">
        <f aca="false">IF(ISBLANK(Values!F39),"",IF(Values!K39,"Backlit", "Non-Backlit"))</f>
        <v>Backlit</v>
      </c>
      <c r="AW40" s="1"/>
      <c r="AX40" s="1"/>
      <c r="AY40" s="1"/>
      <c r="AZ40" s="1"/>
      <c r="BA40" s="1"/>
      <c r="BB40" s="1"/>
      <c r="BC40" s="1"/>
      <c r="BD40" s="1"/>
      <c r="BE40" s="27" t="str">
        <f aca="false">IF(ISBLANK(Values!F39),"","Professional Audience")</f>
        <v>Professional Audience</v>
      </c>
      <c r="BF40" s="27" t="str">
        <f aca="false">IF(ISBLANK(Values!F39),"","Consumer Audience")</f>
        <v>Consumer Audience</v>
      </c>
      <c r="BG40" s="27" t="str">
        <f aca="false">IF(ISBLANK(Values!F39),"","Adults")</f>
        <v>Adults</v>
      </c>
      <c r="BH40" s="27" t="str">
        <f aca="false">IF(ISBLANK(Values!F39),"","People")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IF(ISBLANK(Values!F39),"",Values!$B$11)</f>
        <v>150</v>
      </c>
      <c r="CH40" s="1" t="str">
        <f aca="false">IF(ISBLANK(Values!F39),"","GR")</f>
        <v>GR</v>
      </c>
      <c r="CI40" s="1" t="str">
        <f aca="false">IF(ISBLANK(Values!F39),"",Values!$B$7)</f>
        <v>41</v>
      </c>
      <c r="CJ40" s="1" t="str">
        <f aca="false">IF(ISBLANK(Values!F39),"",Values!$B$8)</f>
        <v>17</v>
      </c>
      <c r="CK40" s="1" t="str">
        <f aca="false">IF(ISBLANK(Values!F39),"",Values!$B$9)</f>
        <v>5</v>
      </c>
      <c r="CL40" s="1" t="str">
        <f aca="false">IF(ISBLANK(Values!F39),"","CM")</f>
        <v>CM</v>
      </c>
      <c r="CM40" s="1"/>
      <c r="CN40" s="1"/>
      <c r="CO40" s="1" t="str">
        <f aca="false">IF(ISBLANK(Values!F39), "", IF(AND(Values!$B$37=options!$G$2, Values!$C39), "AMAZON_NA", IF(AND(Values!$B$37=options!$G$1, Values!$D39), "AMAZON_EU", "DEFAULT")))</f>
        <v>DEFAULT</v>
      </c>
      <c r="CP40" s="36" t="str">
        <f aca="false">IF(ISBLANK(Values!F39),"",Values!$B$7)</f>
        <v>41</v>
      </c>
      <c r="CQ40" s="36" t="str">
        <f aca="false">IF(ISBLANK(Values!F39),"",Values!$B$8)</f>
        <v>17</v>
      </c>
      <c r="CR40" s="36" t="str">
        <f aca="false">IF(ISBLANK(Values!F39),"",Values!$B$9)</f>
        <v>5</v>
      </c>
      <c r="CS40" s="1" t="n">
        <f aca="false">IF(ISBLANK(Values!F39),"",Values!$B$11)</f>
        <v>150</v>
      </c>
      <c r="CT40" s="1" t="str">
        <f aca="false">IF(ISBLANK(Values!F39),"","GR")</f>
        <v>GR</v>
      </c>
      <c r="CU40" s="1" t="str">
        <f aca="false">IF(ISBLANK(Values!F39),"","CM")</f>
        <v>CM</v>
      </c>
      <c r="CV40" s="1" t="str">
        <f aca="false">IF(ISBLANK(Values!F39),"",IF(Values!$B$36=options!$F$1,"Denmark", IF(Values!$B$36=options!$F$2, "Danemark",IF(Values!$B$36=options!$F$3, "Dänemark",IF(Values!$B$36=options!$F$4, "Danimarca",IF(Values!$B$36=options!$F$5, "Dinamarca",IF(Values!$B$36=options!$F$6, "Denemarken","" ) ) ) ) )))</f>
        <v>Denmark</v>
      </c>
      <c r="CW40" s="1"/>
      <c r="CX40" s="1"/>
      <c r="CY40" s="1"/>
      <c r="CZ40" s="1" t="str">
        <f aca="false">IF(ISBLANK(Values!F39),"","No")</f>
        <v>No</v>
      </c>
      <c r="DA40" s="1" t="str">
        <f aca="false">IF(ISBLANK(Values!F39),"","No")</f>
        <v>No</v>
      </c>
      <c r="DB40" s="1"/>
      <c r="DC40" s="1"/>
      <c r="DD40" s="1"/>
      <c r="DE40" s="1"/>
      <c r="DF40" s="1"/>
      <c r="DG40" s="1"/>
      <c r="DH40" s="1"/>
      <c r="DI40" s="1"/>
      <c r="DJ40" s="1"/>
      <c r="DK40" s="1"/>
      <c r="DL40" s="1"/>
      <c r="DM40" s="1"/>
      <c r="DN40" s="1"/>
      <c r="DO40" s="27" t="str">
        <f aca="false">IF(ISBLANK(Values!F39),"","Parts")</f>
        <v>Parts</v>
      </c>
      <c r="DP40" s="27" t="str">
        <f aca="false">IF(ISBLANK(Values!F39),"",Values!$B$31)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IF(ISBLANK(Values!$F39), "", "not_applicable")</f>
        <v>not_applicable</v>
      </c>
      <c r="DZ40" s="31"/>
      <c r="EA40" s="31"/>
      <c r="EB40" s="31"/>
      <c r="EC40" s="31"/>
      <c r="ED40" s="1"/>
      <c r="EE40" s="1"/>
      <c r="EF40" s="1"/>
      <c r="EG40" s="1"/>
      <c r="EH40" s="1"/>
      <c r="EI40" s="1" t="str">
        <f aca="false">IF(ISBLANK(Values!F39),"",Values!$B$31)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IF(ISBLANK(Values!F39),"","Amazon Tellus UPS")</f>
        <v>Amazon Tellus UPS</v>
      </c>
      <c r="ET40" s="1"/>
      <c r="EU40" s="1"/>
      <c r="EV40" s="31" t="str">
        <f aca="false">IF(ISBLANK(Values!F39),"","New")</f>
        <v>New</v>
      </c>
      <c r="EW40" s="1"/>
      <c r="EX40" s="1"/>
      <c r="EY40" s="1"/>
      <c r="EZ40" s="1"/>
      <c r="FA40" s="1"/>
      <c r="FB40" s="1"/>
      <c r="FC40" s="1"/>
      <c r="FD40" s="1"/>
      <c r="FE40" s="1" t="n">
        <f aca="false">IF(ISBLANK(Values!F39),"",IF(CO40&lt;&gt;"DEFAULT", "", 3))</f>
        <v>3</v>
      </c>
      <c r="FF40" s="1"/>
      <c r="FG40" s="1"/>
      <c r="FH40" s="1" t="str">
        <f aca="false">IF(ISBLANK(Values!F39),"","FALSE")</f>
        <v>FALSE</v>
      </c>
      <c r="FI40" s="36" t="str">
        <f aca="false">IF(ISBLANK(Values!F39),"","FALSE")</f>
        <v>FALSE</v>
      </c>
      <c r="FJ40" s="36" t="str">
        <f aca="false">IF(ISBLANK(Values!F39),"","FALSE")</f>
        <v>FALSE</v>
      </c>
      <c r="FK40" s="1"/>
      <c r="FL40" s="1"/>
      <c r="FM40" s="1" t="str">
        <f aca="false">IF(ISBLANK(Values!F39),"","1")</f>
        <v>1</v>
      </c>
      <c r="FN40" s="1"/>
      <c r="FO40" s="28" t="n">
        <f aca="false">IF(ISBLANK(Values!F39),"",IF(Values!K39, Values!$B$4, Values!$B$5))</f>
        <v>64.99</v>
      </c>
      <c r="FP40" s="1" t="str">
        <f aca="false">IF(ISBLANK(Values!F39),"","Percent")</f>
        <v>Percent</v>
      </c>
      <c r="FQ40" s="1" t="str">
        <f aca="false">IF(ISBLANK(Values!F39),"","2")</f>
        <v>2</v>
      </c>
      <c r="FR40" s="1" t="str">
        <f aca="false">IF(ISBLANK(Values!F39),"","3")</f>
        <v>3</v>
      </c>
      <c r="FS40" s="1" t="str">
        <f aca="false">IF(ISBLANK(Values!F39),"","5")</f>
        <v>5</v>
      </c>
      <c r="FT40" s="1" t="str">
        <f aca="false">IF(ISBLANK(Values!F39),"","6")</f>
        <v>6</v>
      </c>
      <c r="FU40" s="1" t="str">
        <f aca="false">IF(ISBLANK(Values!F39),"","10")</f>
        <v>10</v>
      </c>
      <c r="FV40" s="1" t="str">
        <f aca="false">IF(ISBLANK(Values!F39),"","10")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computer</v>
      </c>
      <c r="B41" s="38" t="str">
        <f aca="false">IF(ISBLANK(Values!F40),"",Values!G40)</f>
        <v>Lenovo T470s - CH</v>
      </c>
      <c r="C41" s="32" t="str">
        <f aca="false">IF(ISBLANK(Values!F40),"","TellusRem")</f>
        <v>TellusRem</v>
      </c>
      <c r="D41" s="30" t="n">
        <f aca="false">IF(ISBLANK(Values!F40),"",Values!F40)</f>
        <v>5714401471172</v>
      </c>
      <c r="E41" s="31" t="str">
        <f aca="false">IF(ISBLANK(Values!F40),"","EAN")</f>
        <v>EAN</v>
      </c>
      <c r="F41" s="28" t="str">
        <f aca="false">IF(ISBLANK(Values!F40),"",IF(Values!K40, SUBSTITUTE(Values!$B$1, "{language}", Values!I40) &amp; " " &amp;Values!$B$3, SUBSTITUTE(Values!$B$2, "{language}", Values!$I40) &amp; " " &amp;Values!$B$3))</f>
        <v>replacement Swiss backlit keyboard for Lenovo Thinkpad  T470s</v>
      </c>
      <c r="G41" s="32" t="str">
        <f aca="false">IF(ISBLANK(Values!F40),"","TellusRem")</f>
        <v>TellusRem</v>
      </c>
      <c r="H41" s="27" t="str">
        <f aca="false">IF(ISBLANK(Values!F40),"",Values!$B$16)</f>
        <v>laptop-computer-replacement-parts</v>
      </c>
      <c r="I41" s="27" t="str">
        <f aca="false">IF(ISBLANK(Values!F40),"","4730574031")</f>
        <v>4730574031</v>
      </c>
      <c r="J41" s="39" t="str">
        <f aca="false">IF(ISBLANK(Values!F40),"",Values!G40 )</f>
        <v>Lenovo T470s - CH</v>
      </c>
      <c r="K41" s="28" t="n">
        <f aca="false">IF(ISBLANK(Values!F40),"",IF(Values!K40, Values!$B$4, Values!$B$5))</f>
        <v>64.99</v>
      </c>
      <c r="L41" s="40" t="n">
        <f aca="false">IF(ISBLANK(Values!F40),"",IF($CO41="DEFAULT", Values!$B$18, ""))</f>
        <v>5</v>
      </c>
      <c r="M41" s="28" t="str">
        <f aca="false">IF(ISBLANK(Values!F40),"",Values!$N40)</f>
        <v>https://download.lenovo.com/Images/Parts/01EN712/01EN712_A.jpg</v>
      </c>
      <c r="N41" s="28" t="str">
        <f aca="false">IF(ISBLANK(Values!$G40),"",Values!O40)</f>
        <v>https://download.lenovo.com/Images/Parts/01EN712/01EN712_B.jpg</v>
      </c>
      <c r="O41" s="28" t="str">
        <f aca="false">IF(ISBLANK(Values!$G40),"",Values!P40)</f>
        <v>https://download.lenovo.com/Images/Parts/01EN712/01EN712_details.jpg</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Child</v>
      </c>
      <c r="X41" s="32" t="str">
        <f aca="false">IF(ISBLANK(Values!F40),"",Values!$B$13)</f>
        <v>Lenovo T470s parent</v>
      </c>
      <c r="Y41" s="39" t="str">
        <f aca="false">IF(ISBLANK(Values!F40),"","Size-Color")</f>
        <v>Size-Color</v>
      </c>
      <c r="Z41" s="32" t="str">
        <f aca="false">IF(ISBLANK(Values!F40),"","variation")</f>
        <v>variation</v>
      </c>
      <c r="AA41" s="36" t="str">
        <f aca="false">IF(ISBLANK(Values!F40),"",Values!$B$20)</f>
        <v>PartialUpdate</v>
      </c>
      <c r="AB41" s="36" t="str">
        <f aca="false">IF(ISBLANK(Values!F40),"",Values!$B$29)</f>
        <v>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 aca="false">IF(ISBLANK(Values!F40),"",IF(Values!J40,Values!$B$23,Values!$B$33))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IF(ISBLANK(Values!F40),"",Values!$B$24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1" s="1" t="str">
        <f aca="false">IF(ISBLANK(Values!F40),"",Values!$B$25)</f>
        <v>♻️ ECOFRIENDLY PRODUCT - Buy refurbished, BUY GREEN! Reduce more than 80% carbon dioxide by buying our refurbished keyboards, compared to getting a new keyboard! Perfect OEM replacement part for your keyboard.</v>
      </c>
      <c r="AL41" s="1" t="str">
        <f aca="false">IF(ISBLANK(Values!F40),"",SUBSTITUTE(SUBSTITUTE(IF(Values!$K40, Values!$B$26, Values!$B$33), "{language}", Values!$I40), "{flag}", INDEX(options!$E$1:$E$20, Values!$W40)))</f>
        <v>👉 LAYOUT – 🇨🇭 Swiss backlit.</v>
      </c>
      <c r="AM41" s="1" t="str">
        <f aca="false">SUBSTITUTE(IF(ISBLANK(Values!F40),"",Values!$B$27), "{model}", Values!$B$3)</f>
        <v>👉 COMPATIBLE WITH - Lenovo T470s.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IF(ISBLANK(Values!F40),"",Values!I40)</f>
        <v>Swiss</v>
      </c>
      <c r="AU41" s="1"/>
      <c r="AV41" s="36" t="str">
        <f aca="false">IF(ISBLANK(Values!F40),"",IF(Values!K40,"Backlit", "Non-Backlit"))</f>
        <v>Backlit</v>
      </c>
      <c r="AW41" s="1"/>
      <c r="AX41" s="1"/>
      <c r="AY41" s="1"/>
      <c r="AZ41" s="1"/>
      <c r="BA41" s="1"/>
      <c r="BB41" s="1"/>
      <c r="BC41" s="1"/>
      <c r="BD41" s="1"/>
      <c r="BE41" s="27" t="str">
        <f aca="false">IF(ISBLANK(Values!F40),"","Professional Audience")</f>
        <v>Professional Audience</v>
      </c>
      <c r="BF41" s="27" t="str">
        <f aca="false">IF(ISBLANK(Values!F40),"","Consumer Audience")</f>
        <v>Consumer Audience</v>
      </c>
      <c r="BG41" s="27" t="str">
        <f aca="false">IF(ISBLANK(Values!F40),"","Adults")</f>
        <v>Adults</v>
      </c>
      <c r="BH41" s="27" t="str">
        <f aca="false">IF(ISBLANK(Values!F40),"","People")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IF(ISBLANK(Values!F40),"",Values!$B$11)</f>
        <v>150</v>
      </c>
      <c r="CH41" s="1" t="str">
        <f aca="false">IF(ISBLANK(Values!F40),"","GR")</f>
        <v>GR</v>
      </c>
      <c r="CI41" s="1" t="str">
        <f aca="false">IF(ISBLANK(Values!F40),"",Values!$B$7)</f>
        <v>41</v>
      </c>
      <c r="CJ41" s="1" t="str">
        <f aca="false">IF(ISBLANK(Values!F40),"",Values!$B$8)</f>
        <v>17</v>
      </c>
      <c r="CK41" s="1" t="str">
        <f aca="false">IF(ISBLANK(Values!F40),"",Values!$B$9)</f>
        <v>5</v>
      </c>
      <c r="CL41" s="1" t="str">
        <f aca="false">IF(ISBLANK(Values!F40),"","CM")</f>
        <v>CM</v>
      </c>
      <c r="CM41" s="1"/>
      <c r="CN41" s="1"/>
      <c r="CO41" s="1" t="str">
        <f aca="false">IF(ISBLANK(Values!F40), "", IF(AND(Values!$B$37=options!$G$2, Values!$C40), "AMAZON_NA", IF(AND(Values!$B$37=options!$G$1, Values!$D40), "AMAZON_EU", "DEFAULT")))</f>
        <v>DEFAULT</v>
      </c>
      <c r="CP41" s="36" t="str">
        <f aca="false">IF(ISBLANK(Values!F40),"",Values!$B$7)</f>
        <v>41</v>
      </c>
      <c r="CQ41" s="36" t="str">
        <f aca="false">IF(ISBLANK(Values!F40),"",Values!$B$8)</f>
        <v>17</v>
      </c>
      <c r="CR41" s="36" t="str">
        <f aca="false">IF(ISBLANK(Values!F40),"",Values!$B$9)</f>
        <v>5</v>
      </c>
      <c r="CS41" s="1" t="n">
        <f aca="false">IF(ISBLANK(Values!F40),"",Values!$B$11)</f>
        <v>150</v>
      </c>
      <c r="CT41" s="1" t="str">
        <f aca="false">IF(ISBLANK(Values!F40),"","GR")</f>
        <v>GR</v>
      </c>
      <c r="CU41" s="1" t="str">
        <f aca="false">IF(ISBLANK(Values!F40),"","CM")</f>
        <v>CM</v>
      </c>
      <c r="CV41" s="1" t="str">
        <f aca="false">IF(ISBLANK(Values!F40),"",IF(Values!$B$36=options!$F$1,"Denmark", IF(Values!$B$36=options!$F$2, "Danemark",IF(Values!$B$36=options!$F$3, "Dänemark",IF(Values!$B$36=options!$F$4, "Danimarca",IF(Values!$B$36=options!$F$5, "Dinamarca",IF(Values!$B$36=options!$F$6, "Denemarken","" ) ) ) ) )))</f>
        <v>Denmark</v>
      </c>
      <c r="CW41" s="1"/>
      <c r="CX41" s="1"/>
      <c r="CY41" s="1"/>
      <c r="CZ41" s="1" t="str">
        <f aca="false">IF(ISBLANK(Values!F40),"","No")</f>
        <v>No</v>
      </c>
      <c r="DA41" s="1" t="str">
        <f aca="false">IF(ISBLANK(Values!F40),"","No")</f>
        <v>No</v>
      </c>
      <c r="DB41" s="1"/>
      <c r="DC41" s="1"/>
      <c r="DD41" s="1"/>
      <c r="DE41" s="1"/>
      <c r="DF41" s="1"/>
      <c r="DG41" s="1"/>
      <c r="DH41" s="1"/>
      <c r="DI41" s="1"/>
      <c r="DJ41" s="1"/>
      <c r="DK41" s="1"/>
      <c r="DL41" s="1"/>
      <c r="DM41" s="1"/>
      <c r="DN41" s="1"/>
      <c r="DO41" s="27" t="str">
        <f aca="false">IF(ISBLANK(Values!F40),"","Parts")</f>
        <v>Parts</v>
      </c>
      <c r="DP41" s="27" t="str">
        <f aca="false">IF(ISBLANK(Values!F40),"",Values!$B$31)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IF(ISBLANK(Values!$F40), "", "not_applicable")</f>
        <v>not_applicable</v>
      </c>
      <c r="DZ41" s="31"/>
      <c r="EA41" s="31"/>
      <c r="EB41" s="31"/>
      <c r="EC41" s="31"/>
      <c r="ED41" s="1"/>
      <c r="EE41" s="1"/>
      <c r="EF41" s="1"/>
      <c r="EG41" s="1"/>
      <c r="EH41" s="1"/>
      <c r="EI41" s="1" t="str">
        <f aca="false">IF(ISBLANK(Values!F40),"",Values!$B$31)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IF(ISBLANK(Values!F40),"","Amazon Tellus UPS")</f>
        <v>Amazon Tellus UPS</v>
      </c>
      <c r="ET41" s="1"/>
      <c r="EU41" s="1"/>
      <c r="EV41" s="31" t="str">
        <f aca="false">IF(ISBLANK(Values!F40),"","New")</f>
        <v>New</v>
      </c>
      <c r="EW41" s="1"/>
      <c r="EX41" s="1"/>
      <c r="EY41" s="1"/>
      <c r="EZ41" s="1"/>
      <c r="FA41" s="1"/>
      <c r="FB41" s="1"/>
      <c r="FC41" s="1"/>
      <c r="FD41" s="1"/>
      <c r="FE41" s="1" t="n">
        <f aca="false">IF(ISBLANK(Values!F40),"",IF(CO41&lt;&gt;"DEFAULT", "", 3))</f>
        <v>3</v>
      </c>
      <c r="FF41" s="1"/>
      <c r="FG41" s="1"/>
      <c r="FH41" s="1" t="str">
        <f aca="false">IF(ISBLANK(Values!F40),"","FALSE")</f>
        <v>FALSE</v>
      </c>
      <c r="FI41" s="36" t="str">
        <f aca="false">IF(ISBLANK(Values!F40),"","FALSE")</f>
        <v>FALSE</v>
      </c>
      <c r="FJ41" s="36" t="str">
        <f aca="false">IF(ISBLANK(Values!F40),"","FALSE")</f>
        <v>FALSE</v>
      </c>
      <c r="FK41" s="1"/>
      <c r="FL41" s="1"/>
      <c r="FM41" s="1" t="str">
        <f aca="false">IF(ISBLANK(Values!F40),"","1")</f>
        <v>1</v>
      </c>
      <c r="FN41" s="1"/>
      <c r="FO41" s="28" t="n">
        <f aca="false">IF(ISBLANK(Values!F40),"",IF(Values!K40, Values!$B$4, Values!$B$5))</f>
        <v>64.99</v>
      </c>
      <c r="FP41" s="1" t="str">
        <f aca="false">IF(ISBLANK(Values!F40),"","Percent")</f>
        <v>Percent</v>
      </c>
      <c r="FQ41" s="1" t="str">
        <f aca="false">IF(ISBLANK(Values!F40),"","2")</f>
        <v>2</v>
      </c>
      <c r="FR41" s="1" t="str">
        <f aca="false">IF(ISBLANK(Values!F40),"","3")</f>
        <v>3</v>
      </c>
      <c r="FS41" s="1" t="str">
        <f aca="false">IF(ISBLANK(Values!F40),"","5")</f>
        <v>5</v>
      </c>
      <c r="FT41" s="1" t="str">
        <f aca="false">IF(ISBLANK(Values!F40),"","6")</f>
        <v>6</v>
      </c>
      <c r="FU41" s="1" t="str">
        <f aca="false">IF(ISBLANK(Values!F40),"","10")</f>
        <v>10</v>
      </c>
      <c r="FV41" s="1" t="str">
        <f aca="false">IF(ISBLANK(Values!F40),"","10")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computer</v>
      </c>
      <c r="B42" s="38" t="str">
        <f aca="false">IF(ISBLANK(Values!F41),"",Values!G41)</f>
        <v>Lenovo T470s BL - US INT</v>
      </c>
      <c r="C42" s="32" t="str">
        <f aca="false">IF(ISBLANK(Values!F41),"","TellusRem")</f>
        <v>TellusRem</v>
      </c>
      <c r="D42" s="30" t="n">
        <f aca="false">IF(ISBLANK(Values!F41),"",Values!F41)</f>
        <v>5714401471189</v>
      </c>
      <c r="E42" s="31" t="str">
        <f aca="false">IF(ISBLANK(Values!F41),"","EAN")</f>
        <v>EAN</v>
      </c>
      <c r="F42" s="28" t="str">
        <f aca="false">IF(ISBLANK(Values!F41),"",IF(Values!K41, SUBSTITUTE(Values!$B$1, "{language}", Values!I41) &amp; " " &amp;Values!$B$3, SUBSTITUTE(Values!$B$2, "{language}", Values!$I41) &amp; " " &amp;Values!$B$3))</f>
        <v>replacement US International backlit keyboard for Lenovo Thinkpad  T470s</v>
      </c>
      <c r="G42" s="32" t="str">
        <f aca="false">IF(ISBLANK(Values!F41),"","TellusRem")</f>
        <v>TellusRem</v>
      </c>
      <c r="H42" s="27" t="str">
        <f aca="false">IF(ISBLANK(Values!F41),"",Values!$B$16)</f>
        <v>laptop-computer-replacement-parts</v>
      </c>
      <c r="I42" s="27" t="str">
        <f aca="false">IF(ISBLANK(Values!F41),"","4730574031")</f>
        <v>4730574031</v>
      </c>
      <c r="J42" s="39" t="str">
        <f aca="false">IF(ISBLANK(Values!F41),"",Values!G41 )</f>
        <v>Lenovo T470s BL - US INT</v>
      </c>
      <c r="K42" s="28" t="n">
        <f aca="false">IF(ISBLANK(Values!F41),"",IF(Values!K41, Values!$B$4, Values!$B$5))</f>
        <v>64.99</v>
      </c>
      <c r="L42" s="40" t="n">
        <f aca="false">IF(ISBLANK(Values!F41),"",IF($CO42="DEFAULT", Values!$B$18, ""))</f>
        <v>5</v>
      </c>
      <c r="M42" s="28" t="str">
        <f aca="false">IF(ISBLANK(Values!F41),"",Values!$N41)</f>
        <v>https://raw.githubusercontent.com/PatrickVibild/TellusAmazonPictures/master/pictures/Lenovo/T470S/BL/USI/1.jpg</v>
      </c>
      <c r="N42" s="28" t="str">
        <f aca="false">IF(ISBLANK(Values!$G41),"",Values!O41)</f>
        <v>https://raw.githubusercontent.com/PatrickVibild/TellusAmazonPictures/master/pictures/Lenovo/T470S/BL/USI/2.jpg</v>
      </c>
      <c r="O42" s="28" t="str">
        <f aca="false">IF(ISBLANK(Values!$G41),"",Values!P41)</f>
        <v>https://raw.githubusercontent.com/PatrickVibild/TellusAmazonPictures/master/pictures/Lenovo/T470S/BL/USI/3.jpg</v>
      </c>
      <c r="P42" s="28" t="str">
        <f aca="false">IF(ISBLANK(Values!$G41),"",Values!Q41)</f>
        <v>https://raw.githubusercontent.com/PatrickVibild/TellusAmazonPictures/master/pictures/Lenovo/T470S/BL/USI/4.jpg</v>
      </c>
      <c r="Q42" s="28" t="str">
        <f aca="false">IF(ISBLANK(Values!$G41),"",Values!R41)</f>
        <v>https://raw.githubusercontent.com/PatrickVibild/TellusAmazonPictures/master/pictures/Lenovo/T470S/BL/USI/5.jpg</v>
      </c>
      <c r="R42" s="28" t="str">
        <f aca="false">IF(ISBLANK(Values!$G41),"",Values!S41)</f>
        <v>https://raw.githubusercontent.com/PatrickVibild/TellusAmazonPictures/master/pictures/Lenovo/T470S/BL/USI/6.jpg</v>
      </c>
      <c r="S42" s="28" t="str">
        <f aca="false">IF(ISBLANK(Values!$G41),"",Values!T41)</f>
        <v>https://raw.githubusercontent.com/PatrickVibild/TellusAmazonPictures/master/pictures/Lenovo/T470S/BL/USI/7.jpg</v>
      </c>
      <c r="T42" s="28" t="str">
        <f aca="false">IF(ISBLANK(Values!$G41),"",Values!U41)</f>
        <v>https://raw.githubusercontent.com/PatrickVibild/TellusAmazonPictures/master/pictures/Lenovo/T470S/BL/USI/8.jpg</v>
      </c>
      <c r="U42" s="28" t="str">
        <f aca="false">IF(ISBLANK(Values!$G41),"",Values!V41)</f>
        <v>https://raw.githubusercontent.com/PatrickVibild/TellusAmazonPictures/master/pictures/Lenovo/T470S/BL/USI/9.jpg</v>
      </c>
      <c r="W42" s="32" t="str">
        <f aca="false">IF(ISBLANK(Values!F41),"","Child")</f>
        <v>Child</v>
      </c>
      <c r="X42" s="32" t="str">
        <f aca="false">IF(ISBLANK(Values!F41),"",Values!$B$13)</f>
        <v>Lenovo T470s parent</v>
      </c>
      <c r="Y42" s="39" t="str">
        <f aca="false">IF(ISBLANK(Values!F41),"","Size-Color")</f>
        <v>Size-Color</v>
      </c>
      <c r="Z42" s="32" t="str">
        <f aca="false">IF(ISBLANK(Values!F41),"","variation")</f>
        <v>variation</v>
      </c>
      <c r="AA42" s="36" t="str">
        <f aca="false">IF(ISBLANK(Values!F41),"",Values!$B$20)</f>
        <v>PartialUpdate</v>
      </c>
      <c r="AB42" s="36" t="str">
        <f aca="false">IF(ISBLANK(Values!F41),"",Values!$B$29)</f>
        <v>Keyboard distributed by Tellus Remarketing, leading European company for laptop keyboards. Keyboards have been cleaned, packed and tested in our production line in Denmark. For any compatibility questions contact us through Amazon website. </v>
      </c>
      <c r="AI42" s="41" t="str">
        <f aca="false">IF(ISBLANK(Values!F41),"",IF(Values!J41,Values!$B$23,Values!$B$33))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IF(ISBLANK(Values!F41),"",Values!$B$24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2" s="1" t="str">
        <f aca="false">IF(ISBLANK(Values!F41),"",Values!$B$25)</f>
        <v>♻️ ECOFRIENDLY PRODUCT - Buy refurbished, BUY GREEN! Reduce more than 80% carbon dioxide by buying our refurbished keyboards, compared to getting a new keyboard! Perfect OEM replacement part for your keyboard.</v>
      </c>
      <c r="AL42" s="1" t="str">
        <f aca="false">IF(ISBLANK(Values!F41),"",SUBSTITUTE(SUBSTITUTE(IF(Values!$K41, Values!$B$26, Values!$B$33), "{language}", Values!$I41), "{flag}", INDEX(options!$E$1:$E$20, Values!$W41)))</f>
        <v>👉 LAYOUT – 🇺🇸 with € symbol US International backlit.</v>
      </c>
      <c r="AM42" s="1" t="str">
        <f aca="false">SUBSTITUTE(IF(ISBLANK(Values!F41),"",Values!$B$27), "{model}", Values!$B$3)</f>
        <v>👉 COMPATIBLE WITH - Lenovo T470s. Please check the picture and description carefully before purchasing any keyboard. This ensures that you get the correct laptop keyboard for your computer. Super easy installation.</v>
      </c>
      <c r="AT42" s="28" t="str">
        <f aca="false">IF(ISBLANK(Values!F41),"",Values!I41)</f>
        <v>US International</v>
      </c>
      <c r="AV42" s="36" t="str">
        <f aca="false">IF(ISBLANK(Values!F41),"",IF(Values!K41,"Backlit", "Non-Backlit"))</f>
        <v>Backlit</v>
      </c>
      <c r="BE42" s="27" t="str">
        <f aca="false">IF(ISBLANK(Values!F41),"","Professional Audience")</f>
        <v>Professional Audience</v>
      </c>
      <c r="BF42" s="27" t="str">
        <f aca="false">IF(ISBLANK(Values!F41),"","Consumer Audience")</f>
        <v>Consumer Audience</v>
      </c>
      <c r="BG42" s="27" t="str">
        <f aca="false">IF(ISBLANK(Values!F41),"","Adults")</f>
        <v>Adults</v>
      </c>
      <c r="BH42" s="27" t="str">
        <f aca="false">IF(ISBLANK(Values!F41),"","People")</f>
        <v>People</v>
      </c>
      <c r="CG42" s="1" t="n">
        <f aca="false">IF(ISBLANK(Values!F41),"",Values!$B$11)</f>
        <v>150</v>
      </c>
      <c r="CH42" s="1" t="str">
        <f aca="false">IF(ISBLANK(Values!F41),"","GR")</f>
        <v>GR</v>
      </c>
      <c r="CI42" s="1" t="str">
        <f aca="false">IF(ISBLANK(Values!F41),"",Values!$B$7)</f>
        <v>41</v>
      </c>
      <c r="CJ42" s="1" t="str">
        <f aca="false">IF(ISBLANK(Values!F41),"",Values!$B$8)</f>
        <v>17</v>
      </c>
      <c r="CK42" s="1" t="str">
        <f aca="false">IF(ISBLANK(Values!F41),"",Values!$B$9)</f>
        <v>5</v>
      </c>
      <c r="CL42" s="1" t="str">
        <f aca="false">IF(ISBLANK(Values!F41),"","CM")</f>
        <v>CM</v>
      </c>
      <c r="CO42" s="1" t="str">
        <f aca="false">IF(ISBLANK(Values!F41), "", IF(AND(Values!$B$37=options!$G$2, Values!$C41), "AMAZON_NA", IF(AND(Values!$B$37=options!$G$1, Values!$D41), "AMAZON_EU", "DEFAULT")))</f>
        <v>DEFAULT</v>
      </c>
      <c r="CP42" s="36" t="str">
        <f aca="false">IF(ISBLANK(Values!F41),"",Values!$B$7)</f>
        <v>41</v>
      </c>
      <c r="CQ42" s="36" t="str">
        <f aca="false">IF(ISBLANK(Values!F41),"",Values!$B$8)</f>
        <v>17</v>
      </c>
      <c r="CR42" s="36" t="str">
        <f aca="false">IF(ISBLANK(Values!F41),"",Values!$B$9)</f>
        <v>5</v>
      </c>
      <c r="CS42" s="1" t="n">
        <f aca="false">IF(ISBLANK(Values!F41),"",Values!$B$11)</f>
        <v>150</v>
      </c>
      <c r="CT42" s="1" t="str">
        <f aca="false">IF(ISBLANK(Values!F41),"","GR")</f>
        <v>GR</v>
      </c>
      <c r="CU42" s="1" t="str">
        <f aca="false">IF(ISBLANK(Values!F41),"","CM")</f>
        <v>CM</v>
      </c>
      <c r="CV42" s="1" t="str">
        <f aca="false">IF(ISBLANK(Values!F41),"",IF(Values!$B$36=options!$F$1,"Denmark", IF(Values!$B$36=options!$F$2, "Danemark",IF(Values!$B$36=options!$F$3, "Dänemark",IF(Values!$B$36=options!$F$4, "Danimarca",IF(Values!$B$36=options!$F$5, "Dinamarca",IF(Values!$B$36=options!$F$6, "Denemarken","" ) ) ) ) )))</f>
        <v>Denmark</v>
      </c>
      <c r="CZ42" s="1" t="str">
        <f aca="false">IF(ISBLANK(Values!F41),"","No")</f>
        <v>No</v>
      </c>
      <c r="DA42" s="1" t="str">
        <f aca="false">IF(ISBLANK(Values!F41),"","No")</f>
        <v>No</v>
      </c>
      <c r="DO42" s="27" t="str">
        <f aca="false">IF(ISBLANK(Values!F41),"","Parts")</f>
        <v>Parts</v>
      </c>
      <c r="DP42" s="27" t="str">
        <f aca="false">IF(ISBLANK(Values!F41),"",Values!$B$31)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IF(ISBLANK(Values!$F41), "", "not_applicable")</f>
        <v>not_applicable</v>
      </c>
      <c r="DZ42" s="31"/>
      <c r="EA42" s="31"/>
      <c r="EB42" s="31"/>
      <c r="EC42" s="31"/>
      <c r="EI42" s="1" t="str">
        <f aca="false">IF(ISBLANK(Values!F41),"",Values!$B$31)</f>
        <v>6 month warranty after the delivery date. In case of any malfunction of the keyboard a new unit or a spare part for the keyboard of the product will be sent. In case of shortage of stock a full refund is issued.</v>
      </c>
      <c r="ES42" s="1" t="str">
        <f aca="false">IF(ISBLANK(Values!F41),"","Amazon Tellus UPS")</f>
        <v>Amazon Tellus UPS</v>
      </c>
      <c r="EV42" s="31" t="str">
        <f aca="false">IF(ISBLANK(Values!F41),"","New")</f>
        <v>New</v>
      </c>
      <c r="FE42" s="1" t="n">
        <f aca="false">IF(ISBLANK(Values!F41),"",IF(CO42&lt;&gt;"DEFAULT", "", 3))</f>
        <v>3</v>
      </c>
      <c r="FH42" s="1" t="str">
        <f aca="false">IF(ISBLANK(Values!F41),"","FALSE")</f>
        <v>FALSE</v>
      </c>
      <c r="FI42" s="36" t="str">
        <f aca="false">IF(ISBLANK(Values!F41),"","FALSE")</f>
        <v>FALSE</v>
      </c>
      <c r="FJ42" s="36" t="str">
        <f aca="false">IF(ISBLANK(Values!F41),"","FALSE")</f>
        <v>FALSE</v>
      </c>
      <c r="FM42" s="1" t="str">
        <f aca="false">IF(ISBLANK(Values!F41),"","1")</f>
        <v>1</v>
      </c>
      <c r="FO42" s="28" t="n">
        <f aca="false">IF(ISBLANK(Values!F41),"",IF(Values!K41, Values!$B$4, Values!$B$5))</f>
        <v>64.99</v>
      </c>
      <c r="FP42" s="1" t="str">
        <f aca="false">IF(ISBLANK(Values!F41),"","Percent")</f>
        <v>Percent</v>
      </c>
      <c r="FQ42" s="1" t="str">
        <f aca="false">IF(ISBLANK(Values!F41),"","2")</f>
        <v>2</v>
      </c>
      <c r="FR42" s="1" t="str">
        <f aca="false">IF(ISBLANK(Values!F41),"","3")</f>
        <v>3</v>
      </c>
      <c r="FS42" s="1" t="str">
        <f aca="false">IF(ISBLANK(Values!F41),"","5")</f>
        <v>5</v>
      </c>
      <c r="FT42" s="1" t="str">
        <f aca="false">IF(ISBLANK(Values!F41),"","6")</f>
        <v>6</v>
      </c>
      <c r="FU42" s="1" t="str">
        <f aca="false">IF(ISBLANK(Values!F41),"","10")</f>
        <v>10</v>
      </c>
      <c r="FV42" s="1" t="str">
        <f aca="false">IF(ISBLANK(Values!F41),"","10")</f>
        <v>10</v>
      </c>
    </row>
    <row r="43" customFormat="false" ht="55.2" hidden="false" customHeight="false" outlineLevel="0" collapsed="false">
      <c r="A43" s="27" t="str">
        <f aca="false">IF(ISBLANK(Values!F42),"",IF(Values!$B$37="EU","computercomponent","computer"))</f>
        <v>computer</v>
      </c>
      <c r="B43" s="38" t="str">
        <f aca="false">IF(ISBLANK(Values!F42),"",Values!G42)</f>
        <v>Lenovo T470s BL - RUS</v>
      </c>
      <c r="C43" s="32" t="str">
        <f aca="false">IF(ISBLANK(Values!F42),"","TellusRem")</f>
        <v>TellusRem</v>
      </c>
      <c r="D43" s="30" t="n">
        <f aca="false">IF(ISBLANK(Values!F42),"",Values!F42)</f>
        <v>5714401471196</v>
      </c>
      <c r="E43" s="31" t="str">
        <f aca="false">IF(ISBLANK(Values!F42),"","EAN")</f>
        <v>EAN</v>
      </c>
      <c r="F43" s="28" t="str">
        <f aca="false">IF(ISBLANK(Values!F42),"",IF(Values!K42, SUBSTITUTE(Values!$B$1, "{language}", Values!I42) &amp; " " &amp;Values!$B$3, SUBSTITUTE(Values!$B$2, "{language}", Values!$I42) &amp; " " &amp;Values!$B$3))</f>
        <v>replacement Russian backlit keyboard for Lenovo Thinkpad  T470s</v>
      </c>
      <c r="G43" s="32" t="str">
        <f aca="false">IF(ISBLANK(Values!F42),"","TellusRem")</f>
        <v>TellusRem</v>
      </c>
      <c r="H43" s="27" t="str">
        <f aca="false">IF(ISBLANK(Values!F42),"",Values!$B$16)</f>
        <v>laptop-computer-replacement-parts</v>
      </c>
      <c r="I43" s="27" t="str">
        <f aca="false">IF(ISBLANK(Values!F42),"","4730574031")</f>
        <v>4730574031</v>
      </c>
      <c r="J43" s="39" t="str">
        <f aca="false">IF(ISBLANK(Values!F42),"",Values!G42 )</f>
        <v>Lenovo T470s BL - RUS</v>
      </c>
      <c r="K43" s="28" t="n">
        <f aca="false">IF(ISBLANK(Values!F42),"",IF(Values!K42, Values!$B$4, Values!$B$5))</f>
        <v>64.99</v>
      </c>
      <c r="L43" s="40" t="n">
        <f aca="false">IF(ISBLANK(Values!F42),"",IF($CO43="DEFAULT", Values!$B$18, ""))</f>
        <v>5</v>
      </c>
      <c r="M43" s="28" t="str">
        <f aca="false">IF(ISBLANK(Values!F42),"",Values!$N42)</f>
        <v>https://download.lenovo.com/Images/Parts/01EN705/01EN705_A.jpg</v>
      </c>
      <c r="N43" s="28" t="str">
        <f aca="false">IF(ISBLANK(Values!$G42),"",Values!O42)</f>
        <v>https://download.lenovo.com/Images/Parts/01EN705/01EN705_B.jpg</v>
      </c>
      <c r="O43" s="28" t="str">
        <f aca="false">IF(ISBLANK(Values!$G42),"",Values!P42)</f>
        <v>https://download.lenovo.com/Images/Parts/01EN705/01EN705_details.jpg</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Child</v>
      </c>
      <c r="X43" s="32" t="str">
        <f aca="false">IF(ISBLANK(Values!F42),"",Values!$B$13)</f>
        <v>Lenovo T470s parent</v>
      </c>
      <c r="Y43" s="39" t="str">
        <f aca="false">IF(ISBLANK(Values!F42),"","Size-Color")</f>
        <v>Size-Color</v>
      </c>
      <c r="Z43" s="32" t="str">
        <f aca="false">IF(ISBLANK(Values!F42),"","variation")</f>
        <v>variation</v>
      </c>
      <c r="AA43" s="36" t="str">
        <f aca="false">IF(ISBLANK(Values!F42),"",Values!$B$20)</f>
        <v>PartialUpdate</v>
      </c>
      <c r="AB43" s="36" t="str">
        <f aca="false">IF(ISBLANK(Values!F42),"",Values!$B$29)</f>
        <v>Keyboard distributed by Tellus Remarketing, leading European company for laptop keyboards. Keyboards have been cleaned, packed and tested in our production line in Denmark. For any compatibility questions contact us through Amazon website. </v>
      </c>
      <c r="AI43" s="41" t="str">
        <f aca="false">IF(ISBLANK(Values!F42),"",IF(Values!J42,Values!$B$23,Values!$B$33))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IF(ISBLANK(Values!F42),"",Values!$B$24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3" s="1" t="str">
        <f aca="false">IF(ISBLANK(Values!F42),"",Values!$B$25)</f>
        <v>♻️ ECOFRIENDLY PRODUCT - Buy refurbished, BUY GREEN! Reduce more than 80% carbon dioxide by buying our refurbished keyboards, compared to getting a new keyboard! Perfect OEM replacement part for your keyboard.</v>
      </c>
      <c r="AL43" s="1" t="str">
        <f aca="false">IF(ISBLANK(Values!F42),"",SUBSTITUTE(SUBSTITUTE(IF(Values!$K42, Values!$B$26, Values!$B$33), "{language}", Values!$I42), "{flag}", INDEX(options!$E$1:$E$20, Values!$W42)))</f>
        <v>👉 LAYOUT – 🇷🇺 Russian backlit.</v>
      </c>
      <c r="AM43" s="1" t="str">
        <f aca="false">SUBSTITUTE(IF(ISBLANK(Values!F42),"",Values!$B$27), "{model}", Values!$B$3)</f>
        <v>👉 COMPATIBLE WITH - Lenovo T470s. Please check the picture and description carefully before purchasing any keyboard. This ensures that you get the correct laptop keyboard for your computer. Super easy installation.</v>
      </c>
      <c r="AT43" s="28" t="str">
        <f aca="false">IF(ISBLANK(Values!F42),"",Values!I42)</f>
        <v>Russian</v>
      </c>
      <c r="AV43" s="36" t="str">
        <f aca="false">IF(ISBLANK(Values!F42),"",IF(Values!K42,"Backlit", "Non-Backlit"))</f>
        <v>Backlit</v>
      </c>
      <c r="BE43" s="27" t="str">
        <f aca="false">IF(ISBLANK(Values!F42),"","Professional Audience")</f>
        <v>Professional Audience</v>
      </c>
      <c r="BF43" s="27" t="str">
        <f aca="false">IF(ISBLANK(Values!F42),"","Consumer Audience")</f>
        <v>Consumer Audience</v>
      </c>
      <c r="BG43" s="27" t="str">
        <f aca="false">IF(ISBLANK(Values!F42),"","Adults")</f>
        <v>Adults</v>
      </c>
      <c r="BH43" s="27" t="str">
        <f aca="false">IF(ISBLANK(Values!F42),"","People")</f>
        <v>People</v>
      </c>
      <c r="CG43" s="1" t="n">
        <f aca="false">IF(ISBLANK(Values!F42),"",Values!$B$11)</f>
        <v>150</v>
      </c>
      <c r="CH43" s="1" t="str">
        <f aca="false">IF(ISBLANK(Values!F42),"","GR")</f>
        <v>GR</v>
      </c>
      <c r="CI43" s="1" t="str">
        <f aca="false">IF(ISBLANK(Values!F42),"",Values!$B$7)</f>
        <v>41</v>
      </c>
      <c r="CJ43" s="1" t="str">
        <f aca="false">IF(ISBLANK(Values!F42),"",Values!$B$8)</f>
        <v>17</v>
      </c>
      <c r="CK43" s="1" t="str">
        <f aca="false">IF(ISBLANK(Values!F42),"",Values!$B$9)</f>
        <v>5</v>
      </c>
      <c r="CL43" s="1" t="str">
        <f aca="false">IF(ISBLANK(Values!F42),"","CM")</f>
        <v>CM</v>
      </c>
      <c r="CO43" s="1" t="str">
        <f aca="false">IF(ISBLANK(Values!F42), "", IF(AND(Values!$B$37=options!$G$2, Values!$C42), "AMAZON_NA", IF(AND(Values!$B$37=options!$G$1, Values!$D42), "AMAZON_EU", "DEFAULT")))</f>
        <v>DEFAULT</v>
      </c>
      <c r="CP43" s="36" t="str">
        <f aca="false">IF(ISBLANK(Values!F42),"",Values!$B$7)</f>
        <v>41</v>
      </c>
      <c r="CQ43" s="36" t="str">
        <f aca="false">IF(ISBLANK(Values!F42),"",Values!$B$8)</f>
        <v>17</v>
      </c>
      <c r="CR43" s="36" t="str">
        <f aca="false">IF(ISBLANK(Values!F42),"",Values!$B$9)</f>
        <v>5</v>
      </c>
      <c r="CS43" s="1" t="n">
        <f aca="false">IF(ISBLANK(Values!F42),"",Values!$B$11)</f>
        <v>150</v>
      </c>
      <c r="CT43" s="1" t="str">
        <f aca="false">IF(ISBLANK(Values!F42),"","GR")</f>
        <v>GR</v>
      </c>
      <c r="CU43" s="1" t="str">
        <f aca="false">IF(ISBLANK(Values!F42),"","CM")</f>
        <v>CM</v>
      </c>
      <c r="CV43" s="1" t="str">
        <f aca="false">IF(ISBLANK(Values!F42),"",IF(Values!$B$36=options!$F$1,"Denmark", IF(Values!$B$36=options!$F$2, "Danemark",IF(Values!$B$36=options!$F$3, "Dänemark",IF(Values!$B$36=options!$F$4, "Danimarca",IF(Values!$B$36=options!$F$5, "Dinamarca",IF(Values!$B$36=options!$F$6, "Denemarken","" ) ) ) ) )))</f>
        <v>Denmark</v>
      </c>
      <c r="CZ43" s="1" t="str">
        <f aca="false">IF(ISBLANK(Values!F42),"","No")</f>
        <v>No</v>
      </c>
      <c r="DA43" s="1" t="str">
        <f aca="false">IF(ISBLANK(Values!F42),"","No")</f>
        <v>No</v>
      </c>
      <c r="DO43" s="27" t="str">
        <f aca="false">IF(ISBLANK(Values!F42),"","Parts")</f>
        <v>Parts</v>
      </c>
      <c r="DP43" s="27" t="str">
        <f aca="false">IF(ISBLANK(Values!F42),"",Values!$B$31)</f>
        <v>6 month warranty after the delivery date. In case of any malfunction of the keyboard a new unit or a spare part for the keyboard of the product will be sent. In case of shortage of stock a full refund is issued.</v>
      </c>
      <c r="DS43" s="31"/>
      <c r="DY43" s="43" t="str">
        <f aca="false">IF(ISBLANK(Values!$F42), "", "not_applicable")</f>
        <v>not_applicable</v>
      </c>
      <c r="DZ43" s="31"/>
      <c r="EA43" s="31"/>
      <c r="EB43" s="31"/>
      <c r="EC43" s="31"/>
      <c r="EI43" s="1" t="str">
        <f aca="false">IF(ISBLANK(Values!F42),"",Values!$B$31)</f>
        <v>6 month warranty after the delivery date. In case of any malfunction of the keyboard a new unit or a spare part for the keyboard of the product will be sent. In case of shortage of stock a full refund is issued.</v>
      </c>
      <c r="ES43" s="1" t="str">
        <f aca="false">IF(ISBLANK(Values!F42),"","Amazon Tellus UPS")</f>
        <v>Amazon Tellus UPS</v>
      </c>
      <c r="EV43" s="31" t="str">
        <f aca="false">IF(ISBLANK(Values!F42),"","New")</f>
        <v>New</v>
      </c>
      <c r="FE43" s="1" t="n">
        <f aca="false">IF(ISBLANK(Values!F42),"",IF(CO43&lt;&gt;"DEFAULT", "", 3))</f>
        <v>3</v>
      </c>
      <c r="FH43" s="1" t="str">
        <f aca="false">IF(ISBLANK(Values!F42),"","FALSE")</f>
        <v>FALSE</v>
      </c>
      <c r="FI43" s="36" t="str">
        <f aca="false">IF(ISBLANK(Values!F42),"","FALSE")</f>
        <v>FALSE</v>
      </c>
      <c r="FJ43" s="36" t="str">
        <f aca="false">IF(ISBLANK(Values!F42),"","FALSE")</f>
        <v>FALSE</v>
      </c>
      <c r="FM43" s="1" t="str">
        <f aca="false">IF(ISBLANK(Values!F42),"","1")</f>
        <v>1</v>
      </c>
      <c r="FO43" s="28" t="n">
        <f aca="false">IF(ISBLANK(Values!F42),"",IF(Values!K42, Values!$B$4, Values!$B$5))</f>
        <v>64.99</v>
      </c>
      <c r="FP43" s="1" t="str">
        <f aca="false">IF(ISBLANK(Values!F42),"","Percent")</f>
        <v>Percent</v>
      </c>
      <c r="FQ43" s="1" t="str">
        <f aca="false">IF(ISBLANK(Values!F42),"","2")</f>
        <v>2</v>
      </c>
      <c r="FR43" s="1" t="str">
        <f aca="false">IF(ISBLANK(Values!F42),"","3")</f>
        <v>3</v>
      </c>
      <c r="FS43" s="1" t="str">
        <f aca="false">IF(ISBLANK(Values!F42),"","5")</f>
        <v>5</v>
      </c>
      <c r="FT43" s="1" t="str">
        <f aca="false">IF(ISBLANK(Values!F42),"","6")</f>
        <v>6</v>
      </c>
      <c r="FU43" s="1" t="str">
        <f aca="false">IF(ISBLANK(Values!F42),"","10")</f>
        <v>10</v>
      </c>
      <c r="FV43" s="1" t="str">
        <f aca="false">IF(ISBLANK(Values!F42),"","10")</f>
        <v>10</v>
      </c>
    </row>
    <row r="44" customFormat="false" ht="55.2" hidden="false" customHeight="false" outlineLevel="0" collapsed="false">
      <c r="A44" s="27" t="str">
        <f aca="false">IF(ISBLANK(Values!F43),"",IF(Values!$B$37="EU","computercomponent","computer"))</f>
        <v>computer</v>
      </c>
      <c r="B44" s="38" t="str">
        <f aca="false">IF(ISBLANK(Values!F43),"",Values!G43)</f>
        <v>Lenovo T470s - US</v>
      </c>
      <c r="C44" s="32" t="str">
        <f aca="false">IF(ISBLANK(Values!F43),"","TellusRem")</f>
        <v>TellusRem</v>
      </c>
      <c r="D44" s="30" t="n">
        <f aca="false">IF(ISBLANK(Values!F43),"",Values!F43)</f>
        <v>5714401471202</v>
      </c>
      <c r="E44" s="31" t="str">
        <f aca="false">IF(ISBLANK(Values!F43),"","EAN")</f>
        <v>EAN</v>
      </c>
      <c r="F44" s="28" t="str">
        <f aca="false">IF(ISBLANK(Values!F43),"",IF(Values!K43, SUBSTITUTE(Values!$B$1, "{language}", Values!I43) &amp; " " &amp;Values!$B$3, SUBSTITUTE(Values!$B$2, "{language}", Values!$I43) &amp; " " &amp;Values!$B$3))</f>
        <v>replacement US backlit keyboard for Lenovo Thinkpad  T470s</v>
      </c>
      <c r="G44" s="32" t="str">
        <f aca="false">IF(ISBLANK(Values!F43),"","TellusRem")</f>
        <v>TellusRem</v>
      </c>
      <c r="H44" s="27" t="str">
        <f aca="false">IF(ISBLANK(Values!F43),"",Values!$B$16)</f>
        <v>laptop-computer-replacement-parts</v>
      </c>
      <c r="I44" s="27" t="str">
        <f aca="false">IF(ISBLANK(Values!F43),"","4730574031")</f>
        <v>4730574031</v>
      </c>
      <c r="J44" s="39" t="str">
        <f aca="false">IF(ISBLANK(Values!F43),"",Values!G43 )</f>
        <v>Lenovo T470s - US</v>
      </c>
      <c r="K44" s="28" t="n">
        <f aca="false">IF(ISBLANK(Values!F43),"",IF(Values!K43, Values!$B$4, Values!$B$5))</f>
        <v>64.99</v>
      </c>
      <c r="L44" s="40" t="str">
        <f aca="false">IF(ISBLANK(Values!F43),"",IF($CO44="DEFAULT", Values!$B$18, ""))</f>
        <v/>
      </c>
      <c r="M44" s="28" t="str">
        <f aca="false">IF(ISBLANK(Values!F43),"",Values!$N43)</f>
        <v>https://raw.githubusercontent.com/PatrickVibild/TellusAmazonPictures/master/pictures/Lenovo/T470S/BL/US/1.jpg</v>
      </c>
      <c r="N44" s="28" t="str">
        <f aca="false">IF(ISBLANK(Values!$G43),"",Values!O43)</f>
        <v>https://raw.githubusercontent.com/PatrickVibild/TellusAmazonPictures/master/pictures/Lenovo/T470S/BL/US/2.jpg</v>
      </c>
      <c r="O44" s="28" t="str">
        <f aca="false">IF(ISBLANK(Values!$G43),"",Values!P43)</f>
        <v>https://raw.githubusercontent.com/PatrickVibild/TellusAmazonPictures/master/pictures/Lenovo/T470S/BL/US/3.jpg</v>
      </c>
      <c r="P44" s="28" t="str">
        <f aca="false">IF(ISBLANK(Values!$G43),"",Values!Q43)</f>
        <v>https://raw.githubusercontent.com/PatrickVibild/TellusAmazonPictures/master/pictures/Lenovo/T470S/BL/US/4.jpg</v>
      </c>
      <c r="Q44" s="28" t="str">
        <f aca="false">IF(ISBLANK(Values!$G43),"",Values!R43)</f>
        <v>https://raw.githubusercontent.com/PatrickVibild/TellusAmazonPictures/master/pictures/Lenovo/T470S/BL/US/5.jpg</v>
      </c>
      <c r="R44" s="28" t="str">
        <f aca="false">IF(ISBLANK(Values!$G43),"",Values!S43)</f>
        <v>https://raw.githubusercontent.com/PatrickVibild/TellusAmazonPictures/master/pictures/Lenovo/T470S/BL/US/6.jpg</v>
      </c>
      <c r="S44" s="28" t="str">
        <f aca="false">IF(ISBLANK(Values!$G43),"",Values!T43)</f>
        <v>https://raw.githubusercontent.com/PatrickVibild/TellusAmazonPictures/master/pictures/Lenovo/T470S/BL/US/7.jpg</v>
      </c>
      <c r="T44" s="28" t="str">
        <f aca="false">IF(ISBLANK(Values!$G43),"",Values!U43)</f>
        <v>https://raw.githubusercontent.com/PatrickVibild/TellusAmazonPictures/master/pictures/Lenovo/T470S/BL/US/8.jpg</v>
      </c>
      <c r="U44" s="28" t="str">
        <f aca="false">IF(ISBLANK(Values!$G43),"",Values!V43)</f>
        <v>https://raw.githubusercontent.com/PatrickVibild/TellusAmazonPictures/master/pictures/Lenovo/T470S/BL/US/9.jpg</v>
      </c>
      <c r="W44" s="32" t="str">
        <f aca="false">IF(ISBLANK(Values!F43),"","Child")</f>
        <v>Child</v>
      </c>
      <c r="X44" s="32" t="str">
        <f aca="false">IF(ISBLANK(Values!F43),"",Values!$B$13)</f>
        <v>Lenovo T470s parent</v>
      </c>
      <c r="Y44" s="39" t="str">
        <f aca="false">IF(ISBLANK(Values!F43),"","Size-Color")</f>
        <v>Size-Color</v>
      </c>
      <c r="Z44" s="32" t="str">
        <f aca="false">IF(ISBLANK(Values!F43),"","variation")</f>
        <v>variation</v>
      </c>
      <c r="AA44" s="36" t="str">
        <f aca="false">IF(ISBLANK(Values!F43),"",Values!$B$20)</f>
        <v>PartialUpdate</v>
      </c>
      <c r="AB44" s="36" t="str">
        <f aca="false">IF(ISBLANK(Values!F43),"",Values!$B$29)</f>
        <v>Keyboard distributed by Tellus Remarketing, leading European company for laptop keyboards. Keyboards have been cleaned, packed and tested in our production line in Denmark. For any compatibility questions contact us through Amazon website. </v>
      </c>
      <c r="AI44" s="41" t="str">
        <f aca="false">IF(ISBLANK(Values!F43),"",IF(Values!J43,Values!$B$23,Values!$B$33))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IF(ISBLANK(Values!F43),"",Values!$B$24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T470s</v>
      </c>
      <c r="AK44" s="1" t="str">
        <f aca="false">IF(ISBLANK(Values!F43),"",Values!$B$25)</f>
        <v>♻️ ECOFRIENDLY PRODUCT - Buy refurbished, BUY GREEN! Reduce more than 80% carbon dioxide by buying our refurbished keyboards, compared to getting a new keyboard! Perfect OEM replacement part for your keyboard.</v>
      </c>
      <c r="AL44" s="1" t="str">
        <f aca="false">IF(ISBLANK(Values!F43),"",SUBSTITUTE(SUBSTITUTE(IF(Values!$K43, Values!$B$26, Values!$B$33), "{language}", Values!$I43), "{flag}", INDEX(options!$E$1:$E$20, Values!$W43)))</f>
        <v>👉 LAYOUT – 🇺🇸 US backlit.</v>
      </c>
      <c r="AM44" s="1" t="str">
        <f aca="false">SUBSTITUTE(IF(ISBLANK(Values!F43),"",Values!$B$27), "{model}", Values!$B$3)</f>
        <v>👉 COMPATIBLE WITH - Lenovo T470s. Please check the picture and description carefully before purchasing any keyboard. This ensures that you get the correct laptop keyboard for your computer. Super easy installation.</v>
      </c>
      <c r="AT44" s="28" t="str">
        <f aca="false">IF(ISBLANK(Values!F43),"",Values!I43)</f>
        <v>US</v>
      </c>
      <c r="AV44" s="36" t="str">
        <f aca="false">IF(ISBLANK(Values!F43),"",IF(Values!K43,"Backlit", "Non-Backlit"))</f>
        <v>Backlit</v>
      </c>
      <c r="BE44" s="27" t="str">
        <f aca="false">IF(ISBLANK(Values!F43),"","Professional Audience")</f>
        <v>Professional Audience</v>
      </c>
      <c r="BF44" s="27" t="str">
        <f aca="false">IF(ISBLANK(Values!F43),"","Consumer Audience")</f>
        <v>Consumer Audience</v>
      </c>
      <c r="BG44" s="27" t="str">
        <f aca="false">IF(ISBLANK(Values!F43),"","Adults")</f>
        <v>Adults</v>
      </c>
      <c r="BH44" s="27" t="str">
        <f aca="false">IF(ISBLANK(Values!F43),"","People")</f>
        <v>People</v>
      </c>
      <c r="CG44" s="1" t="n">
        <f aca="false">IF(ISBLANK(Values!F43),"",Values!$B$11)</f>
        <v>150</v>
      </c>
      <c r="CH44" s="1" t="str">
        <f aca="false">IF(ISBLANK(Values!F43),"","GR")</f>
        <v>GR</v>
      </c>
      <c r="CI44" s="1" t="str">
        <f aca="false">IF(ISBLANK(Values!F43),"",Values!$B$7)</f>
        <v>41</v>
      </c>
      <c r="CJ44" s="1" t="str">
        <f aca="false">IF(ISBLANK(Values!F43),"",Values!$B$8)</f>
        <v>17</v>
      </c>
      <c r="CK44" s="1" t="str">
        <f aca="false">IF(ISBLANK(Values!F43),"",Values!$B$9)</f>
        <v>5</v>
      </c>
      <c r="CL44" s="1" t="str">
        <f aca="false">IF(ISBLANK(Values!F43),"","CM")</f>
        <v>CM</v>
      </c>
      <c r="CO44" s="1" t="str">
        <f aca="false">IF(ISBLANK(Values!F43), "", IF(AND(Values!$B$37=options!$G$2, Values!$C43), "AMAZON_NA", IF(AND(Values!$B$37=options!$G$1, Values!$D43), "AMAZON_EU", "DEFAULT")))</f>
        <v>AMAZON_NA</v>
      </c>
      <c r="CP44" s="36" t="str">
        <f aca="false">IF(ISBLANK(Values!F43),"",Values!$B$7)</f>
        <v>41</v>
      </c>
      <c r="CQ44" s="36" t="str">
        <f aca="false">IF(ISBLANK(Values!F43),"",Values!$B$8)</f>
        <v>17</v>
      </c>
      <c r="CR44" s="36" t="str">
        <f aca="false">IF(ISBLANK(Values!F43),"",Values!$B$9)</f>
        <v>5</v>
      </c>
      <c r="CS44" s="1" t="n">
        <f aca="false">IF(ISBLANK(Values!F43),"",Values!$B$11)</f>
        <v>150</v>
      </c>
      <c r="CT44" s="1" t="str">
        <f aca="false">IF(ISBLANK(Values!F43),"","GR")</f>
        <v>GR</v>
      </c>
      <c r="CU44" s="1" t="str">
        <f aca="false">IF(ISBLANK(Values!F43),"","CM")</f>
        <v>CM</v>
      </c>
      <c r="CV44" s="1" t="str">
        <f aca="false">IF(ISBLANK(Values!F43),"",IF(Values!$B$36=options!$F$1,"Denmark", IF(Values!$B$36=options!$F$2, "Danemark",IF(Values!$B$36=options!$F$3, "Dänemark",IF(Values!$B$36=options!$F$4, "Danimarca",IF(Values!$B$36=options!$F$5, "Dinamarca",IF(Values!$B$36=options!$F$6, "Denemarken","" ) ) ) ) )))</f>
        <v>Denmark</v>
      </c>
      <c r="CZ44" s="1" t="str">
        <f aca="false">IF(ISBLANK(Values!F43),"","No")</f>
        <v>No</v>
      </c>
      <c r="DA44" s="1" t="str">
        <f aca="false">IF(ISBLANK(Values!F43),"","No")</f>
        <v>No</v>
      </c>
      <c r="DO44" s="27" t="str">
        <f aca="false">IF(ISBLANK(Values!F43),"","Parts")</f>
        <v>Parts</v>
      </c>
      <c r="DP44" s="27" t="str">
        <f aca="false">IF(ISBLANK(Values!F43),"",Values!$B$31)</f>
        <v>6 month warranty after the delivery date. In case of any malfunction of the keyboard a new unit or a spare part for the keyboard of the product will be sent. In case of shortage of stock a full refund is issued.</v>
      </c>
      <c r="DS44" s="31"/>
      <c r="DY44" s="43" t="str">
        <f aca="false">IF(ISBLANK(Values!$F43), "", "not_applicable")</f>
        <v>not_applicable</v>
      </c>
      <c r="DZ44" s="31"/>
      <c r="EA44" s="31"/>
      <c r="EB44" s="31"/>
      <c r="EC44" s="31"/>
      <c r="EI44" s="1" t="str">
        <f aca="false">IF(ISBLANK(Values!F43),"",Values!$B$31)</f>
        <v>6 month warranty after the delivery date. In case of any malfunction of the keyboard a new unit or a spare part for the keyboard of the product will be sent. In case of shortage of stock a full refund is issued.</v>
      </c>
      <c r="ES44" s="1" t="str">
        <f aca="false">IF(ISBLANK(Values!F43),"","Amazon Tellus UPS")</f>
        <v>Amazon Tellus UPS</v>
      </c>
      <c r="EV44" s="31" t="str">
        <f aca="false">IF(ISBLANK(Values!F43),"","New")</f>
        <v>New</v>
      </c>
      <c r="FE44" s="1" t="str">
        <f aca="false">IF(ISBLANK(Values!F43),"",IF(CO44&lt;&gt;"DEFAULT", "", 3))</f>
        <v/>
      </c>
      <c r="FH44" s="1" t="str">
        <f aca="false">IF(ISBLANK(Values!F43),"","FALSE")</f>
        <v>FALSE</v>
      </c>
      <c r="FI44" s="36" t="str">
        <f aca="false">IF(ISBLANK(Values!F43),"","FALSE")</f>
        <v>FALSE</v>
      </c>
      <c r="FJ44" s="36" t="str">
        <f aca="false">IF(ISBLANK(Values!F43),"","FALSE")</f>
        <v>FALSE</v>
      </c>
      <c r="FM44" s="1" t="str">
        <f aca="false">IF(ISBLANK(Values!F43),"","1")</f>
        <v>1</v>
      </c>
      <c r="FO44" s="28" t="n">
        <f aca="false">IF(ISBLANK(Values!F43),"",IF(Values!K43, Values!$B$4, Values!$B$5))</f>
        <v>64.99</v>
      </c>
      <c r="FP44" s="1" t="str">
        <f aca="false">IF(ISBLANK(Values!F43),"","Percent")</f>
        <v>Percent</v>
      </c>
      <c r="FQ44" s="1" t="str">
        <f aca="false">IF(ISBLANK(Values!F43),"","2")</f>
        <v>2</v>
      </c>
      <c r="FR44" s="1" t="str">
        <f aca="false">IF(ISBLANK(Values!F43),"","3")</f>
        <v>3</v>
      </c>
      <c r="FS44" s="1" t="str">
        <f aca="false">IF(ISBLANK(Values!F43),"","5")</f>
        <v>5</v>
      </c>
      <c r="FT44" s="1" t="str">
        <f aca="false">IF(ISBLANK(Values!F43),"","6")</f>
        <v>6</v>
      </c>
      <c r="FU44" s="1" t="str">
        <f aca="false">IF(ISBLANK(Values!F43),"","10")</f>
        <v>10</v>
      </c>
      <c r="FV44" s="1" t="str">
        <f aca="false">IF(ISBLANK(Values!F43),"","10")</f>
        <v>10</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3" activeCellId="0" sqref="B43"/>
    </sheetView>
  </sheetViews>
  <sheetFormatPr defaultColWidth="12.1093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 </v>
      </c>
      <c r="F1" s="50" t="s">
        <v>354</v>
      </c>
      <c r="G1" s="50"/>
      <c r="H1" s="50"/>
      <c r="I1" s="51"/>
      <c r="J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 </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P3" s="48" t="s">
        <v>371</v>
      </c>
      <c r="W3" s="0" t="s">
        <v>372</v>
      </c>
    </row>
    <row r="4" customFormat="false" ht="23.85" hidden="false" customHeight="false" outlineLevel="0" collapsed="false">
      <c r="A4" s="48" t="s">
        <v>373</v>
      </c>
      <c r="B4" s="53" t="n">
        <v>64.99</v>
      </c>
      <c r="C4" s="54" t="n">
        <f aca="false">FALSE()</f>
        <v>0</v>
      </c>
      <c r="D4" s="54" t="n">
        <f aca="false">TRUE()</f>
        <v>1</v>
      </c>
      <c r="E4" s="54"/>
      <c r="F4" s="55" t="n">
        <v>5714401479017</v>
      </c>
      <c r="G4" s="55" t="s">
        <v>374</v>
      </c>
      <c r="H4" s="56" t="s">
        <v>375</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7" t="n">
        <f aca="false">TRUE()</f>
        <v>1</v>
      </c>
      <c r="K4" s="58" t="n">
        <f aca="false">FALSE()</f>
        <v>0</v>
      </c>
      <c r="L4" s="59" t="s">
        <v>376</v>
      </c>
      <c r="M4" s="60" t="n">
        <f aca="false">TRUE()</f>
        <v>1</v>
      </c>
      <c r="N4" s="61" t="str">
        <f aca="false">IF(ISBLANK(L4),"",IF(M4, "https://raw.githubusercontent.com/PatrickVibild/TellusAmazonPictures/master/pictures/"&amp;L4&amp;"/1.jpg","https://download.lenovo.com/Images/Parts/"&amp;L4&amp;"/"&amp;L4&amp;"_A.jpg"))</f>
        <v>https://raw.githubusercontent.com/PatrickVibild/TellusAmazonPictures/master/pictures/Lenovo/T470S/RG/DE/1.jpg</v>
      </c>
      <c r="O4" s="61" t="str">
        <f aca="false">IF(ISBLANK(L4),"",IF(M4, "https://raw.githubusercontent.com/PatrickVibild/TellusAmazonPictures/master/pictures/"&amp;L4&amp;"/2.jpg","https://download.lenovo.com/Images/Parts/"&amp;L4&amp;"/"&amp;L4&amp;"_B.jpg"))</f>
        <v>https://raw.githubusercontent.com/PatrickVibild/TellusAmazonPictures/master/pictures/Lenovo/T470S/RG/DE/2.jpg</v>
      </c>
      <c r="P4" s="62" t="str">
        <f aca="false">IF(ISBLANK(L4),"",IF(M4, "https://raw.githubusercontent.com/PatrickVibild/TellusAmazonPictures/master/pictures/"&amp;L4&amp;"/3.jpg","https://download.lenovo.com/Images/Parts/"&amp;L4&amp;"/"&amp;L4&amp;"_details.jpg"))</f>
        <v>https://raw.githubusercontent.com/PatrickVibild/TellusAmazonPictures/master/pictures/Lenovo/T470S/RG/DE/3.jpg</v>
      </c>
      <c r="Q4" s="0" t="str">
        <f aca="false">IF(ISBLANK(L4),"",IF(M4, "https://raw.githubusercontent.com/PatrickVibild/TellusAmazonPictures/master/pictures/"&amp;L4&amp;"/4.jpg", ""))</f>
        <v>https://raw.githubusercontent.com/PatrickVibild/TellusAmazonPictures/master/pictures/Lenovo/T470S/RG/DE/4.jpg</v>
      </c>
      <c r="R4" s="0" t="str">
        <f aca="false">IF(ISBLANK(L4),"",IF(M4, "https://raw.githubusercontent.com/PatrickVibild/TellusAmazonPictures/master/pictures/"&amp;L4&amp;"/5.jpg", ""))</f>
        <v>https://raw.githubusercontent.com/PatrickVibild/TellusAmazonPictures/master/pictures/Lenovo/T470S/RG/DE/5.jpg</v>
      </c>
      <c r="S4" s="0" t="str">
        <f aca="false">IF(ISBLANK(L4),"",IF(M4, "https://raw.githubusercontent.com/PatrickVibild/TellusAmazonPictures/master/pictures/"&amp;L4&amp;"/6.jpg", ""))</f>
        <v>https://raw.githubusercontent.com/PatrickVibild/TellusAmazonPictures/master/pictures/Lenovo/T470S/RG/DE/6.jpg</v>
      </c>
      <c r="T4" s="0" t="str">
        <f aca="false">IF(ISBLANK(L4),"",IF(M4, "https://raw.githubusercontent.com/PatrickVibild/TellusAmazonPictures/master/pictures/"&amp;L4&amp;"/7.jpg", ""))</f>
        <v>https://raw.githubusercontent.com/PatrickVibild/TellusAmazonPictures/master/pictures/Lenovo/T470S/RG/DE/7.jpg</v>
      </c>
      <c r="U4" s="0" t="str">
        <f aca="false">IF(ISBLANK(L4),"",IF(M4, "https://raw.githubusercontent.com/PatrickVibild/TellusAmazonPictures/master/pictures/"&amp;L4&amp;"/8.jpg",""))</f>
        <v>https://raw.githubusercontent.com/PatrickVibild/TellusAmazonPictures/master/pictures/Lenovo/T470S/RG/DE/8.jpg</v>
      </c>
      <c r="V4" s="0" t="str">
        <f aca="false">IF(ISBLANK(L4),"",IF(M4, "https://raw.githubusercontent.com/PatrickVibild/TellusAmazonPictures/master/pictures/"&amp;L4&amp;"/9.jpg", ""))</f>
        <v>https://raw.githubusercontent.com/PatrickVibild/TellusAmazonPictures/master/pictures/Lenovo/T470S/RG/DE/9.jpg</v>
      </c>
      <c r="W4" s="63" t="n">
        <f aca="false">MATCH(H4,options!$D$1:$D$20,0)</f>
        <v>1</v>
      </c>
    </row>
    <row r="5" customFormat="false" ht="23.85" hidden="false" customHeight="false" outlineLevel="0" collapsed="false">
      <c r="A5" s="48" t="s">
        <v>377</v>
      </c>
      <c r="B5" s="53" t="n">
        <v>54.99</v>
      </c>
      <c r="C5" s="54" t="n">
        <f aca="false">FALSE()</f>
        <v>0</v>
      </c>
      <c r="D5" s="54" t="n">
        <f aca="false">TRUE()</f>
        <v>1</v>
      </c>
      <c r="E5" s="54"/>
      <c r="F5" s="55" t="n">
        <v>5714401479024</v>
      </c>
      <c r="G5" s="55" t="s">
        <v>378</v>
      </c>
      <c r="H5" s="56" t="s">
        <v>379</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7" t="n">
        <f aca="false">TRUE()</f>
        <v>1</v>
      </c>
      <c r="K5" s="58" t="n">
        <f aca="false">FALSE()</f>
        <v>0</v>
      </c>
      <c r="L5" s="55" t="s">
        <v>380</v>
      </c>
      <c r="M5" s="60" t="n">
        <f aca="false">TRUE()</f>
        <v>1</v>
      </c>
      <c r="N5" s="61" t="str">
        <f aca="false">IF(ISBLANK(L5),"",IF(M5, "https://raw.githubusercontent.com/PatrickVibild/TellusAmazonPictures/master/pictures/"&amp;L5&amp;"/1.jpg","https://download.lenovo.com/Images/Parts/"&amp;L5&amp;"/"&amp;L5&amp;"_A.jpg"))</f>
        <v>https://raw.githubusercontent.com/PatrickVibild/TellusAmazonPictures/master/pictures/Lenovo/T470S/RG/FR/1.jpg</v>
      </c>
      <c r="O5" s="61" t="str">
        <f aca="false">IF(ISBLANK(L5),"",IF(M5, "https://raw.githubusercontent.com/PatrickVibild/TellusAmazonPictures/master/pictures/"&amp;L5&amp;"/2.jpg","https://download.lenovo.com/Images/Parts/"&amp;L5&amp;"/"&amp;L5&amp;"_B.jpg"))</f>
        <v>https://raw.githubusercontent.com/PatrickVibild/TellusAmazonPictures/master/pictures/Lenovo/T470S/RG/FR/2.jpg</v>
      </c>
      <c r="P5" s="62" t="str">
        <f aca="false">IF(ISBLANK(L5),"",IF(M5, "https://raw.githubusercontent.com/PatrickVibild/TellusAmazonPictures/master/pictures/"&amp;L5&amp;"/3.jpg","https://download.lenovo.com/Images/Parts/"&amp;L5&amp;"/"&amp;L5&amp;"_details.jpg"))</f>
        <v>https://raw.githubusercontent.com/PatrickVibild/TellusAmazonPictures/master/pictures/Lenovo/T470S/RG/FR/3.jpg</v>
      </c>
      <c r="Q5" s="0" t="str">
        <f aca="false">IF(ISBLANK(L5),"",IF(M5, "https://raw.githubusercontent.com/PatrickVibild/TellusAmazonPictures/master/pictures/"&amp;L5&amp;"/4.jpg", ""))</f>
        <v>https://raw.githubusercontent.com/PatrickVibild/TellusAmazonPictures/master/pictures/Lenovo/T470S/RG/FR/4.jpg</v>
      </c>
      <c r="R5" s="0" t="str">
        <f aca="false">IF(ISBLANK(L5),"",IF(M5, "https://raw.githubusercontent.com/PatrickVibild/TellusAmazonPictures/master/pictures/"&amp;L5&amp;"/5.jpg", ""))</f>
        <v>https://raw.githubusercontent.com/PatrickVibild/TellusAmazonPictures/master/pictures/Lenovo/T470S/RG/FR/5.jpg</v>
      </c>
      <c r="S5" s="0" t="str">
        <f aca="false">IF(ISBLANK(L5),"",IF(M5, "https://raw.githubusercontent.com/PatrickVibild/TellusAmazonPictures/master/pictures/"&amp;L5&amp;"/6.jpg", ""))</f>
        <v>https://raw.githubusercontent.com/PatrickVibild/TellusAmazonPictures/master/pictures/Lenovo/T470S/RG/FR/6.jpg</v>
      </c>
      <c r="T5" s="0" t="str">
        <f aca="false">IF(ISBLANK(L5),"",IF(M5, "https://raw.githubusercontent.com/PatrickVibild/TellusAmazonPictures/master/pictures/"&amp;L5&amp;"/7.jpg", ""))</f>
        <v>https://raw.githubusercontent.com/PatrickVibild/TellusAmazonPictures/master/pictures/Lenovo/T470S/RG/FR/7.jpg</v>
      </c>
      <c r="U5" s="0" t="str">
        <f aca="false">IF(ISBLANK(L5),"",IF(M5, "https://raw.githubusercontent.com/PatrickVibild/TellusAmazonPictures/master/pictures/"&amp;L5&amp;"/8.jpg",""))</f>
        <v>https://raw.githubusercontent.com/PatrickVibild/TellusAmazonPictures/master/pictures/Lenovo/T470S/RG/FR/8.jpg</v>
      </c>
      <c r="V5" s="0" t="str">
        <f aca="false">IF(ISBLANK(L5),"",IF(M5, "https://raw.githubusercontent.com/PatrickVibild/TellusAmazonPictures/master/pictures/"&amp;L5&amp;"/9.jpg", ""))</f>
        <v>https://raw.githubusercontent.com/PatrickVibild/TellusAmazonPictures/master/pictures/Lenovo/T470S/RG/FR/9.jpg</v>
      </c>
      <c r="W5" s="63" t="n">
        <f aca="false">MATCH(H5,options!$D$1:$D$20,0)</f>
        <v>2</v>
      </c>
    </row>
    <row r="6" customFormat="false" ht="23.85" hidden="false" customHeight="false" outlineLevel="0" collapsed="false">
      <c r="A6" s="48" t="s">
        <v>381</v>
      </c>
      <c r="B6" s="64" t="s">
        <v>382</v>
      </c>
      <c r="C6" s="54" t="n">
        <f aca="false">FALSE()</f>
        <v>0</v>
      </c>
      <c r="D6" s="54" t="n">
        <f aca="false">TRUE()</f>
        <v>1</v>
      </c>
      <c r="E6" s="54"/>
      <c r="F6" s="55" t="n">
        <v>5714401479031</v>
      </c>
      <c r="G6" s="55" t="s">
        <v>383</v>
      </c>
      <c r="H6" s="56" t="s">
        <v>384</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7" t="n">
        <f aca="false">TRUE()</f>
        <v>1</v>
      </c>
      <c r="K6" s="58" t="n">
        <f aca="false">FALSE()</f>
        <v>0</v>
      </c>
      <c r="L6" s="55" t="s">
        <v>385</v>
      </c>
      <c r="M6" s="60" t="n">
        <f aca="false">TRUE()</f>
        <v>1</v>
      </c>
      <c r="N6" s="61" t="str">
        <f aca="false">IF(ISBLANK(L6),"",IF(M6, "https://raw.githubusercontent.com/PatrickVibild/TellusAmazonPictures/master/pictures/"&amp;L6&amp;"/1.jpg","https://download.lenovo.com/Images/Parts/"&amp;L6&amp;"/"&amp;L6&amp;"_A.jpg"))</f>
        <v>https://raw.githubusercontent.com/PatrickVibild/TellusAmazonPictures/master/pictures/Lenovo/T470S/RG/IT/1.jpg</v>
      </c>
      <c r="O6" s="61" t="str">
        <f aca="false">IF(ISBLANK(L6),"",IF(M6, "https://raw.githubusercontent.com/PatrickVibild/TellusAmazonPictures/master/pictures/"&amp;L6&amp;"/2.jpg","https://download.lenovo.com/Images/Parts/"&amp;L6&amp;"/"&amp;L6&amp;"_B.jpg"))</f>
        <v>https://raw.githubusercontent.com/PatrickVibild/TellusAmazonPictures/master/pictures/Lenovo/T470S/RG/IT/2.jpg</v>
      </c>
      <c r="P6" s="62" t="str">
        <f aca="false">IF(ISBLANK(L6),"",IF(M6, "https://raw.githubusercontent.com/PatrickVibild/TellusAmazonPictures/master/pictures/"&amp;L6&amp;"/3.jpg","https://download.lenovo.com/Images/Parts/"&amp;L6&amp;"/"&amp;L6&amp;"_details.jpg"))</f>
        <v>https://raw.githubusercontent.com/PatrickVibild/TellusAmazonPictures/master/pictures/Lenovo/T470S/RG/IT/3.jpg</v>
      </c>
      <c r="Q6" s="0" t="str">
        <f aca="false">IF(ISBLANK(L6),"",IF(M6, "https://raw.githubusercontent.com/PatrickVibild/TellusAmazonPictures/master/pictures/"&amp;L6&amp;"/4.jpg", ""))</f>
        <v>https://raw.githubusercontent.com/PatrickVibild/TellusAmazonPictures/master/pictures/Lenovo/T470S/RG/IT/4.jpg</v>
      </c>
      <c r="R6" s="0" t="str">
        <f aca="false">IF(ISBLANK(L6),"",IF(M6, "https://raw.githubusercontent.com/PatrickVibild/TellusAmazonPictures/master/pictures/"&amp;L6&amp;"/5.jpg", ""))</f>
        <v>https://raw.githubusercontent.com/PatrickVibild/TellusAmazonPictures/master/pictures/Lenovo/T470S/RG/IT/5.jpg</v>
      </c>
      <c r="S6" s="0" t="str">
        <f aca="false">IF(ISBLANK(L6),"",IF(M6, "https://raw.githubusercontent.com/PatrickVibild/TellusAmazonPictures/master/pictures/"&amp;L6&amp;"/6.jpg", ""))</f>
        <v>https://raw.githubusercontent.com/PatrickVibild/TellusAmazonPictures/master/pictures/Lenovo/T470S/RG/IT/6.jpg</v>
      </c>
      <c r="T6" s="0" t="str">
        <f aca="false">IF(ISBLANK(L6),"",IF(M6, "https://raw.githubusercontent.com/PatrickVibild/TellusAmazonPictures/master/pictures/"&amp;L6&amp;"/7.jpg", ""))</f>
        <v>https://raw.githubusercontent.com/PatrickVibild/TellusAmazonPictures/master/pictures/Lenovo/T470S/RG/IT/7.jpg</v>
      </c>
      <c r="U6" s="0" t="str">
        <f aca="false">IF(ISBLANK(L6),"",IF(M6, "https://raw.githubusercontent.com/PatrickVibild/TellusAmazonPictures/master/pictures/"&amp;L6&amp;"/8.jpg",""))</f>
        <v>https://raw.githubusercontent.com/PatrickVibild/TellusAmazonPictures/master/pictures/Lenovo/T470S/RG/IT/8.jpg</v>
      </c>
      <c r="V6" s="0" t="str">
        <f aca="false">IF(ISBLANK(L6),"",IF(M6, "https://raw.githubusercontent.com/PatrickVibild/TellusAmazonPictures/master/pictures/"&amp;L6&amp;"/9.jpg", ""))</f>
        <v>https://raw.githubusercontent.com/PatrickVibild/TellusAmazonPictures/master/pictures/Lenovo/T470S/RG/IT/9.jpg</v>
      </c>
      <c r="W6" s="63" t="n">
        <f aca="false">MATCH(H6,options!$D$1:$D$20,0)</f>
        <v>3</v>
      </c>
    </row>
    <row r="7" customFormat="false" ht="23.85" hidden="false" customHeight="false" outlineLevel="0" collapsed="false">
      <c r="A7" s="48" t="s">
        <v>386</v>
      </c>
      <c r="B7" s="65" t="str">
        <f aca="false">IF(B6=options!C1,"41","41")</f>
        <v>41</v>
      </c>
      <c r="C7" s="54" t="n">
        <f aca="false">FALSE()</f>
        <v>0</v>
      </c>
      <c r="D7" s="54" t="n">
        <f aca="false">TRUE()</f>
        <v>1</v>
      </c>
      <c r="E7" s="54"/>
      <c r="F7" s="55" t="n">
        <v>5714401479048</v>
      </c>
      <c r="G7" s="55" t="s">
        <v>387</v>
      </c>
      <c r="H7" s="56" t="s">
        <v>388</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7" t="n">
        <f aca="false">TRUE()</f>
        <v>1</v>
      </c>
      <c r="K7" s="58" t="n">
        <f aca="false">FALSE()</f>
        <v>0</v>
      </c>
      <c r="L7" s="55" t="s">
        <v>389</v>
      </c>
      <c r="M7" s="60" t="n">
        <f aca="false">TRUE()</f>
        <v>1</v>
      </c>
      <c r="N7" s="61" t="str">
        <f aca="false">IF(ISBLANK(L7),"",IF(M7, "https://raw.githubusercontent.com/PatrickVibild/TellusAmazonPictures/master/pictures/"&amp;L7&amp;"/1.jpg","https://download.lenovo.com/Images/Parts/"&amp;L7&amp;"/"&amp;L7&amp;"_A.jpg"))</f>
        <v>https://raw.githubusercontent.com/PatrickVibild/TellusAmazonPictures/master/pictures/Lenovo/T470S/RG/ES/1.jpg</v>
      </c>
      <c r="O7" s="61" t="str">
        <f aca="false">IF(ISBLANK(L7),"",IF(M7, "https://raw.githubusercontent.com/PatrickVibild/TellusAmazonPictures/master/pictures/"&amp;L7&amp;"/2.jpg","https://download.lenovo.com/Images/Parts/"&amp;L7&amp;"/"&amp;L7&amp;"_B.jpg"))</f>
        <v>https://raw.githubusercontent.com/PatrickVibild/TellusAmazonPictures/master/pictures/Lenovo/T470S/RG/ES/2.jpg</v>
      </c>
      <c r="P7" s="62" t="str">
        <f aca="false">IF(ISBLANK(L7),"",IF(M7, "https://raw.githubusercontent.com/PatrickVibild/TellusAmazonPictures/master/pictures/"&amp;L7&amp;"/3.jpg","https://download.lenovo.com/Images/Parts/"&amp;L7&amp;"/"&amp;L7&amp;"_details.jpg"))</f>
        <v>https://raw.githubusercontent.com/PatrickVibild/TellusAmazonPictures/master/pictures/Lenovo/T470S/RG/ES/3.jpg</v>
      </c>
      <c r="Q7" s="0" t="str">
        <f aca="false">IF(ISBLANK(L7),"",IF(M7, "https://raw.githubusercontent.com/PatrickVibild/TellusAmazonPictures/master/pictures/"&amp;L7&amp;"/4.jpg", ""))</f>
        <v>https://raw.githubusercontent.com/PatrickVibild/TellusAmazonPictures/master/pictures/Lenovo/T470S/RG/ES/4.jpg</v>
      </c>
      <c r="R7" s="0" t="str">
        <f aca="false">IF(ISBLANK(L7),"",IF(M7, "https://raw.githubusercontent.com/PatrickVibild/TellusAmazonPictures/master/pictures/"&amp;L7&amp;"/5.jpg", ""))</f>
        <v>https://raw.githubusercontent.com/PatrickVibild/TellusAmazonPictures/master/pictures/Lenovo/T470S/RG/ES/5.jpg</v>
      </c>
      <c r="S7" s="0" t="str">
        <f aca="false">IF(ISBLANK(L7),"",IF(M7, "https://raw.githubusercontent.com/PatrickVibild/TellusAmazonPictures/master/pictures/"&amp;L7&amp;"/6.jpg", ""))</f>
        <v>https://raw.githubusercontent.com/PatrickVibild/TellusAmazonPictures/master/pictures/Lenovo/T470S/RG/ES/6.jpg</v>
      </c>
      <c r="T7" s="0" t="str">
        <f aca="false">IF(ISBLANK(L7),"",IF(M7, "https://raw.githubusercontent.com/PatrickVibild/TellusAmazonPictures/master/pictures/"&amp;L7&amp;"/7.jpg", ""))</f>
        <v>https://raw.githubusercontent.com/PatrickVibild/TellusAmazonPictures/master/pictures/Lenovo/T470S/RG/ES/7.jpg</v>
      </c>
      <c r="U7" s="0" t="str">
        <f aca="false">IF(ISBLANK(L7),"",IF(M7, "https://raw.githubusercontent.com/PatrickVibild/TellusAmazonPictures/master/pictures/"&amp;L7&amp;"/8.jpg",""))</f>
        <v>https://raw.githubusercontent.com/PatrickVibild/TellusAmazonPictures/master/pictures/Lenovo/T470S/RG/ES/8.jpg</v>
      </c>
      <c r="V7" s="0" t="str">
        <f aca="false">IF(ISBLANK(L7),"",IF(M7, "https://raw.githubusercontent.com/PatrickVibild/TellusAmazonPictures/master/pictures/"&amp;L7&amp;"/9.jpg", ""))</f>
        <v>https://raw.githubusercontent.com/PatrickVibild/TellusAmazonPictures/master/pictures/Lenovo/T470S/RG/ES/9.jpg</v>
      </c>
      <c r="W7" s="63" t="n">
        <f aca="false">MATCH(H7,options!$D$1:$D$20,0)</f>
        <v>4</v>
      </c>
    </row>
    <row r="8" customFormat="false" ht="23.85" hidden="false" customHeight="false" outlineLevel="0" collapsed="false">
      <c r="A8" s="48" t="s">
        <v>390</v>
      </c>
      <c r="B8" s="65" t="str">
        <f aca="false">IF(B6=options!C1,"17","17")</f>
        <v>17</v>
      </c>
      <c r="C8" s="54" t="n">
        <f aca="false">FALSE()</f>
        <v>0</v>
      </c>
      <c r="D8" s="54" t="n">
        <f aca="false">TRUE()</f>
        <v>1</v>
      </c>
      <c r="E8" s="54"/>
      <c r="F8" s="55" t="n">
        <v>5714401479055</v>
      </c>
      <c r="G8" s="55" t="s">
        <v>391</v>
      </c>
      <c r="H8" s="56" t="s">
        <v>392</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7" t="n">
        <f aca="false">TRUE()</f>
        <v>1</v>
      </c>
      <c r="K8" s="58" t="n">
        <f aca="false">FALSE()</f>
        <v>0</v>
      </c>
      <c r="L8" s="55" t="s">
        <v>393</v>
      </c>
      <c r="M8" s="60" t="n">
        <f aca="false">TRUE()</f>
        <v>1</v>
      </c>
      <c r="N8" s="61" t="str">
        <f aca="false">IF(ISBLANK(L8),"",IF(M8, "https://raw.githubusercontent.com/PatrickVibild/TellusAmazonPictures/master/pictures/"&amp;L8&amp;"/1.jpg","https://download.lenovo.com/Images/Parts/"&amp;L8&amp;"/"&amp;L8&amp;"_A.jpg"))</f>
        <v>https://raw.githubusercontent.com/PatrickVibild/TellusAmazonPictures/master/pictures/Lenovo/T470S/RG/UK/1.jpg</v>
      </c>
      <c r="O8" s="61" t="str">
        <f aca="false">IF(ISBLANK(L8),"",IF(M8, "https://raw.githubusercontent.com/PatrickVibild/TellusAmazonPictures/master/pictures/"&amp;L8&amp;"/2.jpg","https://download.lenovo.com/Images/Parts/"&amp;L8&amp;"/"&amp;L8&amp;"_B.jpg"))</f>
        <v>https://raw.githubusercontent.com/PatrickVibild/TellusAmazonPictures/master/pictures/Lenovo/T470S/RG/UK/2.jpg</v>
      </c>
      <c r="P8" s="62" t="str">
        <f aca="false">IF(ISBLANK(L8),"",IF(M8, "https://raw.githubusercontent.com/PatrickVibild/TellusAmazonPictures/master/pictures/"&amp;L8&amp;"/3.jpg","https://download.lenovo.com/Images/Parts/"&amp;L8&amp;"/"&amp;L8&amp;"_details.jpg"))</f>
        <v>https://raw.githubusercontent.com/PatrickVibild/TellusAmazonPictures/master/pictures/Lenovo/T470S/RG/UK/3.jpg</v>
      </c>
      <c r="Q8" s="0" t="str">
        <f aca="false">IF(ISBLANK(L8),"",IF(M8, "https://raw.githubusercontent.com/PatrickVibild/TellusAmazonPictures/master/pictures/"&amp;L8&amp;"/4.jpg", ""))</f>
        <v>https://raw.githubusercontent.com/PatrickVibild/TellusAmazonPictures/master/pictures/Lenovo/T470S/RG/UK/4.jpg</v>
      </c>
      <c r="R8" s="0" t="str">
        <f aca="false">IF(ISBLANK(L8),"",IF(M8, "https://raw.githubusercontent.com/PatrickVibild/TellusAmazonPictures/master/pictures/"&amp;L8&amp;"/5.jpg", ""))</f>
        <v>https://raw.githubusercontent.com/PatrickVibild/TellusAmazonPictures/master/pictures/Lenovo/T470S/RG/UK/5.jpg</v>
      </c>
      <c r="S8" s="0" t="str">
        <f aca="false">IF(ISBLANK(L8),"",IF(M8, "https://raw.githubusercontent.com/PatrickVibild/TellusAmazonPictures/master/pictures/"&amp;L8&amp;"/6.jpg", ""))</f>
        <v>https://raw.githubusercontent.com/PatrickVibild/TellusAmazonPictures/master/pictures/Lenovo/T470S/RG/UK/6.jpg</v>
      </c>
      <c r="T8" s="0" t="str">
        <f aca="false">IF(ISBLANK(L8),"",IF(M8, "https://raw.githubusercontent.com/PatrickVibild/TellusAmazonPictures/master/pictures/"&amp;L8&amp;"/7.jpg", ""))</f>
        <v>https://raw.githubusercontent.com/PatrickVibild/TellusAmazonPictures/master/pictures/Lenovo/T470S/RG/UK/7.jpg</v>
      </c>
      <c r="U8" s="0" t="str">
        <f aca="false">IF(ISBLANK(L8),"",IF(M8, "https://raw.githubusercontent.com/PatrickVibild/TellusAmazonPictures/master/pictures/"&amp;L8&amp;"/8.jpg",""))</f>
        <v>https://raw.githubusercontent.com/PatrickVibild/TellusAmazonPictures/master/pictures/Lenovo/T470S/RG/UK/8.jpg</v>
      </c>
      <c r="V8" s="0" t="str">
        <f aca="false">IF(ISBLANK(L8),"",IF(M8, "https://raw.githubusercontent.com/PatrickVibild/TellusAmazonPictures/master/pictures/"&amp;L8&amp;"/9.jpg", ""))</f>
        <v>https://raw.githubusercontent.com/PatrickVibild/TellusAmazonPictures/master/pictures/Lenovo/T470S/RG/UK/9.jpg</v>
      </c>
      <c r="W8" s="63" t="n">
        <f aca="false">MATCH(H8,options!$D$1:$D$20,0)</f>
        <v>5</v>
      </c>
    </row>
    <row r="9" customFormat="false" ht="35.05" hidden="false" customHeight="false" outlineLevel="0" collapsed="false">
      <c r="A9" s="48" t="s">
        <v>394</v>
      </c>
      <c r="B9" s="65" t="str">
        <f aca="false">IF(B6=options!C1,"5","5")</f>
        <v>5</v>
      </c>
      <c r="C9" s="54" t="n">
        <f aca="false">FALSE()</f>
        <v>0</v>
      </c>
      <c r="D9" s="54" t="n">
        <f aca="false">FALSE()</f>
        <v>0</v>
      </c>
      <c r="E9" s="54"/>
      <c r="F9" s="55" t="n">
        <v>5714401479062</v>
      </c>
      <c r="G9" s="55" t="s">
        <v>395</v>
      </c>
      <c r="H9" s="56" t="s">
        <v>396</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7" t="n">
        <f aca="false">TRUE()</f>
        <v>1</v>
      </c>
      <c r="K9" s="58" t="n">
        <f aca="false">FALSE()</f>
        <v>0</v>
      </c>
      <c r="L9" s="55" t="s">
        <v>397</v>
      </c>
      <c r="M9" s="60" t="n">
        <f aca="false">TRUE()</f>
        <v>1</v>
      </c>
      <c r="N9" s="61" t="str">
        <f aca="false">IF(ISBLANK(L9),"",IF(M9, "https://raw.githubusercontent.com/PatrickVibild/TellusAmazonPictures/master/pictures/"&amp;L9&amp;"/1.jpg","https://download.lenovo.com/Images/Parts/"&amp;L9&amp;"/"&amp;L9&amp;"_A.jpg"))</f>
        <v>https://raw.githubusercontent.com/PatrickVibild/TellusAmazonPictures/master/pictures/Lenovo/T470S/RG/NOR/1.jpg</v>
      </c>
      <c r="O9" s="61" t="str">
        <f aca="false">IF(ISBLANK(L9),"",IF(M9, "https://raw.githubusercontent.com/PatrickVibild/TellusAmazonPictures/master/pictures/"&amp;L9&amp;"/2.jpg","https://download.lenovo.com/Images/Parts/"&amp;L9&amp;"/"&amp;L9&amp;"_B.jpg"))</f>
        <v>https://raw.githubusercontent.com/PatrickVibild/TellusAmazonPictures/master/pictures/Lenovo/T470S/RG/NOR/2.jpg</v>
      </c>
      <c r="P9" s="62" t="str">
        <f aca="false">IF(ISBLANK(L9),"",IF(M9, "https://raw.githubusercontent.com/PatrickVibild/TellusAmazonPictures/master/pictures/"&amp;L9&amp;"/3.jpg","https://download.lenovo.com/Images/Parts/"&amp;L9&amp;"/"&amp;L9&amp;"_details.jpg"))</f>
        <v>https://raw.githubusercontent.com/PatrickVibild/TellusAmazonPictures/master/pictures/Lenovo/T470S/RG/NOR/3.jpg</v>
      </c>
      <c r="Q9" s="0" t="str">
        <f aca="false">IF(ISBLANK(L9),"",IF(M9, "https://raw.githubusercontent.com/PatrickVibild/TellusAmazonPictures/master/pictures/"&amp;L9&amp;"/4.jpg", ""))</f>
        <v>https://raw.githubusercontent.com/PatrickVibild/TellusAmazonPictures/master/pictures/Lenovo/T470S/RG/NOR/4.jpg</v>
      </c>
      <c r="R9" s="0" t="str">
        <f aca="false">IF(ISBLANK(L9),"",IF(M9, "https://raw.githubusercontent.com/PatrickVibild/TellusAmazonPictures/master/pictures/"&amp;L9&amp;"/5.jpg", ""))</f>
        <v>https://raw.githubusercontent.com/PatrickVibild/TellusAmazonPictures/master/pictures/Lenovo/T470S/RG/NOR/5.jpg</v>
      </c>
      <c r="S9" s="0" t="str">
        <f aca="false">IF(ISBLANK(L9),"",IF(M9, "https://raw.githubusercontent.com/PatrickVibild/TellusAmazonPictures/master/pictures/"&amp;L9&amp;"/6.jpg", ""))</f>
        <v>https://raw.githubusercontent.com/PatrickVibild/TellusAmazonPictures/master/pictures/Lenovo/T470S/RG/NOR/6.jpg</v>
      </c>
      <c r="T9" s="0" t="str">
        <f aca="false">IF(ISBLANK(L9),"",IF(M9, "https://raw.githubusercontent.com/PatrickVibild/TellusAmazonPictures/master/pictures/"&amp;L9&amp;"/7.jpg", ""))</f>
        <v>https://raw.githubusercontent.com/PatrickVibild/TellusAmazonPictures/master/pictures/Lenovo/T470S/RG/NOR/7.jpg</v>
      </c>
      <c r="U9" s="0" t="str">
        <f aca="false">IF(ISBLANK(L9),"",IF(M9, "https://raw.githubusercontent.com/PatrickVibild/TellusAmazonPictures/master/pictures/"&amp;L9&amp;"/8.jpg",""))</f>
        <v>https://raw.githubusercontent.com/PatrickVibild/TellusAmazonPictures/master/pictures/Lenovo/T470S/RG/NOR/8.jpg</v>
      </c>
      <c r="V9" s="0" t="str">
        <f aca="false">IF(ISBLANK(L9),"",IF(M9, "https://raw.githubusercontent.com/PatrickVibild/TellusAmazonPictures/master/pictures/"&amp;L9&amp;"/9.jpg", ""))</f>
        <v>https://raw.githubusercontent.com/PatrickVibild/TellusAmazonPictures/master/pictures/Lenovo/T470S/RG/NOR/9.jpg</v>
      </c>
      <c r="W9" s="63" t="n">
        <f aca="false">MATCH(H9,options!$D$1:$D$20,0)</f>
        <v>6</v>
      </c>
    </row>
    <row r="10" customFormat="false" ht="12.8" hidden="false" customHeight="false" outlineLevel="0" collapsed="false">
      <c r="A10" s="0" t="s">
        <v>398</v>
      </c>
      <c r="B10" s="66"/>
      <c r="C10" s="54" t="n">
        <f aca="false">FALSE()</f>
        <v>0</v>
      </c>
      <c r="D10" s="54" t="n">
        <f aca="false">FALSE()</f>
        <v>0</v>
      </c>
      <c r="E10" s="54"/>
      <c r="F10" s="55" t="n">
        <v>5714401479079</v>
      </c>
      <c r="G10" s="55" t="s">
        <v>399</v>
      </c>
      <c r="H10" s="56" t="s">
        <v>400</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7" t="n">
        <f aca="false">TRUE()</f>
        <v>1</v>
      </c>
      <c r="K10" s="58" t="n">
        <f aca="false">FALSE()</f>
        <v>0</v>
      </c>
      <c r="L10" s="55" t="s">
        <v>401</v>
      </c>
      <c r="M10" s="60" t="n">
        <f aca="false">FALSE()</f>
        <v>0</v>
      </c>
      <c r="N10" s="61" t="str">
        <f aca="false">IF(ISBLANK(L10),"",IF(M10, "https://raw.githubusercontent.com/PatrickVibild/TellusAmazonPictures/master/pictures/"&amp;L10&amp;"/1.jpg","https://download.lenovo.com/Images/Parts/"&amp;L10&amp;"/"&amp;L10&amp;"_A.jpg"))</f>
        <v>https://download.lenovo.com/Images/Parts/01EN606/01EN606_A.jpg</v>
      </c>
      <c r="O10" s="61" t="str">
        <f aca="false">IF(ISBLANK(L10),"",IF(M10, "https://raw.githubusercontent.com/PatrickVibild/TellusAmazonPictures/master/pictures/"&amp;L10&amp;"/2.jpg","https://download.lenovo.com/Images/Parts/"&amp;L10&amp;"/"&amp;L10&amp;"_B.jpg"))</f>
        <v>https://download.lenovo.com/Images/Parts/01EN606/01EN606_B.jpg</v>
      </c>
      <c r="P10" s="62" t="str">
        <f aca="false">IF(ISBLANK(L10),"",IF(M10, "https://raw.githubusercontent.com/PatrickVibild/TellusAmazonPictures/master/pictures/"&amp;L10&amp;"/3.jpg","https://download.lenovo.com/Images/Parts/"&amp;L10&amp;"/"&amp;L10&amp;"_details.jpg"))</f>
        <v>https://download.lenovo.com/Images/Parts/01EN606/01EN606_details.jpg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3" t="n">
        <f aca="false">MATCH(H10,options!$D$1:$D$20,0)</f>
        <v>7</v>
      </c>
    </row>
    <row r="11" customFormat="false" ht="12.8" hidden="false" customHeight="false" outlineLevel="0" collapsed="false">
      <c r="A11" s="48" t="s">
        <v>402</v>
      </c>
      <c r="B11" s="67" t="n">
        <v>150</v>
      </c>
      <c r="C11" s="54" t="n">
        <f aca="false">FALSE()</f>
        <v>0</v>
      </c>
      <c r="D11" s="54" t="n">
        <f aca="false">FALSE()</f>
        <v>0</v>
      </c>
      <c r="E11" s="54"/>
      <c r="F11" s="55" t="n">
        <v>5714401479086</v>
      </c>
      <c r="G11" s="55" t="s">
        <v>403</v>
      </c>
      <c r="H11" s="56" t="s">
        <v>404</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Bulgarian</v>
      </c>
      <c r="J11" s="57" t="n">
        <f aca="false">TRUE()</f>
        <v>1</v>
      </c>
      <c r="K11" s="58" t="n">
        <f aca="false">FALSE()</f>
        <v>0</v>
      </c>
      <c r="L11" s="55" t="s">
        <v>405</v>
      </c>
      <c r="M11" s="60" t="n">
        <f aca="false">FALSE()</f>
        <v>0</v>
      </c>
      <c r="N11" s="68" t="str">
        <f aca="false">IF(ISBLANK(L11),"",IF(M11, "https://raw.githubusercontent.com/PatrickVibild/TellusAmazonPictures/master/pictures/"&amp;L11&amp;"/1.jpg","https://download.lenovo.com/Images/Parts/"&amp;L11&amp;"/"&amp;L11&amp;"_A.jpg"))</f>
        <v>https://download.lenovo.com/Images/Parts/01EN607/01EN607_A.jpg</v>
      </c>
      <c r="O11" s="61" t="str">
        <f aca="false">IF(ISBLANK(L11),"",IF(M11, "https://raw.githubusercontent.com/PatrickVibild/TellusAmazonPictures/master/pictures/"&amp;L11&amp;"/2.jpg","https://download.lenovo.com/Images/Parts/"&amp;L11&amp;"/"&amp;L11&amp;"_B.jpg"))</f>
        <v>https://download.lenovo.com/Images/Parts/01EN607/01EN607_B.jpg</v>
      </c>
      <c r="P11" s="62" t="str">
        <f aca="false">IF(ISBLANK(L11),"",IF(M11, "https://raw.githubusercontent.com/PatrickVibild/TellusAmazonPictures/master/pictures/"&amp;L11&amp;"/3.jpg","https://download.lenovo.com/Images/Parts/"&amp;L11&amp;"/"&amp;L11&amp;"_details.jpg"))</f>
        <v>https://download.lenovo.com/Images/Parts/01EN607/01EN607_details.jpg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3" t="n">
        <f aca="false">MATCH(H11,options!$D$1:$D$20,0)</f>
        <v>8</v>
      </c>
    </row>
    <row r="12" customFormat="false" ht="12.8" hidden="false" customHeight="false" outlineLevel="0" collapsed="false">
      <c r="B12" s="66"/>
      <c r="C12" s="54" t="n">
        <f aca="false">FALSE()</f>
        <v>0</v>
      </c>
      <c r="D12" s="54" t="n">
        <f aca="false">FALSE()</f>
        <v>0</v>
      </c>
      <c r="E12" s="54"/>
      <c r="F12" s="55" t="n">
        <v>5714401479215</v>
      </c>
      <c r="G12" s="55" t="s">
        <v>406</v>
      </c>
      <c r="H12" s="56" t="s">
        <v>407</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Czech</v>
      </c>
      <c r="J12" s="57" t="n">
        <f aca="false">TRUE()</f>
        <v>1</v>
      </c>
      <c r="K12" s="58" t="n">
        <f aca="false">FALSE()</f>
        <v>0</v>
      </c>
      <c r="L12" s="55" t="s">
        <v>408</v>
      </c>
      <c r="M12" s="60" t="n">
        <f aca="false">FALSE()</f>
        <v>0</v>
      </c>
      <c r="N12" s="61" t="str">
        <f aca="false">IF(ISBLANK(L12),"",IF(M12, "https://raw.githubusercontent.com/PatrickVibild/TellusAmazonPictures/master/pictures/"&amp;L12&amp;"/1.jpg","https://download.lenovo.com/Images/Parts/"&amp;L12&amp;"/"&amp;L12&amp;"_A.jpg"))</f>
        <v>https://download.lenovo.com/Images/Parts/01EN649/01EN649_A.jpg</v>
      </c>
      <c r="O12" s="61" t="str">
        <f aca="false">IF(ISBLANK(L12),"",IF(M12, "https://raw.githubusercontent.com/PatrickVibild/TellusAmazonPictures/master/pictures/"&amp;L12&amp;"/2.jpg","https://download.lenovo.com/Images/Parts/"&amp;L12&amp;"/"&amp;L12&amp;"_B.jpg"))</f>
        <v>https://download.lenovo.com/Images/Parts/01EN649/01EN649_B.jpg</v>
      </c>
      <c r="P12" s="62" t="str">
        <f aca="false">IF(ISBLANK(L12),"",IF(M12, "https://raw.githubusercontent.com/PatrickVibild/TellusAmazonPictures/master/pictures/"&amp;L12&amp;"/3.jpg","https://download.lenovo.com/Images/Parts/"&amp;L12&amp;"/"&amp;L12&amp;"_details.jpg"))</f>
        <v>https://download.lenovo.com/Images/Parts/01EN649/01EN649_details.jpg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3" t="n">
        <f aca="false">MATCH(H12,options!$D$1:$D$20,0)</f>
        <v>20</v>
      </c>
    </row>
    <row r="13" customFormat="false" ht="12.8" hidden="false" customHeight="false" outlineLevel="0" collapsed="false">
      <c r="A13" s="48" t="s">
        <v>409</v>
      </c>
      <c r="B13" s="55" t="s">
        <v>410</v>
      </c>
      <c r="C13" s="54" t="n">
        <f aca="false">FALSE()</f>
        <v>0</v>
      </c>
      <c r="D13" s="54" t="n">
        <f aca="false">FALSE()</f>
        <v>0</v>
      </c>
      <c r="E13" s="54"/>
      <c r="F13" s="55" t="n">
        <v>5714401479109</v>
      </c>
      <c r="G13" s="55" t="s">
        <v>411</v>
      </c>
      <c r="H13" s="56" t="s">
        <v>412</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Danish</v>
      </c>
      <c r="J13" s="57" t="n">
        <f aca="false">TRUE()</f>
        <v>1</v>
      </c>
      <c r="K13" s="58" t="n">
        <f aca="false">FALSE()</f>
        <v>0</v>
      </c>
      <c r="L13" s="55" t="s">
        <v>413</v>
      </c>
      <c r="M13" s="60" t="n">
        <f aca="false">FALSE()</f>
        <v>0</v>
      </c>
      <c r="N13" s="61" t="str">
        <f aca="false">IF(ISBLANK(L13),"",IF(M13, "https://raw.githubusercontent.com/PatrickVibild/TellusAmazonPictures/master/pictures/"&amp;L13&amp;"/1.jpg","https://download.lenovo.com/Images/Parts/"&amp;L13&amp;"/"&amp;L13&amp;"_A.jpg"))</f>
        <v>https://download.lenovo.com/Images/Parts/01EN650/01EN650_A.jpg</v>
      </c>
      <c r="O13" s="61" t="str">
        <f aca="false">IF(ISBLANK(L13),"",IF(M13, "https://raw.githubusercontent.com/PatrickVibild/TellusAmazonPictures/master/pictures/"&amp;L13&amp;"/2.jpg","https://download.lenovo.com/Images/Parts/"&amp;L13&amp;"/"&amp;L13&amp;"_B.jpg"))</f>
        <v>https://download.lenovo.com/Images/Parts/01EN650/01EN650_B.jpg</v>
      </c>
      <c r="P13" s="62" t="str">
        <f aca="false">IF(ISBLANK(L13),"",IF(M13, "https://raw.githubusercontent.com/PatrickVibild/TellusAmazonPictures/master/pictures/"&amp;L13&amp;"/3.jpg","https://download.lenovo.com/Images/Parts/"&amp;L13&amp;"/"&amp;L13&amp;"_details.jpg"))</f>
        <v>https://download.lenovo.com/Images/Parts/01EN650/01EN650_details.jpg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3" t="n">
        <f aca="false">MATCH(H13,options!$D$1:$D$20,0)</f>
        <v>9</v>
      </c>
    </row>
    <row r="14" customFormat="false" ht="12.8" hidden="false" customHeight="false" outlineLevel="0" collapsed="false">
      <c r="A14" s="48" t="s">
        <v>414</v>
      </c>
      <c r="B14" s="55" t="n">
        <v>5714401471998</v>
      </c>
      <c r="C14" s="54" t="n">
        <f aca="false">FALSE()</f>
        <v>0</v>
      </c>
      <c r="D14" s="54" t="n">
        <f aca="false">FALSE()</f>
        <v>0</v>
      </c>
      <c r="E14" s="54"/>
      <c r="F14" s="55" t="n">
        <v>5714401479116</v>
      </c>
      <c r="G14" s="55" t="s">
        <v>415</v>
      </c>
      <c r="H14" s="56" t="s">
        <v>416</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Hungarian</v>
      </c>
      <c r="J14" s="57" t="n">
        <f aca="false">TRUE()</f>
        <v>1</v>
      </c>
      <c r="K14" s="58" t="n">
        <f aca="false">FALSE()</f>
        <v>0</v>
      </c>
      <c r="L14" s="55" t="s">
        <v>417</v>
      </c>
      <c r="M14" s="60" t="n">
        <f aca="false">FALSE()</f>
        <v>0</v>
      </c>
      <c r="N14" s="61" t="str">
        <f aca="false">IF(ISBLANK(L14),"",IF(M14, "https://raw.githubusercontent.com/PatrickVibild/TellusAmazonPictures/master/pictures/"&amp;L14&amp;"/1.jpg","https://download.lenovo.com/Images/Parts/"&amp;L14&amp;"/"&amp;L14&amp;"_A.jpg"))</f>
        <v>https://download.lenovo.com/Images/Parts/01EN656/01EN656_A.jpg</v>
      </c>
      <c r="O14" s="61" t="str">
        <f aca="false">IF(ISBLANK(L14),"",IF(M14, "https://raw.githubusercontent.com/PatrickVibild/TellusAmazonPictures/master/pictures/"&amp;L14&amp;"/2.jpg","https://download.lenovo.com/Images/Parts/"&amp;L14&amp;"/"&amp;L14&amp;"_B.jpg"))</f>
        <v>https://download.lenovo.com/Images/Parts/01EN656/01EN656_B.jpg</v>
      </c>
      <c r="P14" s="62" t="str">
        <f aca="false">IF(ISBLANK(L14),"",IF(M14, "https://raw.githubusercontent.com/PatrickVibild/TellusAmazonPictures/master/pictures/"&amp;L14&amp;"/3.jpg","https://download.lenovo.com/Images/Parts/"&amp;L14&amp;"/"&amp;L14&amp;"_details.jpg"))</f>
        <v>https://download.lenovo.com/Images/Parts/01EN656/01EN656_details.jpg</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3" t="n">
        <f aca="false">MATCH(H14,options!$D$1:$D$20,0)</f>
        <v>19</v>
      </c>
    </row>
    <row r="15" customFormat="false" ht="12.8" hidden="false" customHeight="false" outlineLevel="0" collapsed="false">
      <c r="B15" s="66"/>
      <c r="C15" s="54" t="n">
        <f aca="false">FALSE()</f>
        <v>0</v>
      </c>
      <c r="D15" s="54" t="n">
        <f aca="false">FALSE()</f>
        <v>0</v>
      </c>
      <c r="E15" s="54"/>
      <c r="F15" s="55" t="n">
        <v>5714401479123</v>
      </c>
      <c r="G15" s="55" t="s">
        <v>418</v>
      </c>
      <c r="H15" s="56" t="s">
        <v>419</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Dutch</v>
      </c>
      <c r="J15" s="57" t="n">
        <f aca="false">TRUE()</f>
        <v>1</v>
      </c>
      <c r="K15" s="58" t="n">
        <f aca="false">FALSE()</f>
        <v>0</v>
      </c>
      <c r="L15" s="55" t="s">
        <v>420</v>
      </c>
      <c r="M15" s="60" t="n">
        <f aca="false">FALSE()</f>
        <v>0</v>
      </c>
      <c r="N15" s="61" t="str">
        <f aca="false">IF(ISBLANK(L15),"",IF(M15, "https://raw.githubusercontent.com/PatrickVibild/TellusAmazonPictures/master/pictures/"&amp;L15&amp;"/1.jpg","https://download.lenovo.com/Images/Parts/"&amp;L15&amp;"/"&amp;L15&amp;"_A.jpg"))</f>
        <v>https://download.lenovo.com/Images/Parts/01EN619/01EN619_A.jpg</v>
      </c>
      <c r="O15" s="61" t="str">
        <f aca="false">IF(ISBLANK(L15),"",IF(M15, "https://raw.githubusercontent.com/PatrickVibild/TellusAmazonPictures/master/pictures/"&amp;L15&amp;"/2.jpg","https://download.lenovo.com/Images/Parts/"&amp;L15&amp;"/"&amp;L15&amp;"_B.jpg"))</f>
        <v>https://download.lenovo.com/Images/Parts/01EN619/01EN619_B.jpg</v>
      </c>
      <c r="P15" s="62" t="str">
        <f aca="false">IF(ISBLANK(L15),"",IF(M15, "https://raw.githubusercontent.com/PatrickVibild/TellusAmazonPictures/master/pictures/"&amp;L15&amp;"/3.jpg","https://download.lenovo.com/Images/Parts/"&amp;L15&amp;"/"&amp;L15&amp;"_details.jpg"))</f>
        <v>https://download.lenovo.com/Images/Parts/01EN619/01EN619_details.jpg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3" t="n">
        <f aca="false">MATCH(H15,options!$D$1:$D$20,0)</f>
        <v>10</v>
      </c>
    </row>
    <row r="16" customFormat="false" ht="12.8" hidden="false" customHeight="false" outlineLevel="0" collapsed="false">
      <c r="A16" s="48" t="s">
        <v>421</v>
      </c>
      <c r="B16" s="49" t="s">
        <v>422</v>
      </c>
      <c r="C16" s="54" t="n">
        <f aca="false">FALSE()</f>
        <v>0</v>
      </c>
      <c r="D16" s="54" t="n">
        <f aca="false">FALSE()</f>
        <v>0</v>
      </c>
      <c r="E16" s="54"/>
      <c r="F16" s="55" t="n">
        <v>5714401479130</v>
      </c>
      <c r="G16" s="55" t="s">
        <v>423</v>
      </c>
      <c r="H16" s="56" t="s">
        <v>424</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Norwegian</v>
      </c>
      <c r="J16" s="57" t="n">
        <f aca="false">TRUE()</f>
        <v>1</v>
      </c>
      <c r="K16" s="58" t="n">
        <f aca="false">FALSE()</f>
        <v>0</v>
      </c>
      <c r="L16" s="55" t="s">
        <v>425</v>
      </c>
      <c r="M16" s="60" t="n">
        <f aca="false">FALSE()</f>
        <v>0</v>
      </c>
      <c r="N16" s="61" t="str">
        <f aca="false">IF(ISBLANK(L16),"",IF(M16, "https://raw.githubusercontent.com/PatrickVibild/TellusAmazonPictures/master/pictures/"&amp;L16&amp;"/1.jpg","https://download.lenovo.com/Images/Parts/"&amp;L16&amp;"/"&amp;L16&amp;"_A.jpg"))</f>
        <v>https://download.lenovo.com/Images/Parts/01EN620/01EN620_A.jpg</v>
      </c>
      <c r="O16" s="61" t="str">
        <f aca="false">IF(ISBLANK(L16),"",IF(M16, "https://raw.githubusercontent.com/PatrickVibild/TellusAmazonPictures/master/pictures/"&amp;L16&amp;"/2.jpg","https://download.lenovo.com/Images/Parts/"&amp;L16&amp;"/"&amp;L16&amp;"_B.jpg"))</f>
        <v>https://download.lenovo.com/Images/Parts/01EN620/01EN620_B.jpg</v>
      </c>
      <c r="P16" s="62" t="str">
        <f aca="false">IF(ISBLANK(L16),"",IF(M16, "https://raw.githubusercontent.com/PatrickVibild/TellusAmazonPictures/master/pictures/"&amp;L16&amp;"/3.jpg","https://download.lenovo.com/Images/Parts/"&amp;L16&amp;"/"&amp;L16&amp;"_details.jpg"))</f>
        <v>https://download.lenovo.com/Images/Parts/01EN620/01EN620_details.jpg</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3" t="n">
        <f aca="false">MATCH(H16,options!$D$1:$D$20,0)</f>
        <v>11</v>
      </c>
    </row>
    <row r="17" customFormat="false" ht="12.8" hidden="false" customHeight="false" outlineLevel="0" collapsed="false">
      <c r="B17" s="66"/>
      <c r="C17" s="54" t="n">
        <f aca="false">FALSE()</f>
        <v>0</v>
      </c>
      <c r="D17" s="54" t="n">
        <f aca="false">FALSE()</f>
        <v>0</v>
      </c>
      <c r="E17" s="54"/>
      <c r="F17" s="55" t="n">
        <v>5714401479147</v>
      </c>
      <c r="G17" s="55" t="s">
        <v>426</v>
      </c>
      <c r="H17" s="56" t="s">
        <v>427</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Polish</v>
      </c>
      <c r="J17" s="57" t="n">
        <f aca="false">TRUE()</f>
        <v>1</v>
      </c>
      <c r="K17" s="58" t="n">
        <f aca="false">FALSE()</f>
        <v>0</v>
      </c>
      <c r="L17" s="55"/>
      <c r="M17" s="60" t="n">
        <f aca="false">FALSE()</f>
        <v>0</v>
      </c>
      <c r="N17" s="61" t="str">
        <f aca="false">IF(ISBLANK(L17),"",IF(M17, "https://raw.githubusercontent.com/PatrickVibild/TellusAmazonPictures/master/pictures/"&amp;L17&amp;"/1.jpg","https://download.lenovo.com/Images/Parts/"&amp;L17&amp;"/"&amp;L17&amp;"_A.jpg"))</f>
        <v/>
      </c>
      <c r="O17" s="61" t="str">
        <f aca="false">IF(ISBLANK(L17),"",IF(M17, "https://raw.githubusercontent.com/PatrickVibild/TellusAmazonPictures/master/pictures/"&amp;L17&amp;"/2.jpg","https://download.lenovo.com/Images/Parts/"&amp;L17&amp;"/"&amp;L17&amp;"_B.jpg"))</f>
        <v/>
      </c>
      <c r="P17" s="62"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3" t="n">
        <f aca="false">MATCH(H17,options!$D$1:$D$20,0)</f>
        <v>12</v>
      </c>
    </row>
    <row r="18" customFormat="false" ht="12.8" hidden="false" customHeight="false" outlineLevel="0" collapsed="false">
      <c r="A18" s="48" t="s">
        <v>428</v>
      </c>
      <c r="B18" s="67" t="n">
        <v>5</v>
      </c>
      <c r="C18" s="54" t="n">
        <f aca="false">FALSE()</f>
        <v>0</v>
      </c>
      <c r="D18" s="54" t="n">
        <f aca="false">FALSE()</f>
        <v>0</v>
      </c>
      <c r="E18" s="54"/>
      <c r="F18" s="55" t="n">
        <v>5714401479154</v>
      </c>
      <c r="G18" s="55" t="s">
        <v>429</v>
      </c>
      <c r="H18" s="56" t="s">
        <v>430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Portuguese</v>
      </c>
      <c r="J18" s="57" t="n">
        <f aca="false">TRUE()</f>
        <v>1</v>
      </c>
      <c r="K18" s="58" t="n">
        <f aca="false">FALSE()</f>
        <v>0</v>
      </c>
      <c r="L18" s="55" t="s">
        <v>431</v>
      </c>
      <c r="M18" s="60" t="n">
        <f aca="false">FALSE()</f>
        <v>0</v>
      </c>
      <c r="N18" s="61" t="str">
        <f aca="false">IF(ISBLANK(L18),"",IF(M18, "https://raw.githubusercontent.com/PatrickVibild/TellusAmazonPictures/master/pictures/"&amp;L18&amp;"/1.jpg","https://download.lenovo.com/Images/Parts/"&amp;L18&amp;"/"&amp;L18&amp;"_A.jpg"))</f>
        <v>https://download.lenovo.com/Images/Parts/01EN663/01EN663_A.jpg</v>
      </c>
      <c r="O18" s="61" t="str">
        <f aca="false">IF(ISBLANK(L18),"",IF(M18, "https://raw.githubusercontent.com/PatrickVibild/TellusAmazonPictures/master/pictures/"&amp;L18&amp;"/2.jpg","https://download.lenovo.com/Images/Parts/"&amp;L18&amp;"/"&amp;L18&amp;"_B.jpg"))</f>
        <v>https://download.lenovo.com/Images/Parts/01EN663/01EN663_B.jpg</v>
      </c>
      <c r="P18" s="62" t="str">
        <f aca="false">IF(ISBLANK(L18),"",IF(M18, "https://raw.githubusercontent.com/PatrickVibild/TellusAmazonPictures/master/pictures/"&amp;L18&amp;"/3.jpg","https://download.lenovo.com/Images/Parts/"&amp;L18&amp;"/"&amp;L18&amp;"_details.jpg"))</f>
        <v>https://download.lenovo.com/Images/Parts/01EN663/01EN663_details.jpg</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3" t="n">
        <f aca="false">MATCH(H18,options!$D$1:$D$20,0)</f>
        <v>13</v>
      </c>
    </row>
    <row r="19" customFormat="false" ht="12.8" hidden="false" customHeight="false" outlineLevel="0" collapsed="false">
      <c r="B19" s="66"/>
      <c r="C19" s="54" t="n">
        <f aca="false">FALSE()</f>
        <v>0</v>
      </c>
      <c r="D19" s="54" t="n">
        <f aca="false">FALSE()</f>
        <v>0</v>
      </c>
      <c r="E19" s="54"/>
      <c r="F19" s="55" t="n">
        <v>5714401479161</v>
      </c>
      <c r="G19" s="55" t="s">
        <v>432</v>
      </c>
      <c r="H19" s="56" t="s">
        <v>433</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Swedish – Finnish</v>
      </c>
      <c r="J19" s="57" t="n">
        <f aca="false">TRUE()</f>
        <v>1</v>
      </c>
      <c r="K19" s="58" t="n">
        <f aca="false">FALSE()</f>
        <v>0</v>
      </c>
      <c r="L19" s="55" t="s">
        <v>434</v>
      </c>
      <c r="M19" s="60" t="n">
        <f aca="false">FALSE()</f>
        <v>0</v>
      </c>
      <c r="N19" s="61" t="str">
        <f aca="false">IF(ISBLANK(L19),"",IF(M19, "https://raw.githubusercontent.com/PatrickVibild/TellusAmazonPictures/master/pictures/"&amp;L19&amp;"/1.jpg","https://download.lenovo.com/Images/Parts/"&amp;L19&amp;"/"&amp;L19&amp;"_A.jpg"))</f>
        <v>https://download.lenovo.com/Images/Parts/01EN667/01EN667_A.jpg</v>
      </c>
      <c r="O19" s="61" t="str">
        <f aca="false">IF(ISBLANK(L19),"",IF(M19, "https://raw.githubusercontent.com/PatrickVibild/TellusAmazonPictures/master/pictures/"&amp;L19&amp;"/2.jpg","https://download.lenovo.com/Images/Parts/"&amp;L19&amp;"/"&amp;L19&amp;"_B.jpg"))</f>
        <v>https://download.lenovo.com/Images/Parts/01EN667/01EN667_B.jpg</v>
      </c>
      <c r="P19" s="62" t="str">
        <f aca="false">IF(ISBLANK(L19),"",IF(M19, "https://raw.githubusercontent.com/PatrickVibild/TellusAmazonPictures/master/pictures/"&amp;L19&amp;"/3.jpg","https://download.lenovo.com/Images/Parts/"&amp;L19&amp;"/"&amp;L19&amp;"_details.jpg"))</f>
        <v>https://download.lenovo.com/Images/Parts/01EN667/01EN667_details.jpg</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3" t="n">
        <f aca="false">MATCH(H19,options!$D$1:$D$20,0)</f>
        <v>14</v>
      </c>
    </row>
    <row r="20" customFormat="false" ht="12.8" hidden="false" customHeight="false" outlineLevel="0" collapsed="false">
      <c r="A20" s="48" t="s">
        <v>435</v>
      </c>
      <c r="B20" s="69" t="s">
        <v>436</v>
      </c>
      <c r="C20" s="54" t="n">
        <f aca="false">FALSE()</f>
        <v>0</v>
      </c>
      <c r="D20" s="54" t="n">
        <f aca="false">FALSE()</f>
        <v>0</v>
      </c>
      <c r="E20" s="54"/>
      <c r="F20" s="55" t="n">
        <v>5714401479178</v>
      </c>
      <c r="G20" s="55" t="s">
        <v>437</v>
      </c>
      <c r="H20" s="56" t="s">
        <v>438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Swiss</v>
      </c>
      <c r="J20" s="57" t="n">
        <f aca="false">TRUE()</f>
        <v>1</v>
      </c>
      <c r="K20" s="58" t="n">
        <f aca="false">FALSE()</f>
        <v>0</v>
      </c>
      <c r="L20" s="55" t="s">
        <v>439</v>
      </c>
      <c r="M20" s="60" t="n">
        <f aca="false">FALSE()</f>
        <v>0</v>
      </c>
      <c r="N20" s="61" t="str">
        <f aca="false">IF(ISBLANK(L20),"",IF(M20, "https://raw.githubusercontent.com/PatrickVibild/TellusAmazonPictures/master/pictures/"&amp;L20&amp;"/1.jpg","https://download.lenovo.com/Images/Parts/"&amp;L20&amp;"/"&amp;L20&amp;"_A.jpg"))</f>
        <v>https://download.lenovo.com/Images/Parts/01EN750/01EN750_A.jpg</v>
      </c>
      <c r="O20" s="61" t="str">
        <f aca="false">IF(ISBLANK(L20),"",IF(M20, "https://raw.githubusercontent.com/PatrickVibild/TellusAmazonPictures/master/pictures/"&amp;L20&amp;"/2.jpg","https://download.lenovo.com/Images/Parts/"&amp;L20&amp;"/"&amp;L20&amp;"_B.jpg"))</f>
        <v>https://download.lenovo.com/Images/Parts/01EN750/01EN750_B.jpg</v>
      </c>
      <c r="P20" s="62" t="str">
        <f aca="false">IF(ISBLANK(L20),"",IF(M20, "https://raw.githubusercontent.com/PatrickVibild/TellusAmazonPictures/master/pictures/"&amp;L20&amp;"/3.jpg","https://download.lenovo.com/Images/Parts/"&amp;L20&amp;"/"&amp;L20&amp;"_details.jpg"))</f>
        <v>https://download.lenovo.com/Images/Parts/01EN750/01EN750_details.jpg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3" t="n">
        <f aca="false">MATCH(H20,options!$D$1:$D$20,0)</f>
        <v>15</v>
      </c>
    </row>
    <row r="21" customFormat="false" ht="35.05" hidden="false" customHeight="false" outlineLevel="0" collapsed="false">
      <c r="B21" s="66"/>
      <c r="C21" s="54" t="n">
        <f aca="false">FALSE()</f>
        <v>0</v>
      </c>
      <c r="D21" s="54" t="n">
        <f aca="false">FALSE()</f>
        <v>0</v>
      </c>
      <c r="E21" s="54"/>
      <c r="F21" s="55" t="n">
        <v>5714401479185</v>
      </c>
      <c r="G21" s="55" t="s">
        <v>440</v>
      </c>
      <c r="H21" s="56" t="s">
        <v>441</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57" t="n">
        <f aca="false">TRUE()</f>
        <v>1</v>
      </c>
      <c r="K21" s="58" t="n">
        <f aca="false">FALSE()</f>
        <v>0</v>
      </c>
      <c r="L21" s="55" t="s">
        <v>442</v>
      </c>
      <c r="M21" s="60" t="n">
        <f aca="false">TRUE()</f>
        <v>1</v>
      </c>
      <c r="N21" s="61" t="str">
        <f aca="false">IF(ISBLANK(L21),"",IF(M21, "https://raw.githubusercontent.com/PatrickVibild/TellusAmazonPictures/master/pictures/"&amp;L21&amp;"/1.jpg","https://download.lenovo.com/Images/Parts/"&amp;L21&amp;"/"&amp;L21&amp;"_A.jpg"))</f>
        <v>https://raw.githubusercontent.com/PatrickVibild/TellusAmazonPictures/master/pictures/Lenovo/T470S/RG/USI/1.jpg</v>
      </c>
      <c r="O21" s="61" t="str">
        <f aca="false">IF(ISBLANK(L21),"",IF(M21, "https://raw.githubusercontent.com/PatrickVibild/TellusAmazonPictures/master/pictures/"&amp;L21&amp;"/2.jpg","https://download.lenovo.com/Images/Parts/"&amp;L21&amp;"/"&amp;L21&amp;"_B.jpg"))</f>
        <v>https://raw.githubusercontent.com/PatrickVibild/TellusAmazonPictures/master/pictures/Lenovo/T470S/RG/USI/2.jpg</v>
      </c>
      <c r="P21" s="62" t="str">
        <f aca="false">IF(ISBLANK(L21),"",IF(M21, "https://raw.githubusercontent.com/PatrickVibild/TellusAmazonPictures/master/pictures/"&amp;L21&amp;"/3.jpg","https://download.lenovo.com/Images/Parts/"&amp;L21&amp;"/"&amp;L21&amp;"_details.jpg"))</f>
        <v>https://raw.githubusercontent.com/PatrickVibild/TellusAmazonPictures/master/pictures/Lenovo/T470S/RG/USI/3.jpg</v>
      </c>
      <c r="Q21" s="0" t="str">
        <f aca="false">IF(ISBLANK(L21),"",IF(M21, "https://raw.githubusercontent.com/PatrickVibild/TellusAmazonPictures/master/pictures/"&amp;L21&amp;"/4.jpg", ""))</f>
        <v>https://raw.githubusercontent.com/PatrickVibild/TellusAmazonPictures/master/pictures/Lenovo/T470S/RG/USI/4.jpg</v>
      </c>
      <c r="R21" s="0" t="str">
        <f aca="false">IF(ISBLANK(L21),"",IF(M21, "https://raw.githubusercontent.com/PatrickVibild/TellusAmazonPictures/master/pictures/"&amp;L21&amp;"/5.jpg", ""))</f>
        <v>https://raw.githubusercontent.com/PatrickVibild/TellusAmazonPictures/master/pictures/Lenovo/T470S/RG/USI/5.jpg</v>
      </c>
      <c r="S21" s="0" t="str">
        <f aca="false">IF(ISBLANK(L21),"",IF(M21, "https://raw.githubusercontent.com/PatrickVibild/TellusAmazonPictures/master/pictures/"&amp;L21&amp;"/6.jpg", ""))</f>
        <v>https://raw.githubusercontent.com/PatrickVibild/TellusAmazonPictures/master/pictures/Lenovo/T470S/RG/USI/6.jpg</v>
      </c>
      <c r="T21" s="0" t="str">
        <f aca="false">IF(ISBLANK(L21),"",IF(M21, "https://raw.githubusercontent.com/PatrickVibild/TellusAmazonPictures/master/pictures/"&amp;L21&amp;"/7.jpg", ""))</f>
        <v>https://raw.githubusercontent.com/PatrickVibild/TellusAmazonPictures/master/pictures/Lenovo/T470S/RG/USI/7.jpg</v>
      </c>
      <c r="U21" s="0" t="str">
        <f aca="false">IF(ISBLANK(L21),"",IF(M21, "https://raw.githubusercontent.com/PatrickVibild/TellusAmazonPictures/master/pictures/"&amp;L21&amp;"/8.jpg",""))</f>
        <v>https://raw.githubusercontent.com/PatrickVibild/TellusAmazonPictures/master/pictures/Lenovo/T470S/RG/USI/8.jpg</v>
      </c>
      <c r="V21" s="0" t="str">
        <f aca="false">IF(ISBLANK(L21),"",IF(M21, "https://raw.githubusercontent.com/PatrickVibild/TellusAmazonPictures/master/pictures/"&amp;L21&amp;"/9.jpg", ""))</f>
        <v>https://raw.githubusercontent.com/PatrickVibild/TellusAmazonPictures/master/pictures/Lenovo/T470S/RG/USI/9.jpg</v>
      </c>
      <c r="W21" s="63" t="n">
        <f aca="false">MATCH(H21,options!$D$1:$D$20,0)</f>
        <v>16</v>
      </c>
    </row>
    <row r="22" customFormat="false" ht="12.8" hidden="false" customHeight="false" outlineLevel="0" collapsed="false">
      <c r="B22" s="66"/>
      <c r="C22" s="54" t="n">
        <f aca="false">FALSE()</f>
        <v>0</v>
      </c>
      <c r="D22" s="54" t="n">
        <f aca="false">FALSE()</f>
        <v>0</v>
      </c>
      <c r="E22" s="54"/>
      <c r="F22" s="55" t="n">
        <v>5714401479192</v>
      </c>
      <c r="G22" s="55" t="s">
        <v>443</v>
      </c>
      <c r="H22" s="56" t="s">
        <v>444</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Russian</v>
      </c>
      <c r="J22" s="57" t="n">
        <f aca="false">TRUE()</f>
        <v>1</v>
      </c>
      <c r="K22" s="58" t="n">
        <f aca="false">FALSE()</f>
        <v>0</v>
      </c>
      <c r="L22" s="55" t="s">
        <v>445</v>
      </c>
      <c r="M22" s="60" t="n">
        <f aca="false">FALSE()</f>
        <v>0</v>
      </c>
      <c r="N22" s="61" t="str">
        <f aca="false">IF(ISBLANK(L22),"",IF(M22, "https://raw.githubusercontent.com/PatrickVibild/TellusAmazonPictures/master/pictures/"&amp;L22&amp;"/1.jpg","https://download.lenovo.com/Images/Parts/"&amp;L22&amp;"/"&amp;L22&amp;"_A.jpg"))</f>
        <v>https://download.lenovo.com/Images/Parts/01EN623/01EN623_A.jpg</v>
      </c>
      <c r="O22" s="61" t="str">
        <f aca="false">IF(ISBLANK(L22),"",IF(M22, "https://raw.githubusercontent.com/PatrickVibild/TellusAmazonPictures/master/pictures/"&amp;L22&amp;"/2.jpg","https://download.lenovo.com/Images/Parts/"&amp;L22&amp;"/"&amp;L22&amp;"_B.jpg"))</f>
        <v>https://download.lenovo.com/Images/Parts/01EN623/01EN623_B.jpg</v>
      </c>
      <c r="P22" s="62" t="str">
        <f aca="false">IF(ISBLANK(L22),"",IF(M22, "https://raw.githubusercontent.com/PatrickVibild/TellusAmazonPictures/master/pictures/"&amp;L22&amp;"/3.jpg","https://download.lenovo.com/Images/Parts/"&amp;L22&amp;"/"&amp;L22&amp;"_details.jpg"))</f>
        <v>https://download.lenovo.com/Images/Parts/01EN623/01EN623_details.jpg</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3" t="n">
        <f aca="false">MATCH(H22,options!$D$1:$D$20,0)</f>
        <v>17</v>
      </c>
    </row>
    <row r="23" customFormat="false" ht="46.25" hidden="false" customHeight="false" outlineLevel="0" collapsed="false">
      <c r="A23" s="48" t="s">
        <v>446</v>
      </c>
      <c r="B23" s="49"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4" t="n">
        <f aca="false">TRUE()</f>
        <v>1</v>
      </c>
      <c r="D23" s="54" t="n">
        <f aca="false">FALSE()</f>
        <v>0</v>
      </c>
      <c r="E23" s="54"/>
      <c r="F23" s="55" t="n">
        <v>5714401479208</v>
      </c>
      <c r="G23" s="55" t="s">
        <v>447</v>
      </c>
      <c r="H23" s="56" t="s">
        <v>448</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7" t="n">
        <f aca="false">TRUE()</f>
        <v>1</v>
      </c>
      <c r="K23" s="58" t="n">
        <f aca="false">FALSE()</f>
        <v>0</v>
      </c>
      <c r="L23" s="55" t="s">
        <v>449</v>
      </c>
      <c r="M23" s="60" t="n">
        <f aca="false">TRUE()</f>
        <v>1</v>
      </c>
      <c r="N23" s="61" t="str">
        <f aca="false">IF(ISBLANK(L23),"",IF(M23, "https://raw.githubusercontent.com/PatrickVibild/TellusAmazonPictures/master/pictures/"&amp;L23&amp;"/1.jpg","https://download.lenovo.com/Images/Parts/"&amp;L23&amp;"/"&amp;L23&amp;"_A.jpg"))</f>
        <v>https://raw.githubusercontent.com/PatrickVibild/TellusAmazonPictures/master/pictures/Lenovo/T470S/RG/US/1.jpg</v>
      </c>
      <c r="O23" s="61" t="str">
        <f aca="false">IF(ISBLANK(L23),"",IF(M23, "https://raw.githubusercontent.com/PatrickVibild/TellusAmazonPictures/master/pictures/"&amp;L23&amp;"/2.jpg","https://download.lenovo.com/Images/Parts/"&amp;L23&amp;"/"&amp;L23&amp;"_B.jpg"))</f>
        <v>https://raw.githubusercontent.com/PatrickVibild/TellusAmazonPictures/master/pictures/Lenovo/T470S/RG/US/2.jpg</v>
      </c>
      <c r="P23" s="62" t="str">
        <f aca="false">IF(ISBLANK(L23),"",IF(M23, "https://raw.githubusercontent.com/PatrickVibild/TellusAmazonPictures/master/pictures/"&amp;L23&amp;"/3.jpg","https://download.lenovo.com/Images/Parts/"&amp;L23&amp;"/"&amp;L23&amp;"_details.jpg"))</f>
        <v>https://raw.githubusercontent.com/PatrickVibild/TellusAmazonPictures/master/pictures/Lenovo/T470S/RG/US/3.jpg</v>
      </c>
      <c r="Q23" s="0" t="str">
        <f aca="false">IF(ISBLANK(L23),"",IF(M23, "https://raw.githubusercontent.com/PatrickVibild/TellusAmazonPictures/master/pictures/"&amp;L23&amp;"/4.jpg", ""))</f>
        <v>https://raw.githubusercontent.com/PatrickVibild/TellusAmazonPictures/master/pictures/Lenovo/T470S/RG/US/4.jpg</v>
      </c>
      <c r="R23" s="0" t="str">
        <f aca="false">IF(ISBLANK(L23),"",IF(M23, "https://raw.githubusercontent.com/PatrickVibild/TellusAmazonPictures/master/pictures/"&amp;L23&amp;"/5.jpg", ""))</f>
        <v>https://raw.githubusercontent.com/PatrickVibild/TellusAmazonPictures/master/pictures/Lenovo/T470S/RG/US/5.jpg</v>
      </c>
      <c r="S23" s="0" t="str">
        <f aca="false">IF(ISBLANK(L23),"",IF(M23, "https://raw.githubusercontent.com/PatrickVibild/TellusAmazonPictures/master/pictures/"&amp;L23&amp;"/6.jpg", ""))</f>
        <v>https://raw.githubusercontent.com/PatrickVibild/TellusAmazonPictures/master/pictures/Lenovo/T470S/RG/US/6.jpg</v>
      </c>
      <c r="T23" s="0" t="str">
        <f aca="false">IF(ISBLANK(L23),"",IF(M23, "https://raw.githubusercontent.com/PatrickVibild/TellusAmazonPictures/master/pictures/"&amp;L23&amp;"/7.jpg", ""))</f>
        <v>https://raw.githubusercontent.com/PatrickVibild/TellusAmazonPictures/master/pictures/Lenovo/T470S/RG/US/7.jpg</v>
      </c>
      <c r="U23" s="0" t="str">
        <f aca="false">IF(ISBLANK(L23),"",IF(M23, "https://raw.githubusercontent.com/PatrickVibild/TellusAmazonPictures/master/pictures/"&amp;L23&amp;"/8.jpg",""))</f>
        <v>https://raw.githubusercontent.com/PatrickVibild/TellusAmazonPictures/master/pictures/Lenovo/T470S/RG/US/8.jpg</v>
      </c>
      <c r="V23" s="0" t="str">
        <f aca="false">IF(ISBLANK(L23),"",IF(M23, "https://raw.githubusercontent.com/PatrickVibild/TellusAmazonPictures/master/pictures/"&amp;L23&amp;"/9.jpg", ""))</f>
        <v>https://raw.githubusercontent.com/PatrickVibild/TellusAmazonPictures/master/pictures/Lenovo/T470S/RG/US/9.jpg</v>
      </c>
      <c r="W23" s="63" t="n">
        <f aca="false">MATCH(H23,options!$D$1:$D$20,0)</f>
        <v>18</v>
      </c>
    </row>
    <row r="24" customFormat="false" ht="57.45" hidden="false" customHeight="false" outlineLevel="0" collapsed="false">
      <c r="A24" s="48" t="s">
        <v>450</v>
      </c>
      <c r="B24" s="49"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4" t="n">
        <f aca="false">FALSE()</f>
        <v>0</v>
      </c>
      <c r="D24" s="54" t="n">
        <f aca="false">TRUE()</f>
        <v>1</v>
      </c>
      <c r="E24" s="54"/>
      <c r="F24" s="55" t="n">
        <v>5714401471011</v>
      </c>
      <c r="G24" s="55" t="s">
        <v>451</v>
      </c>
      <c r="H24" s="56" t="s">
        <v>375</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7" t="n">
        <f aca="false">TRUE()</f>
        <v>1</v>
      </c>
      <c r="K24" s="58" t="n">
        <f aca="false">TRUE()</f>
        <v>1</v>
      </c>
      <c r="L24" s="55" t="s">
        <v>452</v>
      </c>
      <c r="M24" s="60" t="n">
        <f aca="false">TRUE()</f>
        <v>1</v>
      </c>
      <c r="N24" s="61" t="str">
        <f aca="false">IF(ISBLANK(L24),"",IF(M24, "https://raw.githubusercontent.com/PatrickVibild/TellusAmazonPictures/master/pictures/"&amp;L24&amp;"/1.jpg","https://download.lenovo.com/Images/Parts/"&amp;L24&amp;"/"&amp;L24&amp;"_A.jpg"))</f>
        <v>https://raw.githubusercontent.com/PatrickVibild/TellusAmazonPictures/master/pictures/Lenovo/T470S/BL/DE/1.jpg</v>
      </c>
      <c r="O24" s="61" t="str">
        <f aca="false">IF(ISBLANK(L24),"",IF(M24, "https://raw.githubusercontent.com/PatrickVibild/TellusAmazonPictures/master/pictures/"&amp;L24&amp;"/2.jpg","https://download.lenovo.com/Images/Parts/"&amp;L24&amp;"/"&amp;L24&amp;"_B.jpg"))</f>
        <v>https://raw.githubusercontent.com/PatrickVibild/TellusAmazonPictures/master/pictures/Lenovo/T470S/BL/DE/2.jpg</v>
      </c>
      <c r="P24" s="62" t="str">
        <f aca="false">IF(ISBLANK(L24),"",IF(M24, "https://raw.githubusercontent.com/PatrickVibild/TellusAmazonPictures/master/pictures/"&amp;L24&amp;"/3.jpg","https://download.lenovo.com/Images/Parts/"&amp;L24&amp;"/"&amp;L24&amp;"_details.jpg"))</f>
        <v>https://raw.githubusercontent.com/PatrickVibild/TellusAmazonPictures/master/pictures/Lenovo/T470S/BL/DE/3.jpg</v>
      </c>
      <c r="Q24" s="0" t="str">
        <f aca="false">IF(ISBLANK(L24),"",IF(M24, "https://raw.githubusercontent.com/PatrickVibild/TellusAmazonPictures/master/pictures/"&amp;L24&amp;"/4.jpg", ""))</f>
        <v>https://raw.githubusercontent.com/PatrickVibild/TellusAmazonPictures/master/pictures/Lenovo/T470S/BL/DE/4.jpg</v>
      </c>
      <c r="R24" s="0" t="str">
        <f aca="false">IF(ISBLANK(L24),"",IF(M24, "https://raw.githubusercontent.com/PatrickVibild/TellusAmazonPictures/master/pictures/"&amp;L24&amp;"/5.jpg", ""))</f>
        <v>https://raw.githubusercontent.com/PatrickVibild/TellusAmazonPictures/master/pictures/Lenovo/T470S/BL/DE/5.jpg</v>
      </c>
      <c r="S24" s="0" t="str">
        <f aca="false">IF(ISBLANK(L24),"",IF(M24, "https://raw.githubusercontent.com/PatrickVibild/TellusAmazonPictures/master/pictures/"&amp;L24&amp;"/6.jpg", ""))</f>
        <v>https://raw.githubusercontent.com/PatrickVibild/TellusAmazonPictures/master/pictures/Lenovo/T470S/BL/DE/6.jpg</v>
      </c>
      <c r="T24" s="0" t="str">
        <f aca="false">IF(ISBLANK(L24),"",IF(M24, "https://raw.githubusercontent.com/PatrickVibild/TellusAmazonPictures/master/pictures/"&amp;L24&amp;"/7.jpg", ""))</f>
        <v>https://raw.githubusercontent.com/PatrickVibild/TellusAmazonPictures/master/pictures/Lenovo/T470S/BL/DE/7.jpg</v>
      </c>
      <c r="U24" s="0" t="str">
        <f aca="false">IF(ISBLANK(L24),"",IF(M24, "https://raw.githubusercontent.com/PatrickVibild/TellusAmazonPictures/master/pictures/"&amp;L24&amp;"/8.jpg",""))</f>
        <v>https://raw.githubusercontent.com/PatrickVibild/TellusAmazonPictures/master/pictures/Lenovo/T470S/BL/DE/8.jpg</v>
      </c>
      <c r="V24" s="0" t="str">
        <f aca="false">IF(ISBLANK(L24),"",IF(M24, "https://raw.githubusercontent.com/PatrickVibild/TellusAmazonPictures/master/pictures/"&amp;L24&amp;"/9.jpg", ""))</f>
        <v>https://raw.githubusercontent.com/PatrickVibild/TellusAmazonPictures/master/pictures/Lenovo/T470S/BL/DE/9.jpg</v>
      </c>
      <c r="W24" s="63" t="n">
        <f aca="false">MATCH(H24,options!$D$1:$D$20,0)</f>
        <v>1</v>
      </c>
    </row>
    <row r="25" customFormat="false" ht="35.05" hidden="false" customHeight="false" outlineLevel="0" collapsed="false">
      <c r="A25" s="48" t="s">
        <v>453</v>
      </c>
      <c r="B25" s="49"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4" t="n">
        <f aca="false">FALSE()</f>
        <v>0</v>
      </c>
      <c r="D25" s="54" t="n">
        <f aca="false">TRUE()</f>
        <v>1</v>
      </c>
      <c r="E25" s="54"/>
      <c r="F25" s="55" t="n">
        <v>5714401471028</v>
      </c>
      <c r="G25" s="55" t="s">
        <v>454</v>
      </c>
      <c r="H25" s="56" t="s">
        <v>379</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7" t="n">
        <f aca="false">TRUE()</f>
        <v>1</v>
      </c>
      <c r="K25" s="58" t="n">
        <f aca="false">TRUE()</f>
        <v>1</v>
      </c>
      <c r="L25" s="55" t="s">
        <v>455</v>
      </c>
      <c r="M25" s="60" t="n">
        <f aca="false">TRUE()</f>
        <v>1</v>
      </c>
      <c r="N25" s="61" t="str">
        <f aca="false">IF(ISBLANK(L25),"",IF(M25, "https://raw.githubusercontent.com/PatrickVibild/TellusAmazonPictures/master/pictures/"&amp;L25&amp;"/1.jpg","https://download.lenovo.com/Images/Parts/"&amp;L25&amp;"/"&amp;L25&amp;"_A.jpg"))</f>
        <v>https://raw.githubusercontent.com/PatrickVibild/TellusAmazonPictures/master/pictures/Lenovo/T470S/BL/FR/1.jpg</v>
      </c>
      <c r="O25" s="61" t="str">
        <f aca="false">IF(ISBLANK(L25),"",IF(M25, "https://raw.githubusercontent.com/PatrickVibild/TellusAmazonPictures/master/pictures/"&amp;L25&amp;"/2.jpg","https://download.lenovo.com/Images/Parts/"&amp;L25&amp;"/"&amp;L25&amp;"_B.jpg"))</f>
        <v>https://raw.githubusercontent.com/PatrickVibild/TellusAmazonPictures/master/pictures/Lenovo/T470S/BL/FR/2.jpg</v>
      </c>
      <c r="P25" s="62" t="str">
        <f aca="false">IF(ISBLANK(L25),"",IF(M25, "https://raw.githubusercontent.com/PatrickVibild/TellusAmazonPictures/master/pictures/"&amp;L25&amp;"/3.jpg","https://download.lenovo.com/Images/Parts/"&amp;L25&amp;"/"&amp;L25&amp;"_details.jpg"))</f>
        <v>https://raw.githubusercontent.com/PatrickVibild/TellusAmazonPictures/master/pictures/Lenovo/T470S/BL/FR/3.jpg</v>
      </c>
      <c r="Q25" s="0" t="str">
        <f aca="false">IF(ISBLANK(L25),"",IF(M25, "https://raw.githubusercontent.com/PatrickVibild/TellusAmazonPictures/master/pictures/"&amp;L25&amp;"/4.jpg", ""))</f>
        <v>https://raw.githubusercontent.com/PatrickVibild/TellusAmazonPictures/master/pictures/Lenovo/T470S/BL/FR/4.jpg</v>
      </c>
      <c r="R25" s="0" t="str">
        <f aca="false">IF(ISBLANK(L25),"",IF(M25, "https://raw.githubusercontent.com/PatrickVibild/TellusAmazonPictures/master/pictures/"&amp;L25&amp;"/5.jpg", ""))</f>
        <v>https://raw.githubusercontent.com/PatrickVibild/TellusAmazonPictures/master/pictures/Lenovo/T470S/BL/FR/5.jpg</v>
      </c>
      <c r="S25" s="0" t="str">
        <f aca="false">IF(ISBLANK(L25),"",IF(M25, "https://raw.githubusercontent.com/PatrickVibild/TellusAmazonPictures/master/pictures/"&amp;L25&amp;"/6.jpg", ""))</f>
        <v>https://raw.githubusercontent.com/PatrickVibild/TellusAmazonPictures/master/pictures/Lenovo/T470S/BL/FR/6.jpg</v>
      </c>
      <c r="T25" s="0" t="str">
        <f aca="false">IF(ISBLANK(L25),"",IF(M25, "https://raw.githubusercontent.com/PatrickVibild/TellusAmazonPictures/master/pictures/"&amp;L25&amp;"/7.jpg", ""))</f>
        <v>https://raw.githubusercontent.com/PatrickVibild/TellusAmazonPictures/master/pictures/Lenovo/T470S/BL/FR/7.jpg</v>
      </c>
      <c r="U25" s="0" t="str">
        <f aca="false">IF(ISBLANK(L25),"",IF(M25, "https://raw.githubusercontent.com/PatrickVibild/TellusAmazonPictures/master/pictures/"&amp;L25&amp;"/8.jpg",""))</f>
        <v>https://raw.githubusercontent.com/PatrickVibild/TellusAmazonPictures/master/pictures/Lenovo/T470S/BL/FR/8.jpg</v>
      </c>
      <c r="V25" s="0" t="str">
        <f aca="false">IF(ISBLANK(L25),"",IF(M25, "https://raw.githubusercontent.com/PatrickVibild/TellusAmazonPictures/master/pictures/"&amp;L25&amp;"/9.jpg", ""))</f>
        <v>https://raw.githubusercontent.com/PatrickVibild/TellusAmazonPictures/master/pictures/Lenovo/T470S/BL/FR/9.jpg</v>
      </c>
      <c r="W25" s="63" t="n">
        <f aca="false">MATCH(H25,options!$D$1:$D$20,0)</f>
        <v>2</v>
      </c>
    </row>
    <row r="26" customFormat="false" ht="23.85" hidden="false" customHeight="false" outlineLevel="0" collapsed="false">
      <c r="A26" s="48" t="s">
        <v>456</v>
      </c>
      <c r="B26" s="49" t="str">
        <f aca="false">IF(Values!$B$36=English!$B$2,English!B6, IF(Values!$B$36=German!$B$2,German!B6, IF(Values!$B$36=Italian!$B$2,Italian!B6, IF(Values!$B$36=Spanish!$B$2, Spanish!B6, IF(Values!$B$36=French!$B$2, French!B6, IF(Values!$B$36=Dutch!$B$2,Dutch!B6, IF(Values!$B$36=English!$D$32, English!D36, 0)))))))</f>
        <v>👉 LAYOUT – {flag} {language} backlit.</v>
      </c>
      <c r="C26" s="54" t="n">
        <f aca="false">FALSE()</f>
        <v>0</v>
      </c>
      <c r="D26" s="54" t="n">
        <f aca="false">TRUE()</f>
        <v>1</v>
      </c>
      <c r="E26" s="54"/>
      <c r="F26" s="55" t="n">
        <v>5714401471035</v>
      </c>
      <c r="G26" s="55" t="s">
        <v>457</v>
      </c>
      <c r="H26" s="56" t="s">
        <v>384</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7" t="n">
        <f aca="false">TRUE()</f>
        <v>1</v>
      </c>
      <c r="K26" s="58" t="n">
        <f aca="false">TRUE()</f>
        <v>1</v>
      </c>
      <c r="L26" s="55" t="s">
        <v>458</v>
      </c>
      <c r="M26" s="60" t="n">
        <f aca="false">TRUE()</f>
        <v>1</v>
      </c>
      <c r="N26" s="61" t="str">
        <f aca="false">IF(ISBLANK(L26),"",IF(M26, "https://raw.githubusercontent.com/PatrickVibild/TellusAmazonPictures/master/pictures/"&amp;L26&amp;"/1.jpg","https://download.lenovo.com/Images/Parts/"&amp;L26&amp;"/"&amp;L26&amp;"_A.jpg"))</f>
        <v>https://raw.githubusercontent.com/PatrickVibild/TellusAmazonPictures/master/pictures/Lenovo/T470S/BL/IT/1.jpg</v>
      </c>
      <c r="O26" s="61" t="str">
        <f aca="false">IF(ISBLANK(L26),"",IF(M26, "https://raw.githubusercontent.com/PatrickVibild/TellusAmazonPictures/master/pictures/"&amp;L26&amp;"/2.jpg","https://download.lenovo.com/Images/Parts/"&amp;L26&amp;"/"&amp;L26&amp;"_B.jpg"))</f>
        <v>https://raw.githubusercontent.com/PatrickVibild/TellusAmazonPictures/master/pictures/Lenovo/T470S/BL/IT/2.jpg</v>
      </c>
      <c r="P26" s="62" t="str">
        <f aca="false">IF(ISBLANK(L26),"",IF(M26, "https://raw.githubusercontent.com/PatrickVibild/TellusAmazonPictures/master/pictures/"&amp;L26&amp;"/3.jpg","https://download.lenovo.com/Images/Parts/"&amp;L26&amp;"/"&amp;L26&amp;"_details.jpg"))</f>
        <v>https://raw.githubusercontent.com/PatrickVibild/TellusAmazonPictures/master/pictures/Lenovo/T470S/BL/IT/3.jpg</v>
      </c>
      <c r="Q26" s="0" t="str">
        <f aca="false">IF(ISBLANK(L26),"",IF(M26, "https://raw.githubusercontent.com/PatrickVibild/TellusAmazonPictures/master/pictures/"&amp;L26&amp;"/4.jpg", ""))</f>
        <v>https://raw.githubusercontent.com/PatrickVibild/TellusAmazonPictures/master/pictures/Lenovo/T470S/BL/IT/4.jpg</v>
      </c>
      <c r="R26" s="0" t="str">
        <f aca="false">IF(ISBLANK(L26),"",IF(M26, "https://raw.githubusercontent.com/PatrickVibild/TellusAmazonPictures/master/pictures/"&amp;L26&amp;"/5.jpg", ""))</f>
        <v>https://raw.githubusercontent.com/PatrickVibild/TellusAmazonPictures/master/pictures/Lenovo/T470S/BL/IT/5.jpg</v>
      </c>
      <c r="S26" s="0" t="str">
        <f aca="false">IF(ISBLANK(L26),"",IF(M26, "https://raw.githubusercontent.com/PatrickVibild/TellusAmazonPictures/master/pictures/"&amp;L26&amp;"/6.jpg", ""))</f>
        <v>https://raw.githubusercontent.com/PatrickVibild/TellusAmazonPictures/master/pictures/Lenovo/T470S/BL/IT/6.jpg</v>
      </c>
      <c r="T26" s="0" t="str">
        <f aca="false">IF(ISBLANK(L26),"",IF(M26, "https://raw.githubusercontent.com/PatrickVibild/TellusAmazonPictures/master/pictures/"&amp;L26&amp;"/7.jpg", ""))</f>
        <v>https://raw.githubusercontent.com/PatrickVibild/TellusAmazonPictures/master/pictures/Lenovo/T470S/BL/IT/7.jpg</v>
      </c>
      <c r="U26" s="0" t="str">
        <f aca="false">IF(ISBLANK(L26),"",IF(M26, "https://raw.githubusercontent.com/PatrickVibild/TellusAmazonPictures/master/pictures/"&amp;L26&amp;"/8.jpg",""))</f>
        <v>https://raw.githubusercontent.com/PatrickVibild/TellusAmazonPictures/master/pictures/Lenovo/T470S/BL/IT/8.jpg</v>
      </c>
      <c r="V26" s="0" t="str">
        <f aca="false">IF(ISBLANK(L26),"",IF(M26, "https://raw.githubusercontent.com/PatrickVibild/TellusAmazonPictures/master/pictures/"&amp;L26&amp;"/9.jpg", ""))</f>
        <v>https://raw.githubusercontent.com/PatrickVibild/TellusAmazonPictures/master/pictures/Lenovo/T470S/BL/IT/9.jpg</v>
      </c>
      <c r="W26" s="63" t="n">
        <f aca="false">MATCH(H26,options!$D$1:$D$20,0)</f>
        <v>3</v>
      </c>
    </row>
    <row r="27" customFormat="false" ht="46.25" hidden="false" customHeight="false" outlineLevel="0" collapsed="false">
      <c r="A27" s="48" t="s">
        <v>453</v>
      </c>
      <c r="B27" s="49"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4" t="n">
        <f aca="false">FALSE()</f>
        <v>0</v>
      </c>
      <c r="D27" s="54" t="n">
        <f aca="false">TRUE()</f>
        <v>1</v>
      </c>
      <c r="E27" s="54"/>
      <c r="F27" s="55" t="n">
        <v>5714401471042</v>
      </c>
      <c r="G27" s="55" t="s">
        <v>459</v>
      </c>
      <c r="H27" s="56" t="s">
        <v>388</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7" t="n">
        <f aca="false">TRUE()</f>
        <v>1</v>
      </c>
      <c r="K27" s="58" t="n">
        <f aca="false">TRUE()</f>
        <v>1</v>
      </c>
      <c r="L27" s="55" t="s">
        <v>460</v>
      </c>
      <c r="M27" s="60" t="n">
        <f aca="false">TRUE()</f>
        <v>1</v>
      </c>
      <c r="N27" s="61" t="str">
        <f aca="false">IF(ISBLANK(L27),"",IF(M27, "https://raw.githubusercontent.com/PatrickVibild/TellusAmazonPictures/master/pictures/"&amp;L27&amp;"/1.jpg","https://download.lenovo.com/Images/Parts/"&amp;L27&amp;"/"&amp;L27&amp;"_A.jpg"))</f>
        <v>https://raw.githubusercontent.com/PatrickVibild/TellusAmazonPictures/master/pictures/Lenovo/T470S/BL/ES/1.jpg</v>
      </c>
      <c r="O27" s="61" t="str">
        <f aca="false">IF(ISBLANK(L27),"",IF(M27, "https://raw.githubusercontent.com/PatrickVibild/TellusAmazonPictures/master/pictures/"&amp;L27&amp;"/2.jpg","https://download.lenovo.com/Images/Parts/"&amp;L27&amp;"/"&amp;L27&amp;"_B.jpg"))</f>
        <v>https://raw.githubusercontent.com/PatrickVibild/TellusAmazonPictures/master/pictures/Lenovo/T470S/BL/ES/2.jpg</v>
      </c>
      <c r="P27" s="62" t="str">
        <f aca="false">IF(ISBLANK(L27),"",IF(M27, "https://raw.githubusercontent.com/PatrickVibild/TellusAmazonPictures/master/pictures/"&amp;L27&amp;"/3.jpg","https://download.lenovo.com/Images/Parts/"&amp;L27&amp;"/"&amp;L27&amp;"_details.jpg"))</f>
        <v>https://raw.githubusercontent.com/PatrickVibild/TellusAmazonPictures/master/pictures/Lenovo/T470S/BL/ES/3.jpg</v>
      </c>
      <c r="Q27" s="0" t="str">
        <f aca="false">IF(ISBLANK(L27),"",IF(M27, "https://raw.githubusercontent.com/PatrickVibild/TellusAmazonPictures/master/pictures/"&amp;L27&amp;"/4.jpg", ""))</f>
        <v>https://raw.githubusercontent.com/PatrickVibild/TellusAmazonPictures/master/pictures/Lenovo/T470S/BL/ES/4.jpg</v>
      </c>
      <c r="R27" s="0" t="str">
        <f aca="false">IF(ISBLANK(L27),"",IF(M27, "https://raw.githubusercontent.com/PatrickVibild/TellusAmazonPictures/master/pictures/"&amp;L27&amp;"/5.jpg", ""))</f>
        <v>https://raw.githubusercontent.com/PatrickVibild/TellusAmazonPictures/master/pictures/Lenovo/T470S/BL/ES/5.jpg</v>
      </c>
      <c r="S27" s="0" t="str">
        <f aca="false">IF(ISBLANK(L27),"",IF(M27, "https://raw.githubusercontent.com/PatrickVibild/TellusAmazonPictures/master/pictures/"&amp;L27&amp;"/6.jpg", ""))</f>
        <v>https://raw.githubusercontent.com/PatrickVibild/TellusAmazonPictures/master/pictures/Lenovo/T470S/BL/ES/6.jpg</v>
      </c>
      <c r="T27" s="0" t="str">
        <f aca="false">IF(ISBLANK(L27),"",IF(M27, "https://raw.githubusercontent.com/PatrickVibild/TellusAmazonPictures/master/pictures/"&amp;L27&amp;"/7.jpg", ""))</f>
        <v>https://raw.githubusercontent.com/PatrickVibild/TellusAmazonPictures/master/pictures/Lenovo/T470S/BL/ES/7.jpg</v>
      </c>
      <c r="U27" s="0" t="str">
        <f aca="false">IF(ISBLANK(L27),"",IF(M27, "https://raw.githubusercontent.com/PatrickVibild/TellusAmazonPictures/master/pictures/"&amp;L27&amp;"/8.jpg",""))</f>
        <v>https://raw.githubusercontent.com/PatrickVibild/TellusAmazonPictures/master/pictures/Lenovo/T470S/BL/ES/8.jpg</v>
      </c>
      <c r="V27" s="0" t="str">
        <f aca="false">IF(ISBLANK(L27),"",IF(M27, "https://raw.githubusercontent.com/PatrickVibild/TellusAmazonPictures/master/pictures/"&amp;L27&amp;"/9.jpg", ""))</f>
        <v>https://raw.githubusercontent.com/PatrickVibild/TellusAmazonPictures/master/pictures/Lenovo/T470S/BL/ES/9.jpg</v>
      </c>
      <c r="W27" s="63" t="n">
        <f aca="false">MATCH(H27,options!$D$1:$D$20,0)</f>
        <v>4</v>
      </c>
    </row>
    <row r="28" customFormat="false" ht="23.85" hidden="false" customHeight="false" outlineLevel="0" collapsed="false">
      <c r="B28" s="70"/>
      <c r="C28" s="54" t="n">
        <f aca="false">FALSE()</f>
        <v>0</v>
      </c>
      <c r="D28" s="54" t="n">
        <f aca="false">TRUE()</f>
        <v>1</v>
      </c>
      <c r="E28" s="54"/>
      <c r="F28" s="55" t="n">
        <v>5714401471257</v>
      </c>
      <c r="G28" s="55" t="s">
        <v>461</v>
      </c>
      <c r="H28" s="56" t="s">
        <v>392</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7" t="n">
        <f aca="false">TRUE()</f>
        <v>1</v>
      </c>
      <c r="K28" s="58" t="n">
        <f aca="false">TRUE()</f>
        <v>1</v>
      </c>
      <c r="L28" s="55" t="s">
        <v>462</v>
      </c>
      <c r="M28" s="60" t="n">
        <f aca="false">TRUE()</f>
        <v>1</v>
      </c>
      <c r="N28" s="61"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1"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2"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3" t="n">
        <f aca="false">MATCH(H28,options!$D$1:$D$20,0)</f>
        <v>5</v>
      </c>
    </row>
    <row r="29" customFormat="false" ht="46.25" hidden="false" customHeight="false" outlineLevel="0" collapsed="false">
      <c r="A29" s="48" t="s">
        <v>463</v>
      </c>
      <c r="B29" s="49"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 </v>
      </c>
      <c r="C29" s="54" t="n">
        <f aca="false">FALSE()</f>
        <v>0</v>
      </c>
      <c r="D29" s="54" t="n">
        <f aca="false">FALSE()</f>
        <v>0</v>
      </c>
      <c r="E29" s="54"/>
      <c r="F29" s="55" t="n">
        <v>5714401471066</v>
      </c>
      <c r="G29" s="55" t="s">
        <v>464</v>
      </c>
      <c r="H29" s="56" t="s">
        <v>396</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7" t="n">
        <f aca="false">TRUE()</f>
        <v>1</v>
      </c>
      <c r="K29" s="58" t="n">
        <f aca="false">TRUE()</f>
        <v>1</v>
      </c>
      <c r="L29" s="55" t="s">
        <v>465</v>
      </c>
      <c r="M29" s="60" t="n">
        <f aca="false">TRUE()</f>
        <v>1</v>
      </c>
      <c r="N29" s="61"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1"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2"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3" t="n">
        <f aca="false">MATCH(H29,options!$D$1:$D$20,0)</f>
        <v>6</v>
      </c>
    </row>
    <row r="30" customFormat="false" ht="12.8" hidden="false" customHeight="false" outlineLevel="0" collapsed="false">
      <c r="B30" s="70"/>
      <c r="C30" s="54" t="n">
        <f aca="false">FALSE()</f>
        <v>0</v>
      </c>
      <c r="D30" s="54" t="n">
        <f aca="false">FALSE()</f>
        <v>0</v>
      </c>
      <c r="E30" s="54"/>
      <c r="F30" s="55" t="n">
        <v>5714401471073</v>
      </c>
      <c r="G30" s="55" t="s">
        <v>466</v>
      </c>
      <c r="H30" s="56" t="s">
        <v>400</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7" t="n">
        <f aca="false">TRUE()</f>
        <v>1</v>
      </c>
      <c r="K30" s="58" t="n">
        <f aca="false">TRUE()</f>
        <v>1</v>
      </c>
      <c r="L30" s="55" t="s">
        <v>467</v>
      </c>
      <c r="M30" s="60" t="n">
        <f aca="false">FALSE()</f>
        <v>0</v>
      </c>
      <c r="N30" s="61" t="str">
        <f aca="false">IF(ISBLANK(L30),"",IF(M30, "https://raw.githubusercontent.com/PatrickVibild/TellusAmazonPictures/master/pictures/"&amp;L30&amp;"/1.jpg","https://download.lenovo.com/Images/Parts/"&amp;L30&amp;"/"&amp;L30&amp;"_A.jpg"))</f>
        <v>https://download.lenovo.com/Images/Parts/01EN735/01EN735_A.jpg</v>
      </c>
      <c r="O30" s="61" t="str">
        <f aca="false">IF(ISBLANK(L30),"",IF(M30, "https://raw.githubusercontent.com/PatrickVibild/TellusAmazonPictures/master/pictures/"&amp;L30&amp;"/2.jpg","https://download.lenovo.com/Images/Parts/"&amp;L30&amp;"/"&amp;L30&amp;"_B.jpg"))</f>
        <v>https://download.lenovo.com/Images/Parts/01EN735/01EN735_B.jpg</v>
      </c>
      <c r="P30" s="62"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3" t="n">
        <f aca="false">MATCH(H30,options!$D$1:$D$20,0)</f>
        <v>7</v>
      </c>
    </row>
    <row r="31" customFormat="false" ht="46.25" hidden="false" customHeight="false" outlineLevel="0" collapsed="false">
      <c r="A31" s="48" t="s">
        <v>468</v>
      </c>
      <c r="B31" s="49"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4" t="n">
        <f aca="false">FALSE()</f>
        <v>0</v>
      </c>
      <c r="D31" s="54" t="n">
        <f aca="false">FALSE()</f>
        <v>0</v>
      </c>
      <c r="E31" s="54"/>
      <c r="F31" s="55" t="n">
        <v>5714401471080</v>
      </c>
      <c r="G31" s="55" t="s">
        <v>469</v>
      </c>
      <c r="H31" s="56" t="s">
        <v>404</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7" t="n">
        <f aca="false">TRUE()</f>
        <v>1</v>
      </c>
      <c r="K31" s="58" t="n">
        <f aca="false">TRUE()</f>
        <v>1</v>
      </c>
      <c r="L31" s="55" t="s">
        <v>470</v>
      </c>
      <c r="M31" s="60" t="n">
        <f aca="false">FALSE()</f>
        <v>0</v>
      </c>
      <c r="N31" s="61" t="str">
        <f aca="false">IF(ISBLANK(L31),"",IF(M31, "https://raw.githubusercontent.com/PatrickVibild/TellusAmazonPictures/master/pictures/"&amp;L31&amp;"/1.jpg","https://download.lenovo.com/Images/Parts/"&amp;L31&amp;"/"&amp;L31&amp;"_A.jpg"))</f>
        <v>https://download.lenovo.com/Images/Parts/01EN730/01EN730_A.jpg</v>
      </c>
      <c r="O31" s="61" t="str">
        <f aca="false">IF(ISBLANK(L31),"",IF(M31, "https://raw.githubusercontent.com/PatrickVibild/TellusAmazonPictures/master/pictures/"&amp;L31&amp;"/2.jpg","https://download.lenovo.com/Images/Parts/"&amp;L31&amp;"/"&amp;L31&amp;"_B.jpg"))</f>
        <v>https://download.lenovo.com/Images/Parts/01EN730/01EN730_B.jpg</v>
      </c>
      <c r="P31" s="62"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3" t="n">
        <f aca="false">MATCH(H31,options!$D$1:$D$20,0)</f>
        <v>8</v>
      </c>
    </row>
    <row r="32" customFormat="false" ht="12.8" hidden="false" customHeight="false" outlineLevel="0" collapsed="false">
      <c r="C32" s="54" t="n">
        <f aca="false">FALSE()</f>
        <v>0</v>
      </c>
      <c r="D32" s="54" t="n">
        <f aca="false">FALSE()</f>
        <v>0</v>
      </c>
      <c r="E32" s="54"/>
      <c r="F32" s="55" t="n">
        <v>5714401471097</v>
      </c>
      <c r="G32" s="55" t="s">
        <v>471</v>
      </c>
      <c r="H32" s="56" t="s">
        <v>407</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7" t="n">
        <f aca="false">TRUE()</f>
        <v>1</v>
      </c>
      <c r="K32" s="58" t="n">
        <f aca="false">TRUE()</f>
        <v>1</v>
      </c>
      <c r="L32" s="55" t="s">
        <v>472</v>
      </c>
      <c r="M32" s="60" t="n">
        <f aca="false">FALSE()</f>
        <v>0</v>
      </c>
      <c r="N32" s="61" t="str">
        <f aca="false">IF(ISBLANK(L32),"",IF(M32, "https://raw.githubusercontent.com/PatrickVibild/TellusAmazonPictures/master/pictures/"&amp;L32&amp;"/1.jpg","https://download.lenovo.com/Images/Parts/"&amp;L32&amp;"/"&amp;L32&amp;"_A.jpg"))</f>
        <v>https://download.lenovo.com/Images/Parts/01EN690/01EN690_A.jpg</v>
      </c>
      <c r="O32" s="61" t="str">
        <f aca="false">IF(ISBLANK(L32),"",IF(M32, "https://raw.githubusercontent.com/PatrickVibild/TellusAmazonPictures/master/pictures/"&amp;L32&amp;"/2.jpg","https://download.lenovo.com/Images/Parts/"&amp;L32&amp;"/"&amp;L32&amp;"_B.jpg"))</f>
        <v>https://download.lenovo.com/Images/Parts/01EN690/01EN690_B.jpg</v>
      </c>
      <c r="P32" s="62"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3" t="n">
        <f aca="false">MATCH(H32,options!$D$1:$D$20,0)</f>
        <v>20</v>
      </c>
    </row>
    <row r="33" customFormat="false" ht="12.8" hidden="false" customHeight="false" outlineLevel="0" collapsed="false">
      <c r="A33" s="48" t="s">
        <v>473</v>
      </c>
      <c r="B33" s="49" t="str">
        <f aca="false">IF(Values!$B$36=English!$B$2,English!B14, IF(Values!$B$36=German!$B$2,German!B14, IF(Values!$B$36=Italian!$B$2,Italian!B14, IF(Values!$B$36=Spanish!$B$2, Spanish!B14, IF(Values!$B$36=French!$B$2, French!B14, IF(Values!$B$36=Dutch!$B$2,Dutch!B14, IF(Values!$B$36=English!$D$32, English!B14, 0)))))))</f>
        <v>👉 LAYOUT -  {flag} {language} NO backlit.</v>
      </c>
      <c r="C33" s="54" t="n">
        <f aca="false">FALSE()</f>
        <v>0</v>
      </c>
      <c r="D33" s="54" t="n">
        <f aca="false">FALSE()</f>
        <v>0</v>
      </c>
      <c r="E33" s="54"/>
      <c r="F33" s="55" t="n">
        <v>5714401471103</v>
      </c>
      <c r="G33" s="55" t="s">
        <v>474</v>
      </c>
      <c r="H33" s="56" t="s">
        <v>412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7" t="n">
        <f aca="false">TRUE()</f>
        <v>1</v>
      </c>
      <c r="K33" s="58" t="n">
        <f aca="false">TRUE()</f>
        <v>1</v>
      </c>
      <c r="L33" s="55" t="s">
        <v>475</v>
      </c>
      <c r="M33" s="60" t="n">
        <f aca="false">FALSE()</f>
        <v>0</v>
      </c>
      <c r="N33" s="61" t="str">
        <f aca="false">IF(ISBLANK(L33),"",IF(M33, "https://raw.githubusercontent.com/PatrickVibild/TellusAmazonPictures/master/pictures/"&amp;L33&amp;"/1.jpg","https://download.lenovo.com/Images/Parts/"&amp;L33&amp;"/"&amp;L33&amp;"_A.jpg"))</f>
        <v>https://download.lenovo.com/Images/Parts/01EN732/01EN732_A.jpg</v>
      </c>
      <c r="O33" s="61" t="str">
        <f aca="false">IF(ISBLANK(L33),"",IF(M33, "https://raw.githubusercontent.com/PatrickVibild/TellusAmazonPictures/master/pictures/"&amp;L33&amp;"/2.jpg","https://download.lenovo.com/Images/Parts/"&amp;L33&amp;"/"&amp;L33&amp;"_B.jpg"))</f>
        <v>https://download.lenovo.com/Images/Parts/01EN732/01EN732_B.jpg</v>
      </c>
      <c r="P33" s="62"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3" t="n">
        <f aca="false">MATCH(H33,options!$D$1:$D$20,0)</f>
        <v>9</v>
      </c>
    </row>
    <row r="34" customFormat="false" ht="12.8" hidden="false" customHeight="false" outlineLevel="0" collapsed="false">
      <c r="C34" s="54" t="n">
        <f aca="false">FALSE()</f>
        <v>0</v>
      </c>
      <c r="D34" s="54" t="n">
        <f aca="false">FALSE()</f>
        <v>0</v>
      </c>
      <c r="E34" s="54"/>
      <c r="F34" s="55" t="n">
        <v>5714401471110</v>
      </c>
      <c r="G34" s="55" t="s">
        <v>476</v>
      </c>
      <c r="H34" s="56" t="s">
        <v>416</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7" t="n">
        <f aca="false">TRUE()</f>
        <v>1</v>
      </c>
      <c r="K34" s="58" t="n">
        <f aca="false">TRUE()</f>
        <v>1</v>
      </c>
      <c r="L34" s="55" t="s">
        <v>417</v>
      </c>
      <c r="M34" s="60" t="n">
        <f aca="false">FALSE()</f>
        <v>0</v>
      </c>
      <c r="N34" s="61" t="str">
        <f aca="false">IF(ISBLANK(L34),"",IF(M34, "https://raw.githubusercontent.com/PatrickVibild/TellusAmazonPictures/master/pictures/"&amp;L34&amp;"/1.jpg","https://download.lenovo.com/Images/Parts/"&amp;L34&amp;"/"&amp;L34&amp;"_A.jpg"))</f>
        <v>https://download.lenovo.com/Images/Parts/01EN656/01EN656_A.jpg</v>
      </c>
      <c r="O34" s="61" t="str">
        <f aca="false">IF(ISBLANK(L34),"",IF(M34, "https://raw.githubusercontent.com/PatrickVibild/TellusAmazonPictures/master/pictures/"&amp;L34&amp;"/2.jpg","https://download.lenovo.com/Images/Parts/"&amp;L34&amp;"/"&amp;L34&amp;"_B.jpg"))</f>
        <v>https://download.lenovo.com/Images/Parts/01EN656/01EN656_B.jpg</v>
      </c>
      <c r="P34" s="62"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3" t="n">
        <f aca="false">MATCH(H34,options!$D$1:$D$20,0)</f>
        <v>19</v>
      </c>
    </row>
    <row r="35" customFormat="false" ht="12.8" hidden="false" customHeight="false" outlineLevel="0" collapsed="false">
      <c r="C35" s="54" t="n">
        <f aca="false">FALSE()</f>
        <v>0</v>
      </c>
      <c r="D35" s="54" t="n">
        <f aca="false">FALSE()</f>
        <v>0</v>
      </c>
      <c r="E35" s="54"/>
      <c r="F35" s="55" t="n">
        <v>5714401471127</v>
      </c>
      <c r="G35" s="55" t="s">
        <v>477</v>
      </c>
      <c r="H35" s="56" t="s">
        <v>419</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7" t="n">
        <f aca="false">TRUE()</f>
        <v>1</v>
      </c>
      <c r="K35" s="58" t="n">
        <f aca="false">TRUE()</f>
        <v>1</v>
      </c>
      <c r="L35" s="55" t="s">
        <v>478</v>
      </c>
      <c r="M35" s="60" t="n">
        <f aca="false">FALSE()</f>
        <v>0</v>
      </c>
      <c r="N35" s="61" t="str">
        <f aca="false">IF(ISBLANK(L35),"",IF(M35, "https://raw.githubusercontent.com/PatrickVibild/TellusAmazonPictures/master/pictures/"&amp;L35&amp;"/1.jpg","https://download.lenovo.com/Images/Parts/"&amp;L35&amp;"/"&amp;L35&amp;"_A.jpg"))</f>
        <v>https://download.lenovo.com/Images/Parts/01EN701/01EN701_A.jpg</v>
      </c>
      <c r="O35" s="61" t="str">
        <f aca="false">IF(ISBLANK(L35),"",IF(M35, "https://raw.githubusercontent.com/PatrickVibild/TellusAmazonPictures/master/pictures/"&amp;L35&amp;"/2.jpg","https://download.lenovo.com/Images/Parts/"&amp;L35&amp;"/"&amp;L35&amp;"_B.jpg"))</f>
        <v>https://download.lenovo.com/Images/Parts/01EN701/01EN701_B.jpg</v>
      </c>
      <c r="P35" s="62"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3" t="n">
        <f aca="false">MATCH(H35,options!$D$1:$D$20,0)</f>
        <v>10</v>
      </c>
    </row>
    <row r="36" customFormat="false" ht="12.8" hidden="false" customHeight="false" outlineLevel="0" collapsed="false">
      <c r="A36" s="48" t="s">
        <v>479</v>
      </c>
      <c r="B36" s="69" t="s">
        <v>480</v>
      </c>
      <c r="C36" s="54" t="n">
        <f aca="false">FALSE()</f>
        <v>0</v>
      </c>
      <c r="D36" s="54" t="n">
        <f aca="false">FALSE()</f>
        <v>0</v>
      </c>
      <c r="E36" s="54"/>
      <c r="F36" s="55" t="n">
        <v>5714401471226</v>
      </c>
      <c r="G36" s="55" t="s">
        <v>481</v>
      </c>
      <c r="H36" s="56" t="s">
        <v>424</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7" t="n">
        <f aca="false">TRUE()</f>
        <v>1</v>
      </c>
      <c r="K36" s="58" t="n">
        <f aca="false">TRUE()</f>
        <v>1</v>
      </c>
      <c r="L36" s="55" t="s">
        <v>482</v>
      </c>
      <c r="M36" s="60" t="n">
        <f aca="false">FALSE()</f>
        <v>0</v>
      </c>
      <c r="N36" s="61" t="str">
        <f aca="false">IF(ISBLANK(L36),"",IF(M36, "https://raw.githubusercontent.com/PatrickVibild/TellusAmazonPictures/master/pictures/"&amp;L36&amp;"/1.jpg","https://download.lenovo.com/Images/Parts/"&amp;L36&amp;"/"&amp;L36&amp;"_A.jpg"))</f>
        <v>https://download.lenovo.com/Images/Parts/01EN702/01EN702_A.jpg</v>
      </c>
      <c r="O36" s="61" t="str">
        <f aca="false">IF(ISBLANK(L36),"",IF(M36, "https://raw.githubusercontent.com/PatrickVibild/TellusAmazonPictures/master/pictures/"&amp;L36&amp;"/2.jpg","https://download.lenovo.com/Images/Parts/"&amp;L36&amp;"/"&amp;L36&amp;"_B.jpg"))</f>
        <v>https://download.lenovo.com/Images/Parts/01EN702/01EN702_B.jpg</v>
      </c>
      <c r="P36" s="62"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3" t="n">
        <f aca="false">MATCH(H36,options!$D$1:$D$20,0)</f>
        <v>11</v>
      </c>
    </row>
    <row r="37" customFormat="false" ht="12.8" hidden="false" customHeight="false" outlineLevel="0" collapsed="false">
      <c r="A37" s="0" t="s">
        <v>483</v>
      </c>
      <c r="B37" s="69" t="s">
        <v>448</v>
      </c>
      <c r="C37" s="54" t="n">
        <f aca="false">FALSE()</f>
        <v>0</v>
      </c>
      <c r="D37" s="54" t="n">
        <f aca="false">FALSE()</f>
        <v>0</v>
      </c>
      <c r="E37" s="54"/>
      <c r="F37" s="55" t="n">
        <v>5714401471141</v>
      </c>
      <c r="G37" s="55" t="s">
        <v>484</v>
      </c>
      <c r="H37" s="56" t="s">
        <v>427</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7" t="n">
        <f aca="false">TRUE()</f>
        <v>1</v>
      </c>
      <c r="K37" s="58" t="n">
        <f aca="false">TRUE()</f>
        <v>1</v>
      </c>
      <c r="L37" s="55"/>
      <c r="M37" s="60" t="n">
        <f aca="false">FALSE()</f>
        <v>0</v>
      </c>
      <c r="N37" s="61" t="str">
        <f aca="false">IF(ISBLANK(L37),"",IF(M37, "https://raw.githubusercontent.com/PatrickVibild/TellusAmazonPictures/master/pictures/"&amp;L37&amp;"/1.jpg","https://download.lenovo.com/Images/Parts/"&amp;L37&amp;"/"&amp;L37&amp;"_A.jpg"))</f>
        <v/>
      </c>
      <c r="O37" s="61" t="str">
        <f aca="false">IF(ISBLANK(L37),"",IF(M37, "https://raw.githubusercontent.com/PatrickVibild/TellusAmazonPictures/master/pictures/"&amp;L37&amp;"/2.jpg","https://download.lenovo.com/Images/Parts/"&amp;L37&amp;"/"&amp;L37&amp;"_B.jpg"))</f>
        <v/>
      </c>
      <c r="P37" s="62"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3" t="n">
        <f aca="false">MATCH(H37,options!$D$1:$D$20,0)</f>
        <v>12</v>
      </c>
    </row>
    <row r="38" customFormat="false" ht="12.8" hidden="false" customHeight="false" outlineLevel="0" collapsed="false">
      <c r="C38" s="54" t="n">
        <f aca="false">FALSE()</f>
        <v>0</v>
      </c>
      <c r="D38" s="54" t="n">
        <f aca="false">FALSE()</f>
        <v>0</v>
      </c>
      <c r="E38" s="54"/>
      <c r="F38" s="55" t="n">
        <v>5714401471158</v>
      </c>
      <c r="G38" s="55" t="s">
        <v>485</v>
      </c>
      <c r="H38" s="56" t="s">
        <v>430</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7" t="n">
        <f aca="false">TRUE()</f>
        <v>1</v>
      </c>
      <c r="K38" s="58" t="n">
        <f aca="false">TRUE()</f>
        <v>1</v>
      </c>
      <c r="L38" s="55" t="s">
        <v>486</v>
      </c>
      <c r="M38" s="60" t="n">
        <f aca="false">FALSE()</f>
        <v>0</v>
      </c>
      <c r="N38" s="61" t="str">
        <f aca="false">IF(ISBLANK(L38),"",IF(M38, "https://raw.githubusercontent.com/PatrickVibild/TellusAmazonPictures/master/pictures/"&amp;L38&amp;"/1.jpg","https://download.lenovo.com/Images/Parts/"&amp;L38&amp;"/"&amp;L38&amp;"_A.jpg"))</f>
        <v>https://download.lenovo.com/Images/Parts/01EN704/01EN704_A.jpg</v>
      </c>
      <c r="O38" s="61" t="str">
        <f aca="false">IF(ISBLANK(L38),"",IF(M38, "https://raw.githubusercontent.com/PatrickVibild/TellusAmazonPictures/master/pictures/"&amp;L38&amp;"/2.jpg","https://download.lenovo.com/Images/Parts/"&amp;L38&amp;"/"&amp;L38&amp;"_B.jpg"))</f>
        <v>https://download.lenovo.com/Images/Parts/01EN704/01EN704_B.jpg</v>
      </c>
      <c r="P38" s="62"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3" t="n">
        <f aca="false">MATCH(H38,options!$D$1:$D$20,0)</f>
        <v>13</v>
      </c>
    </row>
    <row r="39" customFormat="false" ht="12.8" hidden="false" customHeight="false" outlineLevel="0" collapsed="false">
      <c r="C39" s="54" t="n">
        <f aca="false">FALSE()</f>
        <v>0</v>
      </c>
      <c r="D39" s="54" t="n">
        <f aca="false">FALSE()</f>
        <v>0</v>
      </c>
      <c r="E39" s="54"/>
      <c r="F39" s="55" t="n">
        <v>5714401471165</v>
      </c>
      <c r="G39" s="55" t="s">
        <v>487</v>
      </c>
      <c r="H39" s="56" t="s">
        <v>433</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7" t="n">
        <f aca="false">TRUE()</f>
        <v>1</v>
      </c>
      <c r="K39" s="58" t="n">
        <f aca="false">TRUE()</f>
        <v>1</v>
      </c>
      <c r="L39" s="55" t="s">
        <v>488</v>
      </c>
      <c r="M39" s="60" t="n">
        <f aca="false">FALSE()</f>
        <v>0</v>
      </c>
      <c r="N39" s="61" t="str">
        <f aca="false">IF(ISBLANK(L39),"",IF(M39, "https://raw.githubusercontent.com/PatrickVibild/TellusAmazonPictures/master/pictures/"&amp;L39&amp;"/1.jpg","https://download.lenovo.com/Images/Parts/"&amp;L39&amp;"/"&amp;L39&amp;"_A.jpg"))</f>
        <v>https://download.lenovo.com/Images/Parts/01EN749/01EN749_A.jpg</v>
      </c>
      <c r="O39" s="61" t="str">
        <f aca="false">IF(ISBLANK(L39),"",IF(M39, "https://raw.githubusercontent.com/PatrickVibild/TellusAmazonPictures/master/pictures/"&amp;L39&amp;"/2.jpg","https://download.lenovo.com/Images/Parts/"&amp;L39&amp;"/"&amp;L39&amp;"_B.jpg"))</f>
        <v>https://download.lenovo.com/Images/Parts/01EN749/01EN749_B.jpg</v>
      </c>
      <c r="P39" s="62"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3" t="n">
        <f aca="false">MATCH(H39,options!$D$1:$D$20,0)</f>
        <v>14</v>
      </c>
    </row>
    <row r="40" customFormat="false" ht="12.8" hidden="false" customHeight="false" outlineLevel="0" collapsed="false">
      <c r="C40" s="54" t="n">
        <f aca="false">FALSE()</f>
        <v>0</v>
      </c>
      <c r="D40" s="54" t="n">
        <f aca="false">FALSE()</f>
        <v>0</v>
      </c>
      <c r="E40" s="54"/>
      <c r="F40" s="55" t="n">
        <v>5714401471172</v>
      </c>
      <c r="G40" s="55" t="s">
        <v>489</v>
      </c>
      <c r="H40" s="56" t="s">
        <v>438</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7" t="n">
        <f aca="false">TRUE()</f>
        <v>1</v>
      </c>
      <c r="K40" s="58" t="n">
        <f aca="false">TRUE()</f>
        <v>1</v>
      </c>
      <c r="L40" s="55" t="s">
        <v>490</v>
      </c>
      <c r="M40" s="60" t="n">
        <f aca="false">FALSE()</f>
        <v>0</v>
      </c>
      <c r="N40" s="61" t="str">
        <f aca="false">IF(ISBLANK(L40),"",IF(M40, "https://raw.githubusercontent.com/PatrickVibild/TellusAmazonPictures/master/pictures/"&amp;L40&amp;"/1.jpg","https://download.lenovo.com/Images/Parts/"&amp;L40&amp;"/"&amp;L40&amp;"_A.jpg"))</f>
        <v>https://download.lenovo.com/Images/Parts/01EN712/01EN712_A.jpg</v>
      </c>
      <c r="O40" s="61" t="str">
        <f aca="false">IF(ISBLANK(L40),"",IF(M40, "https://raw.githubusercontent.com/PatrickVibild/TellusAmazonPictures/master/pictures/"&amp;L40&amp;"/2.jpg","https://download.lenovo.com/Images/Parts/"&amp;L40&amp;"/"&amp;L40&amp;"_B.jpg"))</f>
        <v>https://download.lenovo.com/Images/Parts/01EN712/01EN712_B.jpg</v>
      </c>
      <c r="P40" s="62"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3" t="n">
        <f aca="false">MATCH(H40,options!$D$1:$D$20,0)</f>
        <v>15</v>
      </c>
    </row>
    <row r="41" customFormat="false" ht="23.85" hidden="false" customHeight="false" outlineLevel="0" collapsed="false">
      <c r="C41" s="54" t="n">
        <f aca="false">FALSE()</f>
        <v>0</v>
      </c>
      <c r="D41" s="54" t="n">
        <f aca="false">FALSE()</f>
        <v>0</v>
      </c>
      <c r="E41" s="54"/>
      <c r="F41" s="55" t="n">
        <v>5714401471189</v>
      </c>
      <c r="G41" s="55" t="s">
        <v>491</v>
      </c>
      <c r="H41" s="56" t="s">
        <v>441</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7" t="n">
        <f aca="false">TRUE()</f>
        <v>1</v>
      </c>
      <c r="K41" s="58" t="n">
        <f aca="false">TRUE()</f>
        <v>1</v>
      </c>
      <c r="L41" s="55" t="s">
        <v>492</v>
      </c>
      <c r="M41" s="60" t="n">
        <f aca="false">TRUE()</f>
        <v>1</v>
      </c>
      <c r="N41" s="61"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1"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2"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3" t="n">
        <f aca="false">MATCH(H41,options!$D$1:$D$20,0)</f>
        <v>16</v>
      </c>
    </row>
    <row r="42" customFormat="false" ht="12.8" hidden="false" customHeight="false" outlineLevel="0" collapsed="false">
      <c r="C42" s="54" t="n">
        <f aca="false">FALSE()</f>
        <v>0</v>
      </c>
      <c r="D42" s="54" t="n">
        <f aca="false">FALSE()</f>
        <v>0</v>
      </c>
      <c r="E42" s="54"/>
      <c r="F42" s="55" t="n">
        <v>5714401471196</v>
      </c>
      <c r="G42" s="55" t="s">
        <v>493</v>
      </c>
      <c r="H42" s="56" t="s">
        <v>444</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7" t="n">
        <f aca="false">TRUE()</f>
        <v>1</v>
      </c>
      <c r="K42" s="58" t="n">
        <f aca="false">TRUE()</f>
        <v>1</v>
      </c>
      <c r="L42" s="55" t="s">
        <v>494</v>
      </c>
      <c r="M42" s="60" t="n">
        <f aca="false">FALSE()</f>
        <v>0</v>
      </c>
      <c r="N42" s="61" t="str">
        <f aca="false">IF(ISBLANK(L42),"",IF(M42, "https://raw.githubusercontent.com/PatrickVibild/TellusAmazonPictures/master/pictures/"&amp;L42&amp;"/1.jpg","https://download.lenovo.com/Images/Parts/"&amp;L42&amp;"/"&amp;L42&amp;"_A.jpg"))</f>
        <v>https://download.lenovo.com/Images/Parts/01EN705/01EN705_A.jpg</v>
      </c>
      <c r="O42" s="61" t="str">
        <f aca="false">IF(ISBLANK(L42),"",IF(M42, "https://raw.githubusercontent.com/PatrickVibild/TellusAmazonPictures/master/pictures/"&amp;L42&amp;"/2.jpg","https://download.lenovo.com/Images/Parts/"&amp;L42&amp;"/"&amp;L42&amp;"_B.jpg"))</f>
        <v>https://download.lenovo.com/Images/Parts/01EN705/01EN705_B.jpg</v>
      </c>
      <c r="P42" s="62"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3" t="n">
        <f aca="false">MATCH(H42,options!$D$1:$D$20,0)</f>
        <v>17</v>
      </c>
    </row>
    <row r="43" customFormat="false" ht="23.85" hidden="false" customHeight="false" outlineLevel="0" collapsed="false">
      <c r="C43" s="54" t="n">
        <f aca="false">TRUE()</f>
        <v>1</v>
      </c>
      <c r="D43" s="54" t="n">
        <f aca="false">FALSE()</f>
        <v>0</v>
      </c>
      <c r="E43" s="54"/>
      <c r="F43" s="55" t="n">
        <v>5714401471202</v>
      </c>
      <c r="G43" s="55" t="s">
        <v>495</v>
      </c>
      <c r="H43" s="56" t="s">
        <v>448</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7" t="n">
        <f aca="false">TRUE()</f>
        <v>1</v>
      </c>
      <c r="K43" s="58" t="n">
        <f aca="false">TRUE()</f>
        <v>1</v>
      </c>
      <c r="L43" s="55" t="s">
        <v>496</v>
      </c>
      <c r="M43" s="60" t="n">
        <f aca="false">TRUE()</f>
        <v>1</v>
      </c>
      <c r="N43" s="61"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1"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2"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3" t="n">
        <f aca="false">MATCH(H43,options!$D$1:$D$20,0)</f>
        <v>18</v>
      </c>
    </row>
    <row r="44" customFormat="false" ht="12.8" hidden="false" customHeight="false" outlineLevel="0" collapsed="false">
      <c r="F44" s="71"/>
      <c r="G44" s="72"/>
      <c r="H44" s="72"/>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2"/>
      <c r="K44" s="72"/>
      <c r="L44" s="61"/>
      <c r="M44" s="73"/>
      <c r="N44" s="61" t="str">
        <f aca="false">IF(ISBLANK(L44),"",IF(M44, "https://raw.githubusercontent.com/PatrickVibild/TellusAmazonPictures/master/pictures/"&amp;L44&amp;"/1.jpg","https://download.lenovo.com/Images/Parts/"&amp;L44&amp;"/"&amp;L44&amp;"_A.jpg"))</f>
        <v/>
      </c>
      <c r="O44" s="61" t="str">
        <f aca="false">IF(ISBLANK(L44),"",IF(M44, "https://raw.githubusercontent.com/PatrickVibild/TellusAmazonPictures/master/pictures/"&amp;L44&amp;"/2.jpg","https://download.lenovo.com/Images/Parts/"&amp;L44&amp;"/"&amp;L44&amp;"_B.jpg"))</f>
        <v/>
      </c>
      <c r="P44" s="62"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3" t="e">
        <f aca="false">MATCH(H44,options!$D$1:$D$20,0)</f>
        <v>#N/A</v>
      </c>
    </row>
    <row r="45" customFormat="false" ht="12.8" hidden="false" customHeight="false" outlineLevel="0" collapsed="false">
      <c r="F45" s="71"/>
      <c r="G45" s="72"/>
      <c r="H45" s="72"/>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2"/>
      <c r="K45" s="72"/>
      <c r="L45" s="61"/>
      <c r="M45" s="73"/>
      <c r="N45" s="61" t="str">
        <f aca="false">IF(ISBLANK(L45),"",IF(M45, "https://raw.githubusercontent.com/PatrickVibild/TellusAmazonPictures/master/pictures/"&amp;L45&amp;"/1.jpg","https://download.lenovo.com/Images/Parts/"&amp;L45&amp;"/"&amp;L45&amp;"_A.jpg"))</f>
        <v/>
      </c>
      <c r="O45" s="61" t="str">
        <f aca="false">IF(ISBLANK(L45),"",IF(M45, "https://raw.githubusercontent.com/PatrickVibild/TellusAmazonPictures/master/pictures/"&amp;L45&amp;"/2.jpg","https://download.lenovo.com/Images/Parts/"&amp;L45&amp;"/"&amp;L45&amp;"_B.jpg"))</f>
        <v/>
      </c>
      <c r="P45" s="62"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3" t="e">
        <f aca="false">MATCH(H45,options!$D$1:$D$20,0)</f>
        <v>#N/A</v>
      </c>
    </row>
    <row r="46" customFormat="false" ht="12.8" hidden="false" customHeight="false" outlineLevel="0" collapsed="false">
      <c r="F46" s="71"/>
      <c r="G46" s="72"/>
      <c r="H46" s="72"/>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2"/>
      <c r="K46" s="72"/>
      <c r="L46" s="61"/>
      <c r="M46" s="73"/>
      <c r="N46" s="61" t="str">
        <f aca="false">IF(ISBLANK(L46),"",IF(M46, "https://raw.githubusercontent.com/PatrickVibild/TellusAmazonPictures/master/pictures/"&amp;L46&amp;"/1.jpg","https://download.lenovo.com/Images/Parts/"&amp;L46&amp;"/"&amp;L46&amp;"_A.jpg"))</f>
        <v/>
      </c>
      <c r="O46" s="61" t="str">
        <f aca="false">IF(ISBLANK(L46),"",IF(M46, "https://raw.githubusercontent.com/PatrickVibild/TellusAmazonPictures/master/pictures/"&amp;L46&amp;"/2.jpg","https://download.lenovo.com/Images/Parts/"&amp;L46&amp;"/"&amp;L46&amp;"_B.jpg"))</f>
        <v/>
      </c>
      <c r="P46" s="62"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3" t="e">
        <f aca="false">MATCH(H46,options!$D$1:$D$20,0)</f>
        <v>#N/A</v>
      </c>
    </row>
    <row r="47" customFormat="false" ht="12.8" hidden="false" customHeight="false" outlineLevel="0" collapsed="false">
      <c r="F47" s="71"/>
      <c r="G47" s="72"/>
      <c r="H47" s="72"/>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2"/>
      <c r="K47" s="72"/>
      <c r="L47" s="61"/>
      <c r="M47" s="73"/>
      <c r="N47" s="61" t="str">
        <f aca="false">IF(ISBLANK(L47),"",IF(M47, "https://raw.githubusercontent.com/PatrickVibild/TellusAmazonPictures/master/pictures/"&amp;L47&amp;"/1.jpg","https://download.lenovo.com/Images/Parts/"&amp;L47&amp;"/"&amp;L47&amp;"_A.jpg"))</f>
        <v/>
      </c>
      <c r="O47" s="61" t="str">
        <f aca="false">IF(ISBLANK(L47),"",IF(M47, "https://raw.githubusercontent.com/PatrickVibild/TellusAmazonPictures/master/pictures/"&amp;L47&amp;"/2.jpg","https://download.lenovo.com/Images/Parts/"&amp;L47&amp;"/"&amp;L47&amp;"_B.jpg"))</f>
        <v/>
      </c>
      <c r="P47" s="62"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3" t="e">
        <f aca="false">MATCH(H47,options!$D$1:$D$20,0)</f>
        <v>#N/A</v>
      </c>
    </row>
    <row r="48" customFormat="false" ht="12.8" hidden="false" customHeight="false" outlineLevel="0" collapsed="false">
      <c r="F48" s="71"/>
      <c r="G48" s="72"/>
      <c r="H48" s="72"/>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2"/>
      <c r="K48" s="72"/>
      <c r="L48" s="61"/>
      <c r="M48" s="73"/>
      <c r="N48" s="61" t="str">
        <f aca="false">IF(ISBLANK(L48),"",IF(M48, "https://raw.githubusercontent.com/PatrickVibild/TellusAmazonPictures/master/pictures/"&amp;L48&amp;"/1.jpg","https://download.lenovo.com/Images/Parts/"&amp;L48&amp;"/"&amp;L48&amp;"_A.jpg"))</f>
        <v/>
      </c>
      <c r="O48" s="61" t="str">
        <f aca="false">IF(ISBLANK(L48),"",IF(M48, "https://raw.githubusercontent.com/PatrickVibild/TellusAmazonPictures/master/pictures/"&amp;L48&amp;"/2.jpg","https://download.lenovo.com/Images/Parts/"&amp;L48&amp;"/"&amp;L48&amp;"_B.jpg"))</f>
        <v/>
      </c>
      <c r="P48" s="62"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3" t="e">
        <f aca="false">MATCH(H48,options!$D$1:$D$20,0)</f>
        <v>#N/A</v>
      </c>
    </row>
    <row r="49" customFormat="false" ht="12.8" hidden="false" customHeight="false" outlineLevel="0" collapsed="false">
      <c r="F49" s="71"/>
      <c r="G49" s="72"/>
      <c r="H49" s="72"/>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2"/>
      <c r="K49" s="72"/>
      <c r="L49" s="61"/>
      <c r="M49" s="73"/>
      <c r="N49" s="61" t="str">
        <f aca="false">IF(ISBLANK(L49),"",IF(M49, "https://raw.githubusercontent.com/PatrickVibild/TellusAmazonPictures/master/pictures/"&amp;L49&amp;"/1.jpg","https://download.lenovo.com/Images/Parts/"&amp;L49&amp;"/"&amp;L49&amp;"_A.jpg"))</f>
        <v/>
      </c>
      <c r="O49" s="61" t="str">
        <f aca="false">IF(ISBLANK(L49),"",IF(M49, "https://raw.githubusercontent.com/PatrickVibild/TellusAmazonPictures/master/pictures/"&amp;L49&amp;"/2.jpg","https://download.lenovo.com/Images/Parts/"&amp;L49&amp;"/"&amp;L49&amp;"_B.jpg"))</f>
        <v/>
      </c>
      <c r="P49" s="62"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3" t="e">
        <f aca="false">MATCH(H49,options!$D$1:$D$20,0)</f>
        <v>#N/A</v>
      </c>
    </row>
    <row r="50" customFormat="false" ht="12.8" hidden="false" customHeight="false" outlineLevel="0" collapsed="false">
      <c r="F50" s="71"/>
      <c r="G50" s="72"/>
      <c r="H50" s="72"/>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2"/>
      <c r="K50" s="72"/>
      <c r="L50" s="61"/>
      <c r="M50" s="73"/>
      <c r="N50" s="61" t="str">
        <f aca="false">IF(ISBLANK(L50),"",IF(M50, "https://raw.githubusercontent.com/PatrickVibild/TellusAmazonPictures/master/pictures/"&amp;L50&amp;"/1.jpg","https://download.lenovo.com/Images/Parts/"&amp;L50&amp;"/"&amp;L50&amp;"_A.jpg"))</f>
        <v/>
      </c>
      <c r="O50" s="61" t="str">
        <f aca="false">IF(ISBLANK(L50),"",IF(M50, "https://raw.githubusercontent.com/PatrickVibild/TellusAmazonPictures/master/pictures/"&amp;L50&amp;"/2.jpg","https://download.lenovo.com/Images/Parts/"&amp;L50&amp;"/"&amp;L50&amp;"_B.jpg"))</f>
        <v/>
      </c>
      <c r="P50" s="62"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3" t="e">
        <f aca="false">MATCH(H50,options!$D$1:$D$20,0)</f>
        <v>#N/A</v>
      </c>
    </row>
    <row r="51" customFormat="false" ht="12.8" hidden="false" customHeight="false" outlineLevel="0" collapsed="false">
      <c r="F51" s="71"/>
      <c r="G51" s="72"/>
      <c r="H51" s="72"/>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2"/>
      <c r="K51" s="72"/>
      <c r="L51" s="61"/>
      <c r="M51" s="73"/>
      <c r="N51" s="61" t="str">
        <f aca="false">IF(ISBLANK(L51),"",IF(M51, "https://raw.githubusercontent.com/PatrickVibild/TellusAmazonPictures/master/pictures/"&amp;L51&amp;"/1.jpg","https://download.lenovo.com/Images/Parts/"&amp;L51&amp;"/"&amp;L51&amp;"_A.jpg"))</f>
        <v/>
      </c>
      <c r="O51" s="61" t="str">
        <f aca="false">IF(ISBLANK(L51),"",IF(M51, "https://raw.githubusercontent.com/PatrickVibild/TellusAmazonPictures/master/pictures/"&amp;L51&amp;"/2.jpg","https://download.lenovo.com/Images/Parts/"&amp;L51&amp;"/"&amp;L51&amp;"_B.jpg"))</f>
        <v/>
      </c>
      <c r="P51" s="62"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3" t="e">
        <f aca="false">MATCH(H51,options!$D$1:$D$20,0)</f>
        <v>#N/A</v>
      </c>
    </row>
    <row r="52" customFormat="false" ht="12.8" hidden="false" customHeight="false" outlineLevel="0" collapsed="false">
      <c r="F52" s="71"/>
      <c r="G52" s="72"/>
      <c r="H52" s="72"/>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2"/>
      <c r="K52" s="72"/>
      <c r="L52" s="61"/>
      <c r="M52" s="73"/>
      <c r="N52" s="61" t="str">
        <f aca="false">IF(ISBLANK(L52),"",IF(M52, "https://raw.githubusercontent.com/PatrickVibild/TellusAmazonPictures/master/pictures/"&amp;L52&amp;"/1.jpg","https://download.lenovo.com/Images/Parts/"&amp;L52&amp;"/"&amp;L52&amp;"_A.jpg"))</f>
        <v/>
      </c>
      <c r="O52" s="61" t="str">
        <f aca="false">IF(ISBLANK(L52),"",IF(M52, "https://raw.githubusercontent.com/PatrickVibild/TellusAmazonPictures/master/pictures/"&amp;L52&amp;"/2.jpg","https://download.lenovo.com/Images/Parts/"&amp;L52&amp;"/"&amp;L52&amp;"_B.jpg"))</f>
        <v/>
      </c>
      <c r="P52" s="62"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3" t="e">
        <f aca="false">MATCH(H52,options!$D$1:$D$20,0)</f>
        <v>#N/A</v>
      </c>
    </row>
    <row r="53" customFormat="false" ht="12.8" hidden="false" customHeight="false" outlineLevel="0" collapsed="false">
      <c r="F53" s="71"/>
      <c r="G53" s="72"/>
      <c r="H53" s="72"/>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2"/>
      <c r="K53" s="72"/>
      <c r="L53" s="61"/>
      <c r="M53" s="73"/>
      <c r="N53" s="61" t="str">
        <f aca="false">IF(ISBLANK(L53),"",IF(M53, "https://raw.githubusercontent.com/PatrickVibild/TellusAmazonPictures/master/pictures/"&amp;L53&amp;"/1.jpg","https://download.lenovo.com/Images/Parts/"&amp;L53&amp;"/"&amp;L53&amp;"_A.jpg"))</f>
        <v/>
      </c>
      <c r="O53" s="61" t="str">
        <f aca="false">IF(ISBLANK(L53),"",IF(M53, "https://raw.githubusercontent.com/PatrickVibild/TellusAmazonPictures/master/pictures/"&amp;L53&amp;"/2.jpg","https://download.lenovo.com/Images/Parts/"&amp;L53&amp;"/"&amp;L53&amp;"_B.jpg"))</f>
        <v/>
      </c>
      <c r="P53" s="62"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3" t="e">
        <f aca="false">MATCH(H53,options!$D$1:$D$20,0)</f>
        <v>#N/A</v>
      </c>
    </row>
    <row r="54" customFormat="false" ht="12.8" hidden="false" customHeight="false" outlineLevel="0" collapsed="false">
      <c r="F54" s="71"/>
      <c r="G54" s="72"/>
      <c r="H54" s="72"/>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2"/>
      <c r="K54" s="72"/>
      <c r="L54" s="61"/>
      <c r="M54" s="73"/>
      <c r="N54" s="61" t="str">
        <f aca="false">IF(ISBLANK(L54),"",IF(M54, "https://raw.githubusercontent.com/PatrickVibild/TellusAmazonPictures/master/pictures/"&amp;L54&amp;"/1.jpg","https://download.lenovo.com/Images/Parts/"&amp;L54&amp;"/"&amp;L54&amp;"_A.jpg"))</f>
        <v/>
      </c>
      <c r="O54" s="61" t="str">
        <f aca="false">IF(ISBLANK(L54),"",IF(M54, "https://raw.githubusercontent.com/PatrickVibild/TellusAmazonPictures/master/pictures/"&amp;L54&amp;"/2.jpg","https://download.lenovo.com/Images/Parts/"&amp;L54&amp;"/"&amp;L54&amp;"_B.jpg"))</f>
        <v/>
      </c>
      <c r="P54" s="62"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3" t="e">
        <f aca="false">MATCH(H54,options!$D$1:$D$20,0)</f>
        <v>#N/A</v>
      </c>
    </row>
    <row r="55" customFormat="false" ht="12.8" hidden="false" customHeight="false" outlineLevel="0" collapsed="false">
      <c r="F55" s="71"/>
      <c r="G55" s="72"/>
      <c r="H55" s="72"/>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2"/>
      <c r="K55" s="72"/>
      <c r="L55" s="61"/>
      <c r="M55" s="73"/>
      <c r="N55" s="61" t="str">
        <f aca="false">IF(ISBLANK(L55),"",IF(M55, "https://raw.githubusercontent.com/PatrickVibild/TellusAmazonPictures/master/pictures/"&amp;L55&amp;"/1.jpg","https://download.lenovo.com/Images/Parts/"&amp;L55&amp;"/"&amp;L55&amp;"_A.jpg"))</f>
        <v/>
      </c>
      <c r="O55" s="61" t="str">
        <f aca="false">IF(ISBLANK(L55),"",IF(M55, "https://raw.githubusercontent.com/PatrickVibild/TellusAmazonPictures/master/pictures/"&amp;L55&amp;"/2.jpg","https://download.lenovo.com/Images/Parts/"&amp;L55&amp;"/"&amp;L55&amp;"_B.jpg"))</f>
        <v/>
      </c>
      <c r="P55" s="62"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3" t="e">
        <f aca="false">MATCH(H55,options!$D$1:$D$20,0)</f>
        <v>#N/A</v>
      </c>
    </row>
    <row r="56" customFormat="false" ht="12.8" hidden="false" customHeight="false" outlineLevel="0" collapsed="false">
      <c r="F56" s="71"/>
      <c r="G56" s="72"/>
      <c r="H56" s="72"/>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2"/>
      <c r="K56" s="72"/>
      <c r="L56" s="61"/>
      <c r="M56" s="73"/>
      <c r="N56" s="61" t="str">
        <f aca="false">IF(ISBLANK(L56),"",IF(M56, "https://raw.githubusercontent.com/PatrickVibild/TellusAmazonPictures/master/pictures/"&amp;L56&amp;"/1.jpg","https://download.lenovo.com/Images/Parts/"&amp;L56&amp;"/"&amp;L56&amp;"_A.jpg"))</f>
        <v/>
      </c>
      <c r="O56" s="61" t="str">
        <f aca="false">IF(ISBLANK(L56),"",IF(M56, "https://raw.githubusercontent.com/PatrickVibild/TellusAmazonPictures/master/pictures/"&amp;L56&amp;"/2.jpg","https://download.lenovo.com/Images/Parts/"&amp;L56&amp;"/"&amp;L56&amp;"_B.jpg"))</f>
        <v/>
      </c>
      <c r="P56" s="62"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3" t="e">
        <f aca="false">MATCH(H56,options!$D$1:$D$20,0)</f>
        <v>#N/A</v>
      </c>
    </row>
    <row r="57" customFormat="false" ht="12.8" hidden="false" customHeight="false" outlineLevel="0" collapsed="false">
      <c r="F57" s="71"/>
      <c r="G57" s="72"/>
      <c r="H57" s="72"/>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2"/>
      <c r="K57" s="72"/>
      <c r="L57" s="61"/>
      <c r="M57" s="73"/>
      <c r="N57" s="61" t="str">
        <f aca="false">IF(ISBLANK(L57),"",IF(M57, "https://raw.githubusercontent.com/PatrickVibild/TellusAmazonPictures/master/pictures/"&amp;L57&amp;"/1.jpg","https://download.lenovo.com/Images/Parts/"&amp;L57&amp;"/"&amp;L57&amp;"_A.jpg"))</f>
        <v/>
      </c>
      <c r="O57" s="61" t="str">
        <f aca="false">IF(ISBLANK(L57),"",IF(M57, "https://raw.githubusercontent.com/PatrickVibild/TellusAmazonPictures/master/pictures/"&amp;L57&amp;"/2.jpg","https://download.lenovo.com/Images/Parts/"&amp;L57&amp;"/"&amp;L57&amp;"_B.jpg"))</f>
        <v/>
      </c>
      <c r="P57" s="62"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3" t="e">
        <f aca="false">MATCH(H57,options!$D$1:$D$20,0)</f>
        <v>#N/A</v>
      </c>
    </row>
    <row r="58" customFormat="false" ht="12.8" hidden="false" customHeight="false" outlineLevel="0" collapsed="false">
      <c r="F58" s="71"/>
      <c r="G58" s="72"/>
      <c r="H58" s="72"/>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2"/>
      <c r="K58" s="72"/>
      <c r="L58" s="61"/>
      <c r="M58" s="73"/>
      <c r="N58" s="61" t="str">
        <f aca="false">IF(ISBLANK(L58),"",IF(M58, "https://raw.githubusercontent.com/PatrickVibild/TellusAmazonPictures/master/pictures/"&amp;L58&amp;"/1.jpg","https://download.lenovo.com/Images/Parts/"&amp;L58&amp;"/"&amp;L58&amp;"_A.jpg"))</f>
        <v/>
      </c>
      <c r="O58" s="61" t="str">
        <f aca="false">IF(ISBLANK(L58),"",IF(M58, "https://raw.githubusercontent.com/PatrickVibild/TellusAmazonPictures/master/pictures/"&amp;L58&amp;"/2.jpg","https://download.lenovo.com/Images/Parts/"&amp;L58&amp;"/"&amp;L58&amp;"_B.jpg"))</f>
        <v/>
      </c>
      <c r="P58" s="62"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3" t="e">
        <f aca="false">MATCH(H58,options!$D$1:$D$20,0)</f>
        <v>#N/A</v>
      </c>
    </row>
    <row r="59" customFormat="false" ht="12.8" hidden="false" customHeight="false" outlineLevel="0" collapsed="false">
      <c r="F59" s="71"/>
      <c r="G59" s="72"/>
      <c r="H59" s="72"/>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2"/>
      <c r="K59" s="72"/>
      <c r="L59" s="61"/>
      <c r="M59" s="73"/>
      <c r="N59" s="61" t="str">
        <f aca="false">IF(ISBLANK(L59),"",IF(M59, "https://raw.githubusercontent.com/PatrickVibild/TellusAmazonPictures/master/pictures/"&amp;L59&amp;"/1.jpg","https://download.lenovo.com/Images/Parts/"&amp;L59&amp;"/"&amp;L59&amp;"_A.jpg"))</f>
        <v/>
      </c>
      <c r="O59" s="61" t="str">
        <f aca="false">IF(ISBLANK(L59),"",IF(M59, "https://raw.githubusercontent.com/PatrickVibild/TellusAmazonPictures/master/pictures/"&amp;L59&amp;"/2.jpg","https://download.lenovo.com/Images/Parts/"&amp;L59&amp;"/"&amp;L59&amp;"_B.jpg"))</f>
        <v/>
      </c>
      <c r="P59" s="62"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3" t="e">
        <f aca="false">MATCH(H59,options!$D$1:$D$20,0)</f>
        <v>#N/A</v>
      </c>
    </row>
    <row r="60" customFormat="false" ht="12.8" hidden="false" customHeight="false" outlineLevel="0" collapsed="false">
      <c r="F60" s="71"/>
      <c r="G60" s="72"/>
      <c r="H60" s="72"/>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2"/>
      <c r="K60" s="72"/>
      <c r="L60" s="61"/>
      <c r="M60" s="73"/>
      <c r="N60" s="61" t="str">
        <f aca="false">IF(ISBLANK(L60),"",IF(M60, "https://raw.githubusercontent.com/PatrickVibild/TellusAmazonPictures/master/pictures/"&amp;L60&amp;"/1.jpg","https://download.lenovo.com/Images/Parts/"&amp;L60&amp;"/"&amp;L60&amp;"_A.jpg"))</f>
        <v/>
      </c>
      <c r="O60" s="61" t="str">
        <f aca="false">IF(ISBLANK(L60),"",IF(M60, "https://raw.githubusercontent.com/PatrickVibild/TellusAmazonPictures/master/pictures/"&amp;L60&amp;"/2.jpg","https://download.lenovo.com/Images/Parts/"&amp;L60&amp;"/"&amp;L60&amp;"_B.jpg"))</f>
        <v/>
      </c>
      <c r="P60" s="62"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3" t="e">
        <f aca="false">MATCH(H60,options!$D$1:$D$20,0)</f>
        <v>#N/A</v>
      </c>
    </row>
    <row r="61" customFormat="false" ht="12.8" hidden="false" customHeight="false" outlineLevel="0" collapsed="false">
      <c r="F61" s="71"/>
      <c r="G61" s="72"/>
      <c r="H61" s="72"/>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2"/>
      <c r="K61" s="72"/>
      <c r="L61" s="61"/>
      <c r="M61" s="73"/>
      <c r="N61" s="61" t="str">
        <f aca="false">IF(ISBLANK(L61),"",IF(M61, "https://raw.githubusercontent.com/PatrickVibild/TellusAmazonPictures/master/pictures/"&amp;L61&amp;"/1.jpg","https://download.lenovo.com/Images/Parts/"&amp;L61&amp;"/"&amp;L61&amp;"_A.jpg"))</f>
        <v/>
      </c>
      <c r="O61" s="61" t="str">
        <f aca="false">IF(ISBLANK(L61),"",IF(M61, "https://raw.githubusercontent.com/PatrickVibild/TellusAmazonPictures/master/pictures/"&amp;L61&amp;"/2.jpg","https://download.lenovo.com/Images/Parts/"&amp;L61&amp;"/"&amp;L61&amp;"_B.jpg"))</f>
        <v/>
      </c>
      <c r="P61" s="62"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3" t="e">
        <f aca="false">MATCH(H61,options!$D$1:$D$20,0)</f>
        <v>#N/A</v>
      </c>
    </row>
    <row r="62" customFormat="false" ht="12.8" hidden="false" customHeight="false" outlineLevel="0" collapsed="false">
      <c r="F62" s="71"/>
      <c r="G62" s="72"/>
      <c r="H62" s="72"/>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2"/>
      <c r="K62" s="72"/>
      <c r="L62" s="61"/>
      <c r="M62" s="73"/>
      <c r="N62" s="61" t="str">
        <f aca="false">IF(ISBLANK(L62),"",IF(M62, "https://raw.githubusercontent.com/PatrickVibild/TellusAmazonPictures/master/pictures/"&amp;L62&amp;"/1.jpg","https://download.lenovo.com/Images/Parts/"&amp;L62&amp;"/"&amp;L62&amp;"_A.jpg"))</f>
        <v/>
      </c>
      <c r="O62" s="61" t="str">
        <f aca="false">IF(ISBLANK(L62),"",IF(M62, "https://raw.githubusercontent.com/PatrickVibild/TellusAmazonPictures/master/pictures/"&amp;L62&amp;"/2.jpg","https://download.lenovo.com/Images/Parts/"&amp;L62&amp;"/"&amp;L62&amp;"_B.jpg"))</f>
        <v/>
      </c>
      <c r="P62" s="62"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3" t="e">
        <f aca="false">MATCH(H62,options!$D$1:$D$20,0)</f>
        <v>#N/A</v>
      </c>
    </row>
    <row r="63" customFormat="false" ht="12.8" hidden="false" customHeight="false" outlineLevel="0" collapsed="false">
      <c r="F63" s="71"/>
      <c r="G63" s="72"/>
      <c r="H63" s="72"/>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2"/>
      <c r="K63" s="72"/>
      <c r="L63" s="61"/>
      <c r="M63" s="73"/>
      <c r="N63" s="61" t="str">
        <f aca="false">IF(ISBLANK(L63),"",IF(M63, "https://raw.githubusercontent.com/PatrickVibild/TellusAmazonPictures/master/pictures/"&amp;L63&amp;"/1.jpg","https://download.lenovo.com/Images/Parts/"&amp;L63&amp;"/"&amp;L63&amp;"_A.jpg"))</f>
        <v/>
      </c>
      <c r="O63" s="61" t="str">
        <f aca="false">IF(ISBLANK(L63),"",IF(M63, "https://raw.githubusercontent.com/PatrickVibild/TellusAmazonPictures/master/pictures/"&amp;L63&amp;"/2.jpg","https://download.lenovo.com/Images/Parts/"&amp;L63&amp;"/"&amp;L63&amp;"_B.jpg"))</f>
        <v/>
      </c>
      <c r="P63" s="62"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3" t="e">
        <f aca="false">MATCH(H63,options!$D$1:$D$20,0)</f>
        <v>#N/A</v>
      </c>
    </row>
    <row r="64" customFormat="false" ht="12.8" hidden="false" customHeight="false" outlineLevel="0" collapsed="false">
      <c r="F64" s="71"/>
      <c r="G64" s="72"/>
      <c r="H64" s="72"/>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2"/>
      <c r="K64" s="72"/>
      <c r="L64" s="61"/>
      <c r="M64" s="73"/>
      <c r="N64" s="61" t="str">
        <f aca="false">IF(ISBLANK(L64),"",IF(M64, "https://raw.githubusercontent.com/PatrickVibild/TellusAmazonPictures/master/pictures/"&amp;L64&amp;"/1.jpg","https://download.lenovo.com/Images/Parts/"&amp;L64&amp;"/"&amp;L64&amp;"_A.jpg"))</f>
        <v/>
      </c>
      <c r="O64" s="61" t="str">
        <f aca="false">IF(ISBLANK(L64),"",IF(M64, "https://raw.githubusercontent.com/PatrickVibild/TellusAmazonPictures/master/pictures/"&amp;L64&amp;"/2.jpg","https://download.lenovo.com/Images/Parts/"&amp;L64&amp;"/"&amp;L64&amp;"_B.jpg"))</f>
        <v/>
      </c>
      <c r="P64" s="62"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3" t="e">
        <f aca="false">MATCH(H64,options!$D$1:$D$20,0)</f>
        <v>#N/A</v>
      </c>
    </row>
    <row r="65" customFormat="false" ht="12.8" hidden="false" customHeight="false" outlineLevel="0" collapsed="false">
      <c r="F65" s="71"/>
      <c r="G65" s="72"/>
      <c r="H65" s="72"/>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2"/>
      <c r="K65" s="72"/>
      <c r="L65" s="61"/>
      <c r="M65" s="73"/>
      <c r="N65" s="61" t="str">
        <f aca="false">IF(ISBLANK(L65),"",IF(M65, "https://raw.githubusercontent.com/PatrickVibild/TellusAmazonPictures/master/pictures/"&amp;L65&amp;"/1.jpg","https://download.lenovo.com/Images/Parts/"&amp;L65&amp;"/"&amp;L65&amp;"_A.jpg"))</f>
        <v/>
      </c>
      <c r="O65" s="61" t="str">
        <f aca="false">IF(ISBLANK(L65),"",IF(M65, "https://raw.githubusercontent.com/PatrickVibild/TellusAmazonPictures/master/pictures/"&amp;L65&amp;"/2.jpg","https://download.lenovo.com/Images/Parts/"&amp;L65&amp;"/"&amp;L65&amp;"_B.jpg"))</f>
        <v/>
      </c>
      <c r="P65" s="62"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3" t="e">
        <f aca="false">MATCH(H65,options!$D$1:$D$20,0)</f>
        <v>#N/A</v>
      </c>
    </row>
    <row r="66" customFormat="false" ht="12.8" hidden="false" customHeight="false" outlineLevel="0" collapsed="false">
      <c r="F66" s="71"/>
      <c r="G66" s="72"/>
      <c r="H66" s="72"/>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2"/>
      <c r="K66" s="72"/>
      <c r="L66" s="61"/>
      <c r="M66" s="73"/>
      <c r="N66" s="61" t="str">
        <f aca="false">IF(ISBLANK(L66),"",IF(M66, "https://raw.githubusercontent.com/PatrickVibild/TellusAmazonPictures/master/pictures/"&amp;L66&amp;"/1.jpg","https://download.lenovo.com/Images/Parts/"&amp;L66&amp;"/"&amp;L66&amp;"_A.jpg"))</f>
        <v/>
      </c>
      <c r="O66" s="61" t="str">
        <f aca="false">IF(ISBLANK(L66),"",IF(M66, "https://raw.githubusercontent.com/PatrickVibild/TellusAmazonPictures/master/pictures/"&amp;L66&amp;"/2.jpg","https://download.lenovo.com/Images/Parts/"&amp;L66&amp;"/"&amp;L66&amp;"_B.jpg"))</f>
        <v/>
      </c>
      <c r="P66" s="62"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3" t="e">
        <f aca="false">MATCH(H66,options!$D$1:$D$20,0)</f>
        <v>#N/A</v>
      </c>
    </row>
    <row r="67" customFormat="false" ht="12.8" hidden="false" customHeight="false" outlineLevel="0" collapsed="false">
      <c r="F67" s="71"/>
      <c r="G67" s="72"/>
      <c r="H67" s="72"/>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2"/>
      <c r="K67" s="72"/>
      <c r="L67" s="61"/>
      <c r="M67" s="73"/>
      <c r="N67" s="61" t="str">
        <f aca="false">IF(ISBLANK(L67),"",IF(M67, "https://raw.githubusercontent.com/PatrickVibild/TellusAmazonPictures/master/pictures/"&amp;L67&amp;"/1.jpg","https://download.lenovo.com/Images/Parts/"&amp;L67&amp;"/"&amp;L67&amp;"_A.jpg"))</f>
        <v/>
      </c>
      <c r="O67" s="61" t="str">
        <f aca="false">IF(ISBLANK(L67),"",IF(M67, "https://raw.githubusercontent.com/PatrickVibild/TellusAmazonPictures/master/pictures/"&amp;L67&amp;"/2.jpg","https://download.lenovo.com/Images/Parts/"&amp;L67&amp;"/"&amp;L67&amp;"_B.jpg"))</f>
        <v/>
      </c>
      <c r="P67" s="62"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3" t="e">
        <f aca="false">MATCH(H67,options!$D$1:$D$20,0)</f>
        <v>#N/A</v>
      </c>
    </row>
    <row r="68" customFormat="false" ht="12.8" hidden="false" customHeight="false" outlineLevel="0" collapsed="false">
      <c r="F68" s="71"/>
      <c r="G68" s="72"/>
      <c r="H68" s="72"/>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2"/>
      <c r="K68" s="72"/>
      <c r="L68" s="61"/>
      <c r="M68" s="73"/>
      <c r="N68" s="61" t="str">
        <f aca="false">IF(ISBLANK(L68),"",IF(M68, "https://raw.githubusercontent.com/PatrickVibild/TellusAmazonPictures/master/pictures/"&amp;L68&amp;"/1.jpg","https://download.lenovo.com/Images/Parts/"&amp;L68&amp;"/"&amp;L68&amp;"_A.jpg"))</f>
        <v/>
      </c>
      <c r="O68" s="61" t="str">
        <f aca="false">IF(ISBLANK(L68),"",IF(M68, "https://raw.githubusercontent.com/PatrickVibild/TellusAmazonPictures/master/pictures/"&amp;L68&amp;"/2.jpg","https://download.lenovo.com/Images/Parts/"&amp;L68&amp;"/"&amp;L68&amp;"_B.jpg"))</f>
        <v/>
      </c>
      <c r="P68" s="62"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3" t="e">
        <f aca="false">MATCH(H68,options!$D$1:$D$20,0)</f>
        <v>#N/A</v>
      </c>
    </row>
    <row r="69" customFormat="false" ht="12.8" hidden="false" customHeight="false" outlineLevel="0" collapsed="false">
      <c r="F69" s="71"/>
      <c r="G69" s="72"/>
      <c r="H69" s="72"/>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2"/>
      <c r="K69" s="72"/>
      <c r="L69" s="61"/>
      <c r="M69" s="73"/>
      <c r="N69" s="61" t="str">
        <f aca="false">IF(ISBLANK(L69),"",IF(M69, "https://raw.githubusercontent.com/PatrickVibild/TellusAmazonPictures/master/pictures/"&amp;L69&amp;"/1.jpg","https://download.lenovo.com/Images/Parts/"&amp;L69&amp;"/"&amp;L69&amp;"_A.jpg"))</f>
        <v/>
      </c>
      <c r="O69" s="61" t="str">
        <f aca="false">IF(ISBLANK(L69),"",IF(M69, "https://raw.githubusercontent.com/PatrickVibild/TellusAmazonPictures/master/pictures/"&amp;L69&amp;"/2.jpg","https://download.lenovo.com/Images/Parts/"&amp;L69&amp;"/"&amp;L69&amp;"_B.jpg"))</f>
        <v/>
      </c>
      <c r="P69" s="62"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3" t="e">
        <f aca="false">MATCH(H69,options!$D$1:$D$20,0)</f>
        <v>#N/A</v>
      </c>
    </row>
    <row r="70" customFormat="false" ht="12.8" hidden="false" customHeight="false" outlineLevel="0" collapsed="false">
      <c r="F70" s="71"/>
      <c r="G70" s="72"/>
      <c r="H70" s="72"/>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2"/>
      <c r="K70" s="72"/>
      <c r="L70" s="61"/>
      <c r="M70" s="73"/>
      <c r="N70" s="61" t="str">
        <f aca="false">IF(ISBLANK(L70),"",IF(M70, "https://raw.githubusercontent.com/PatrickVibild/TellusAmazonPictures/master/pictures/"&amp;L70&amp;"/1.jpg","https://download.lenovo.com/Images/Parts/"&amp;L70&amp;"/"&amp;L70&amp;"_A.jpg"))</f>
        <v/>
      </c>
      <c r="O70" s="61" t="str">
        <f aca="false">IF(ISBLANK(L70),"",IF(M70, "https://raw.githubusercontent.com/PatrickVibild/TellusAmazonPictures/master/pictures/"&amp;L70&amp;"/2.jpg","https://download.lenovo.com/Images/Parts/"&amp;L70&amp;"/"&amp;L70&amp;"_B.jpg"))</f>
        <v/>
      </c>
      <c r="P70" s="62"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3" t="e">
        <f aca="false">MATCH(H70,options!$D$1:$D$20,0)</f>
        <v>#N/A</v>
      </c>
    </row>
    <row r="71" customFormat="false" ht="12.8" hidden="false" customHeight="false" outlineLevel="0" collapsed="false">
      <c r="F71" s="71"/>
      <c r="G71" s="72"/>
      <c r="H71" s="72"/>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2"/>
      <c r="K71" s="72"/>
      <c r="L71" s="61"/>
      <c r="M71" s="73"/>
      <c r="N71" s="61" t="str">
        <f aca="false">IF(ISBLANK(L71),"",IF(M71, "https://raw.githubusercontent.com/PatrickVibild/TellusAmazonPictures/master/pictures/"&amp;L71&amp;"/1.jpg","https://download.lenovo.com/Images/Parts/"&amp;L71&amp;"/"&amp;L71&amp;"_A.jpg"))</f>
        <v/>
      </c>
      <c r="O71" s="61" t="str">
        <f aca="false">IF(ISBLANK(L71),"",IF(M71, "https://raw.githubusercontent.com/PatrickVibild/TellusAmazonPictures/master/pictures/"&amp;L71&amp;"/2.jpg","https://download.lenovo.com/Images/Parts/"&amp;L71&amp;"/"&amp;L71&amp;"_B.jpg"))</f>
        <v/>
      </c>
      <c r="P71" s="62"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3" t="e">
        <f aca="false">MATCH(H71,options!$D$1:$D$20,0)</f>
        <v>#N/A</v>
      </c>
    </row>
    <row r="72" customFormat="false" ht="12.8" hidden="false" customHeight="false" outlineLevel="0" collapsed="false">
      <c r="F72" s="71"/>
      <c r="G72" s="72"/>
      <c r="H72" s="72"/>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2"/>
      <c r="K72" s="72"/>
      <c r="L72" s="61"/>
      <c r="M72" s="73"/>
      <c r="N72" s="61" t="str">
        <f aca="false">IF(ISBLANK(L72),"",IF(M72, "https://raw.githubusercontent.com/PatrickVibild/TellusAmazonPictures/master/pictures/"&amp;L72&amp;"/1.jpg","https://download.lenovo.com/Images/Parts/"&amp;L72&amp;"/"&amp;L72&amp;"_A.jpg"))</f>
        <v/>
      </c>
      <c r="O72" s="61" t="str">
        <f aca="false">IF(ISBLANK(L72),"",IF(M72, "https://raw.githubusercontent.com/PatrickVibild/TellusAmazonPictures/master/pictures/"&amp;L72&amp;"/2.jpg","https://download.lenovo.com/Images/Parts/"&amp;L72&amp;"/"&amp;L72&amp;"_B.jpg"))</f>
        <v/>
      </c>
      <c r="P72" s="62"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3" t="e">
        <f aca="false">MATCH(H72,options!$D$1:$D$20,0)</f>
        <v>#N/A</v>
      </c>
    </row>
    <row r="73" customFormat="false" ht="12.8" hidden="false" customHeight="false" outlineLevel="0" collapsed="false">
      <c r="F73" s="71"/>
      <c r="G73" s="72"/>
      <c r="H73" s="72"/>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2"/>
      <c r="K73" s="72"/>
      <c r="L73" s="61"/>
      <c r="M73" s="73"/>
      <c r="N73" s="61" t="str">
        <f aca="false">IF(ISBLANK(L73),"",IF(M73, "https://raw.githubusercontent.com/PatrickVibild/TellusAmazonPictures/master/pictures/"&amp;L73&amp;"/1.jpg","https://download.lenovo.com/Images/Parts/"&amp;L73&amp;"/"&amp;L73&amp;"_A.jpg"))</f>
        <v/>
      </c>
      <c r="O73" s="61" t="str">
        <f aca="false">IF(ISBLANK(L73),"",IF(M73, "https://raw.githubusercontent.com/PatrickVibild/TellusAmazonPictures/master/pictures/"&amp;L73&amp;"/2.jpg","https://download.lenovo.com/Images/Parts/"&amp;L73&amp;"/"&amp;L73&amp;"_B.jpg"))</f>
        <v/>
      </c>
      <c r="P73" s="62"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3" t="e">
        <f aca="false">MATCH(H73,options!$D$1:$D$20,0)</f>
        <v>#N/A</v>
      </c>
    </row>
    <row r="74" customFormat="false" ht="12.8" hidden="false" customHeight="false" outlineLevel="0" collapsed="false">
      <c r="F74" s="71"/>
      <c r="G74" s="72"/>
      <c r="H74" s="72"/>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2"/>
      <c r="K74" s="72"/>
      <c r="L74" s="61"/>
      <c r="M74" s="73"/>
      <c r="N74" s="61" t="str">
        <f aca="false">IF(ISBLANK(L74),"",IF(M74, "https://raw.githubusercontent.com/PatrickVibild/TellusAmazonPictures/master/pictures/"&amp;L74&amp;"/1.jpg","https://download.lenovo.com/Images/Parts/"&amp;L74&amp;"/"&amp;L74&amp;"_A.jpg"))</f>
        <v/>
      </c>
      <c r="O74" s="61" t="str">
        <f aca="false">IF(ISBLANK(L74),"",IF(M74, "https://raw.githubusercontent.com/PatrickVibild/TellusAmazonPictures/master/pictures/"&amp;L74&amp;"/2.jpg","https://download.lenovo.com/Images/Parts/"&amp;L74&amp;"/"&amp;L74&amp;"_B.jpg"))</f>
        <v/>
      </c>
      <c r="P74" s="62"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3" t="e">
        <f aca="false">MATCH(H74,options!$D$1:$D$20,0)</f>
        <v>#N/A</v>
      </c>
    </row>
    <row r="75" customFormat="false" ht="12.8" hidden="false" customHeight="false" outlineLevel="0" collapsed="false">
      <c r="F75" s="71"/>
      <c r="G75" s="72"/>
      <c r="H75" s="72"/>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2"/>
      <c r="K75" s="72"/>
      <c r="L75" s="61"/>
      <c r="M75" s="73"/>
      <c r="N75" s="61" t="str">
        <f aca="false">IF(ISBLANK(L75),"",IF(M75, "https://raw.githubusercontent.com/PatrickVibild/TellusAmazonPictures/master/pictures/"&amp;L75&amp;"/1.jpg","https://download.lenovo.com/Images/Parts/"&amp;L75&amp;"/"&amp;L75&amp;"_A.jpg"))</f>
        <v/>
      </c>
      <c r="O75" s="61" t="str">
        <f aca="false">IF(ISBLANK(L75),"",IF(M75, "https://raw.githubusercontent.com/PatrickVibild/TellusAmazonPictures/master/pictures/"&amp;L75&amp;"/2.jpg","https://download.lenovo.com/Images/Parts/"&amp;L75&amp;"/"&amp;L75&amp;"_B.jpg"))</f>
        <v/>
      </c>
      <c r="P75" s="62"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3" t="e">
        <f aca="false">MATCH(H75,options!$D$1:$D$20,0)</f>
        <v>#N/A</v>
      </c>
    </row>
    <row r="76" customFormat="false" ht="12.8" hidden="false" customHeight="false" outlineLevel="0" collapsed="false">
      <c r="F76" s="71"/>
      <c r="G76" s="72"/>
      <c r="H76" s="72"/>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2"/>
      <c r="K76" s="72"/>
      <c r="L76" s="61"/>
      <c r="M76" s="73"/>
      <c r="N76" s="61" t="str">
        <f aca="false">IF(ISBLANK(L76),"",IF(M76, "https://raw.githubusercontent.com/PatrickVibild/TellusAmazonPictures/master/pictures/"&amp;L76&amp;"/1.jpg","https://download.lenovo.com/Images/Parts/"&amp;L76&amp;"/"&amp;L76&amp;"_A.jpg"))</f>
        <v/>
      </c>
      <c r="O76" s="61" t="str">
        <f aca="false">IF(ISBLANK(L76),"",IF(M76, "https://raw.githubusercontent.com/PatrickVibild/TellusAmazonPictures/master/pictures/"&amp;L76&amp;"/2.jpg","https://download.lenovo.com/Images/Parts/"&amp;L76&amp;"/"&amp;L76&amp;"_B.jpg"))</f>
        <v/>
      </c>
      <c r="P76" s="62"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3" t="e">
        <f aca="false">MATCH(H76,options!$D$1:$D$20,0)</f>
        <v>#N/A</v>
      </c>
    </row>
    <row r="77" customFormat="false" ht="12.8" hidden="false" customHeight="false" outlineLevel="0" collapsed="false">
      <c r="F77" s="71"/>
      <c r="G77" s="72"/>
      <c r="H77" s="72"/>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2"/>
      <c r="K77" s="72"/>
      <c r="L77" s="61"/>
      <c r="M77" s="73"/>
      <c r="N77" s="61" t="str">
        <f aca="false">IF(ISBLANK(L77),"",IF(M77, "https://raw.githubusercontent.com/PatrickVibild/TellusAmazonPictures/master/pictures/"&amp;L77&amp;"/1.jpg","https://download.lenovo.com/Images/Parts/"&amp;L77&amp;"/"&amp;L77&amp;"_A.jpg"))</f>
        <v/>
      </c>
      <c r="O77" s="61" t="str">
        <f aca="false">IF(ISBLANK(L77),"",IF(M77, "https://raw.githubusercontent.com/PatrickVibild/TellusAmazonPictures/master/pictures/"&amp;L77&amp;"/2.jpg","https://download.lenovo.com/Images/Parts/"&amp;L77&amp;"/"&amp;L77&amp;"_B.jpg"))</f>
        <v/>
      </c>
      <c r="P77" s="62"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3" t="e">
        <f aca="false">MATCH(H77,options!$D$1:$D$20,0)</f>
        <v>#N/A</v>
      </c>
    </row>
    <row r="78" customFormat="false" ht="12.8" hidden="false" customHeight="false" outlineLevel="0" collapsed="false">
      <c r="F78" s="71"/>
      <c r="G78" s="72"/>
      <c r="H78" s="72"/>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2"/>
      <c r="K78" s="72"/>
      <c r="L78" s="61"/>
      <c r="M78" s="73"/>
      <c r="N78" s="61" t="str">
        <f aca="false">IF(ISBLANK(L78),"",IF(M78, "https://raw.githubusercontent.com/PatrickVibild/TellusAmazonPictures/master/pictures/"&amp;L78&amp;"/1.jpg","https://download.lenovo.com/Images/Parts/"&amp;L78&amp;"/"&amp;L78&amp;"_A.jpg"))</f>
        <v/>
      </c>
      <c r="O78" s="61" t="str">
        <f aca="false">IF(ISBLANK(L78),"",IF(M78, "https://raw.githubusercontent.com/PatrickVibild/TellusAmazonPictures/master/pictures/"&amp;L78&amp;"/2.jpg","https://download.lenovo.com/Images/Parts/"&amp;L78&amp;"/"&amp;L78&amp;"_B.jpg"))</f>
        <v/>
      </c>
      <c r="P78" s="62"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3" t="e">
        <f aca="false">MATCH(H78,options!$D$1:$D$20,0)</f>
        <v>#N/A</v>
      </c>
    </row>
    <row r="79" customFormat="false" ht="12.8" hidden="false" customHeight="false" outlineLevel="0" collapsed="false">
      <c r="F79" s="71"/>
      <c r="G79" s="72"/>
      <c r="H79" s="72"/>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2"/>
      <c r="K79" s="72"/>
      <c r="L79" s="61"/>
      <c r="M79" s="73"/>
      <c r="N79" s="61" t="str">
        <f aca="false">IF(ISBLANK(L79),"",IF(M79, "https://raw.githubusercontent.com/PatrickVibild/TellusAmazonPictures/master/pictures/"&amp;L79&amp;"/1.jpg","https://download.lenovo.com/Images/Parts/"&amp;L79&amp;"/"&amp;L79&amp;"_A.jpg"))</f>
        <v/>
      </c>
      <c r="O79" s="61" t="str">
        <f aca="false">IF(ISBLANK(L79),"",IF(M79, "https://raw.githubusercontent.com/PatrickVibild/TellusAmazonPictures/master/pictures/"&amp;L79&amp;"/2.jpg","https://download.lenovo.com/Images/Parts/"&amp;L79&amp;"/"&amp;L79&amp;"_B.jpg"))</f>
        <v/>
      </c>
      <c r="P79" s="62"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3" t="e">
        <f aca="false">MATCH(H79,options!$D$1:$D$20,0)</f>
        <v>#N/A</v>
      </c>
    </row>
    <row r="80" customFormat="false" ht="12.8" hidden="false" customHeight="false" outlineLevel="0" collapsed="false">
      <c r="F80" s="71"/>
      <c r="G80" s="72"/>
      <c r="H80" s="72"/>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2"/>
      <c r="K80" s="72"/>
      <c r="L80" s="61"/>
      <c r="M80" s="73"/>
      <c r="N80" s="61" t="str">
        <f aca="false">IF(ISBLANK(L80),"",IF(M80, "https://raw.githubusercontent.com/PatrickVibild/TellusAmazonPictures/master/pictures/"&amp;L80&amp;"/1.jpg","https://download.lenovo.com/Images/Parts/"&amp;L80&amp;"/"&amp;L80&amp;"_A.jpg"))</f>
        <v/>
      </c>
      <c r="O80" s="61" t="str">
        <f aca="false">IF(ISBLANK(L80),"",IF(M80, "https://raw.githubusercontent.com/PatrickVibild/TellusAmazonPictures/master/pictures/"&amp;L80&amp;"/2.jpg","https://download.lenovo.com/Images/Parts/"&amp;L80&amp;"/"&amp;L80&amp;"_B.jpg"))</f>
        <v/>
      </c>
      <c r="P80" s="62"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3" t="e">
        <f aca="false">MATCH(H80,options!$D$1:$D$20,0)</f>
        <v>#N/A</v>
      </c>
    </row>
    <row r="81" customFormat="false" ht="12.8" hidden="false" customHeight="false" outlineLevel="0" collapsed="false">
      <c r="F81" s="71"/>
      <c r="G81" s="72"/>
      <c r="H81" s="72"/>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2"/>
      <c r="K81" s="72"/>
      <c r="L81" s="61"/>
      <c r="M81" s="73"/>
      <c r="N81" s="61" t="str">
        <f aca="false">IF(ISBLANK(L81),"",IF(M81, "https://raw.githubusercontent.com/PatrickVibild/TellusAmazonPictures/master/pictures/"&amp;L81&amp;"/1.jpg","https://download.lenovo.com/Images/Parts/"&amp;L81&amp;"/"&amp;L81&amp;"_A.jpg"))</f>
        <v/>
      </c>
      <c r="O81" s="61" t="str">
        <f aca="false">IF(ISBLANK(L81),"",IF(M81, "https://raw.githubusercontent.com/PatrickVibild/TellusAmazonPictures/master/pictures/"&amp;L81&amp;"/2.jpg","https://download.lenovo.com/Images/Parts/"&amp;L81&amp;"/"&amp;L81&amp;"_B.jpg"))</f>
        <v/>
      </c>
      <c r="P81" s="62"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3" t="e">
        <f aca="false">MATCH(H81,options!$D$1:$D$20,0)</f>
        <v>#N/A</v>
      </c>
    </row>
    <row r="82" customFormat="false" ht="12.8" hidden="false" customHeight="false" outlineLevel="0" collapsed="false">
      <c r="F82" s="71"/>
      <c r="G82" s="72"/>
      <c r="H82" s="72"/>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2"/>
      <c r="K82" s="72"/>
      <c r="L82" s="61"/>
      <c r="M82" s="73"/>
      <c r="N82" s="61" t="str">
        <f aca="false">IF(ISBLANK(L82),"",IF(M82, "https://raw.githubusercontent.com/PatrickVibild/TellusAmazonPictures/master/pictures/"&amp;L82&amp;"/1.jpg","https://download.lenovo.com/Images/Parts/"&amp;L82&amp;"/"&amp;L82&amp;"_A.jpg"))</f>
        <v/>
      </c>
      <c r="O82" s="61" t="str">
        <f aca="false">IF(ISBLANK(L82),"",IF(M82, "https://raw.githubusercontent.com/PatrickVibild/TellusAmazonPictures/master/pictures/"&amp;L82&amp;"/2.jpg","https://download.lenovo.com/Images/Parts/"&amp;L82&amp;"/"&amp;L82&amp;"_B.jpg"))</f>
        <v/>
      </c>
      <c r="P82" s="62"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3" t="e">
        <f aca="false">MATCH(H82,options!$D$1:$D$20,0)</f>
        <v>#N/A</v>
      </c>
    </row>
    <row r="83" customFormat="false" ht="12.8" hidden="false" customHeight="false" outlineLevel="0" collapsed="false">
      <c r="F83" s="71"/>
      <c r="G83" s="72"/>
      <c r="H83" s="72"/>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2"/>
      <c r="K83" s="72"/>
      <c r="L83" s="61"/>
      <c r="M83" s="73"/>
      <c r="N83" s="61" t="str">
        <f aca="false">IF(ISBLANK(L83),"",IF(M83, "https://raw.githubusercontent.com/PatrickVibild/TellusAmazonPictures/master/pictures/"&amp;L83&amp;"/1.jpg","https://download.lenovo.com/Images/Parts/"&amp;L83&amp;"/"&amp;L83&amp;"_A.jpg"))</f>
        <v/>
      </c>
      <c r="O83" s="61" t="str">
        <f aca="false">IF(ISBLANK(L83),"",IF(M83, "https://raw.githubusercontent.com/PatrickVibild/TellusAmazonPictures/master/pictures/"&amp;L83&amp;"/2.jpg","https://download.lenovo.com/Images/Parts/"&amp;L83&amp;"/"&amp;L83&amp;"_B.jpg"))</f>
        <v/>
      </c>
      <c r="P83" s="62"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3" t="e">
        <f aca="false">MATCH(H83,options!$D$1:$D$20,0)</f>
        <v>#N/A</v>
      </c>
    </row>
    <row r="84" customFormat="false" ht="12.8" hidden="false" customHeight="false" outlineLevel="0" collapsed="false">
      <c r="F84" s="71"/>
      <c r="G84" s="72"/>
      <c r="H84" s="72"/>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2"/>
      <c r="K84" s="72"/>
      <c r="L84" s="61"/>
      <c r="M84" s="73"/>
      <c r="N84" s="61" t="str">
        <f aca="false">IF(ISBLANK(L84),"",IF(M84, "https://raw.githubusercontent.com/PatrickVibild/TellusAmazonPictures/master/pictures/"&amp;L84&amp;"/1.jpg","https://download.lenovo.com/Images/Parts/"&amp;L84&amp;"/"&amp;L84&amp;"_A.jpg"))</f>
        <v/>
      </c>
      <c r="O84" s="61" t="str">
        <f aca="false">IF(ISBLANK(L84),"",IF(M84, "https://raw.githubusercontent.com/PatrickVibild/TellusAmazonPictures/master/pictures/"&amp;L84&amp;"/2.jpg","https://download.lenovo.com/Images/Parts/"&amp;L84&amp;"/"&amp;L84&amp;"_B.jpg"))</f>
        <v/>
      </c>
      <c r="P84" s="62"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3" t="e">
        <f aca="false">MATCH(H84,options!$D$1:$D$20,0)</f>
        <v>#N/A</v>
      </c>
    </row>
    <row r="85" customFormat="false" ht="12.8" hidden="false" customHeight="false" outlineLevel="0" collapsed="false">
      <c r="F85" s="71"/>
      <c r="G85" s="72"/>
      <c r="H85" s="72"/>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2"/>
      <c r="K85" s="72"/>
      <c r="L85" s="61"/>
      <c r="M85" s="73"/>
      <c r="N85" s="61" t="str">
        <f aca="false">IF(ISBLANK(L85),"",IF(M85, "https://raw.githubusercontent.com/PatrickVibild/TellusAmazonPictures/master/pictures/"&amp;L85&amp;"/1.jpg","https://download.lenovo.com/Images/Parts/"&amp;L85&amp;"/"&amp;L85&amp;"_A.jpg"))</f>
        <v/>
      </c>
      <c r="O85" s="61" t="str">
        <f aca="false">IF(ISBLANK(L85),"",IF(M85, "https://raw.githubusercontent.com/PatrickVibild/TellusAmazonPictures/master/pictures/"&amp;L85&amp;"/2.jpg","https://download.lenovo.com/Images/Parts/"&amp;L85&amp;"/"&amp;L85&amp;"_B.jpg"))</f>
        <v/>
      </c>
      <c r="P85" s="62"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3" t="e">
        <f aca="false">MATCH(H85,options!$D$1:$D$20,0)</f>
        <v>#N/A</v>
      </c>
    </row>
    <row r="86" customFormat="false" ht="12.8" hidden="false" customHeight="false" outlineLevel="0" collapsed="false">
      <c r="F86" s="71"/>
      <c r="G86" s="72"/>
      <c r="H86" s="72"/>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2"/>
      <c r="K86" s="72"/>
      <c r="L86" s="61"/>
      <c r="M86" s="73"/>
      <c r="N86" s="61" t="str">
        <f aca="false">IF(ISBLANK(L86),"",IF(M86, "https://raw.githubusercontent.com/PatrickVibild/TellusAmazonPictures/master/pictures/"&amp;L86&amp;"/1.jpg","https://download.lenovo.com/Images/Parts/"&amp;L86&amp;"/"&amp;L86&amp;"_A.jpg"))</f>
        <v/>
      </c>
      <c r="O86" s="61" t="str">
        <f aca="false">IF(ISBLANK(L86),"",IF(M86, "https://raw.githubusercontent.com/PatrickVibild/TellusAmazonPictures/master/pictures/"&amp;L86&amp;"/2.jpg","https://download.lenovo.com/Images/Parts/"&amp;L86&amp;"/"&amp;L86&amp;"_B.jpg"))</f>
        <v/>
      </c>
      <c r="P86" s="62"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3" t="e">
        <f aca="false">MATCH(H86,options!$D$1:$D$20,0)</f>
        <v>#N/A</v>
      </c>
    </row>
    <row r="87" customFormat="false" ht="12.8" hidden="false" customHeight="false" outlineLevel="0" collapsed="false">
      <c r="F87" s="71"/>
      <c r="G87" s="72"/>
      <c r="H87" s="72"/>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2"/>
      <c r="K87" s="72"/>
      <c r="L87" s="61"/>
      <c r="M87" s="73"/>
      <c r="N87" s="61" t="str">
        <f aca="false">IF(ISBLANK(L87),"",IF(M87, "https://raw.githubusercontent.com/PatrickVibild/TellusAmazonPictures/master/pictures/"&amp;L87&amp;"/1.jpg","https://download.lenovo.com/Images/Parts/"&amp;L87&amp;"/"&amp;L87&amp;"_A.jpg"))</f>
        <v/>
      </c>
      <c r="O87" s="61" t="str">
        <f aca="false">IF(ISBLANK(L87),"",IF(M87, "https://raw.githubusercontent.com/PatrickVibild/TellusAmazonPictures/master/pictures/"&amp;L87&amp;"/2.jpg","https://download.lenovo.com/Images/Parts/"&amp;L87&amp;"/"&amp;L87&amp;"_B.jpg"))</f>
        <v/>
      </c>
      <c r="P87" s="62"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3" t="e">
        <f aca="false">MATCH(H87,options!$D$1:$D$20,0)</f>
        <v>#N/A</v>
      </c>
    </row>
    <row r="88" customFormat="false" ht="12.8" hidden="false" customHeight="false" outlineLevel="0" collapsed="false">
      <c r="F88" s="71"/>
      <c r="G88" s="72"/>
      <c r="H88" s="72"/>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2"/>
      <c r="K88" s="72"/>
      <c r="L88" s="61"/>
      <c r="M88" s="73"/>
      <c r="N88" s="61" t="str">
        <f aca="false">IF(ISBLANK(L88),"",IF(M88, "https://raw.githubusercontent.com/PatrickVibild/TellusAmazonPictures/master/pictures/"&amp;L88&amp;"/1.jpg","https://download.lenovo.com/Images/Parts/"&amp;L88&amp;"/"&amp;L88&amp;"_A.jpg"))</f>
        <v/>
      </c>
      <c r="O88" s="61" t="str">
        <f aca="false">IF(ISBLANK(L88),"",IF(M88, "https://raw.githubusercontent.com/PatrickVibild/TellusAmazonPictures/master/pictures/"&amp;L88&amp;"/2.jpg","https://download.lenovo.com/Images/Parts/"&amp;L88&amp;"/"&amp;L88&amp;"_B.jpg"))</f>
        <v/>
      </c>
      <c r="P88" s="62"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3" t="e">
        <f aca="false">MATCH(H88,options!$D$1:$D$20,0)</f>
        <v>#N/A</v>
      </c>
    </row>
    <row r="89" customFormat="false" ht="12.8" hidden="false" customHeight="false" outlineLevel="0" collapsed="false">
      <c r="F89" s="71"/>
      <c r="G89" s="72"/>
      <c r="H89" s="72"/>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2"/>
      <c r="K89" s="72"/>
      <c r="L89" s="61"/>
      <c r="M89" s="73"/>
      <c r="N89" s="61" t="str">
        <f aca="false">IF(ISBLANK(L89),"",IF(M89, "https://raw.githubusercontent.com/PatrickVibild/TellusAmazonPictures/master/pictures/"&amp;L89&amp;"/1.jpg","https://download.lenovo.com/Images/Parts/"&amp;L89&amp;"/"&amp;L89&amp;"_A.jpg"))</f>
        <v/>
      </c>
      <c r="O89" s="61" t="str">
        <f aca="false">IF(ISBLANK(L89),"",IF(M89, "https://raw.githubusercontent.com/PatrickVibild/TellusAmazonPictures/master/pictures/"&amp;L89&amp;"/2.jpg","https://download.lenovo.com/Images/Parts/"&amp;L89&amp;"/"&amp;L89&amp;"_B.jpg"))</f>
        <v/>
      </c>
      <c r="P89" s="62"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3" t="e">
        <f aca="false">MATCH(H89,options!$D$1:$D$20,0)</f>
        <v>#N/A</v>
      </c>
    </row>
    <row r="90" customFormat="false" ht="12.8" hidden="false" customHeight="false" outlineLevel="0" collapsed="false">
      <c r="F90" s="71"/>
      <c r="G90" s="72"/>
      <c r="H90" s="72"/>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2"/>
      <c r="K90" s="72"/>
      <c r="L90" s="61"/>
      <c r="M90" s="73"/>
      <c r="N90" s="61" t="str">
        <f aca="false">IF(ISBLANK(L90),"",IF(M90, "https://raw.githubusercontent.com/PatrickVibild/TellusAmazonPictures/master/pictures/"&amp;L90&amp;"/1.jpg","https://download.lenovo.com/Images/Parts/"&amp;L90&amp;"/"&amp;L90&amp;"_A.jpg"))</f>
        <v/>
      </c>
      <c r="O90" s="61" t="str">
        <f aca="false">IF(ISBLANK(L90),"",IF(M90, "https://raw.githubusercontent.com/PatrickVibild/TellusAmazonPictures/master/pictures/"&amp;L90&amp;"/2.jpg","https://download.lenovo.com/Images/Parts/"&amp;L90&amp;"/"&amp;L90&amp;"_B.jpg"))</f>
        <v/>
      </c>
      <c r="P90" s="62"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3" t="e">
        <f aca="false">MATCH(H90,options!$D$1:$D$20,0)</f>
        <v>#N/A</v>
      </c>
    </row>
    <row r="91" customFormat="false" ht="12.8" hidden="false" customHeight="false" outlineLevel="0" collapsed="false">
      <c r="F91" s="71"/>
      <c r="G91" s="72"/>
      <c r="H91" s="72"/>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2"/>
      <c r="K91" s="72"/>
      <c r="L91" s="61"/>
      <c r="M91" s="73"/>
      <c r="N91" s="61" t="str">
        <f aca="false">IF(ISBLANK(L91),"",IF(M91, "https://raw.githubusercontent.com/PatrickVibild/TellusAmazonPictures/master/pictures/"&amp;L91&amp;"/1.jpg","https://download.lenovo.com/Images/Parts/"&amp;L91&amp;"/"&amp;L91&amp;"_A.jpg"))</f>
        <v/>
      </c>
      <c r="O91" s="61" t="str">
        <f aca="false">IF(ISBLANK(L91),"",IF(M91, "https://raw.githubusercontent.com/PatrickVibild/TellusAmazonPictures/master/pictures/"&amp;L91&amp;"/2.jpg","https://download.lenovo.com/Images/Parts/"&amp;L91&amp;"/"&amp;L91&amp;"_B.jpg"))</f>
        <v/>
      </c>
      <c r="P91" s="62"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3" t="e">
        <f aca="false">MATCH(H91,options!$D$1:$D$20,0)</f>
        <v>#N/A</v>
      </c>
    </row>
    <row r="92" customFormat="false" ht="12.8" hidden="false" customHeight="false" outlineLevel="0" collapsed="false">
      <c r="F92" s="71"/>
      <c r="G92" s="72"/>
      <c r="H92" s="72"/>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2"/>
      <c r="K92" s="72"/>
      <c r="L92" s="61"/>
      <c r="M92" s="73"/>
      <c r="N92" s="61" t="str">
        <f aca="false">IF(ISBLANK(L92),"",IF(M92, "https://raw.githubusercontent.com/PatrickVibild/TellusAmazonPictures/master/pictures/"&amp;L92&amp;"/1.jpg","https://download.lenovo.com/Images/Parts/"&amp;L92&amp;"/"&amp;L92&amp;"_A.jpg"))</f>
        <v/>
      </c>
      <c r="O92" s="61" t="str">
        <f aca="false">IF(ISBLANK(L92),"",IF(M92, "https://raw.githubusercontent.com/PatrickVibild/TellusAmazonPictures/master/pictures/"&amp;L92&amp;"/2.jpg","https://download.lenovo.com/Images/Parts/"&amp;L92&amp;"/"&amp;L92&amp;"_B.jpg"))</f>
        <v/>
      </c>
      <c r="P92" s="62"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3" t="e">
        <f aca="false">MATCH(H92,options!$D$1:$D$20,0)</f>
        <v>#N/A</v>
      </c>
    </row>
    <row r="93" customFormat="false" ht="12.8" hidden="false" customHeight="false" outlineLevel="0" collapsed="false">
      <c r="F93" s="71"/>
      <c r="G93" s="72"/>
      <c r="H93" s="72"/>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2"/>
      <c r="K93" s="72"/>
      <c r="L93" s="61"/>
      <c r="M93" s="73"/>
      <c r="N93" s="61" t="str">
        <f aca="false">IF(ISBLANK(L93),"",IF(M93, "https://raw.githubusercontent.com/PatrickVibild/TellusAmazonPictures/master/pictures/"&amp;L93&amp;"/1.jpg","https://download.lenovo.com/Images/Parts/"&amp;L93&amp;"/"&amp;L93&amp;"_A.jpg"))</f>
        <v/>
      </c>
      <c r="O93" s="61" t="str">
        <f aca="false">IF(ISBLANK(L93),"",IF(M93, "https://raw.githubusercontent.com/PatrickVibild/TellusAmazonPictures/master/pictures/"&amp;L93&amp;"/2.jpg","https://download.lenovo.com/Images/Parts/"&amp;L93&amp;"/"&amp;L93&amp;"_B.jpg"))</f>
        <v/>
      </c>
      <c r="P93" s="62"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3" t="e">
        <f aca="false">MATCH(H93,options!$D$1:$D$20,0)</f>
        <v>#N/A</v>
      </c>
    </row>
    <row r="94" customFormat="false" ht="12.8" hidden="false" customHeight="false" outlineLevel="0" collapsed="false">
      <c r="F94" s="71"/>
      <c r="G94" s="72"/>
      <c r="H94" s="72"/>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2"/>
      <c r="K94" s="72"/>
      <c r="L94" s="61"/>
      <c r="M94" s="73"/>
      <c r="N94" s="61" t="str">
        <f aca="false">IF(ISBLANK(L94),"",IF(M94, "https://raw.githubusercontent.com/PatrickVibild/TellusAmazonPictures/master/pictures/"&amp;L94&amp;"/1.jpg","https://download.lenovo.com/Images/Parts/"&amp;L94&amp;"/"&amp;L94&amp;"_A.jpg"))</f>
        <v/>
      </c>
      <c r="O94" s="61" t="str">
        <f aca="false">IF(ISBLANK(L94),"",IF(M94, "https://raw.githubusercontent.com/PatrickVibild/TellusAmazonPictures/master/pictures/"&amp;L94&amp;"/2.jpg","https://download.lenovo.com/Images/Parts/"&amp;L94&amp;"/"&amp;L94&amp;"_B.jpg"))</f>
        <v/>
      </c>
      <c r="P94" s="62"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3" t="e">
        <f aca="false">MATCH(H94,options!$D$1:$D$20,0)</f>
        <v>#N/A</v>
      </c>
    </row>
    <row r="95" customFormat="false" ht="12.8" hidden="false" customHeight="false" outlineLevel="0" collapsed="false">
      <c r="F95" s="71"/>
      <c r="G95" s="72"/>
      <c r="H95" s="72"/>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2"/>
      <c r="K95" s="72"/>
      <c r="L95" s="61"/>
      <c r="M95" s="73"/>
      <c r="N95" s="61" t="str">
        <f aca="false">IF(ISBLANK(L95),"",IF(M95, "https://raw.githubusercontent.com/PatrickVibild/TellusAmazonPictures/master/pictures/"&amp;L95&amp;"/1.jpg","https://download.lenovo.com/Images/Parts/"&amp;L95&amp;"/"&amp;L95&amp;"_A.jpg"))</f>
        <v/>
      </c>
      <c r="O95" s="61" t="str">
        <f aca="false">IF(ISBLANK(L95),"",IF(M95, "https://raw.githubusercontent.com/PatrickVibild/TellusAmazonPictures/master/pictures/"&amp;L95&amp;"/2.jpg","https://download.lenovo.com/Images/Parts/"&amp;L95&amp;"/"&amp;L95&amp;"_B.jpg"))</f>
        <v/>
      </c>
      <c r="P95" s="62"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3" t="e">
        <f aca="false">MATCH(H95,options!$D$1:$D$20,0)</f>
        <v>#N/A</v>
      </c>
    </row>
    <row r="96" customFormat="false" ht="12.8" hidden="false" customHeight="false" outlineLevel="0" collapsed="false">
      <c r="F96" s="71"/>
      <c r="G96" s="72"/>
      <c r="H96" s="72"/>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2"/>
      <c r="K96" s="72"/>
      <c r="L96" s="61"/>
      <c r="M96" s="73"/>
      <c r="N96" s="61" t="str">
        <f aca="false">IF(ISBLANK(L96),"",IF(M96, "https://raw.githubusercontent.com/PatrickVibild/TellusAmazonPictures/master/pictures/"&amp;L96&amp;"/1.jpg","https://download.lenovo.com/Images/Parts/"&amp;L96&amp;"/"&amp;L96&amp;"_A.jpg"))</f>
        <v/>
      </c>
      <c r="O96" s="61" t="str">
        <f aca="false">IF(ISBLANK(L96),"",IF(M96, "https://raw.githubusercontent.com/PatrickVibild/TellusAmazonPictures/master/pictures/"&amp;L96&amp;"/2.jpg","https://download.lenovo.com/Images/Parts/"&amp;L96&amp;"/"&amp;L96&amp;"_B.jpg"))</f>
        <v/>
      </c>
      <c r="P96" s="62"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3" t="e">
        <f aca="false">MATCH(H96,options!$D$1:$D$20,0)</f>
        <v>#N/A</v>
      </c>
    </row>
    <row r="97" customFormat="false" ht="12.8" hidden="false" customHeight="false" outlineLevel="0" collapsed="false">
      <c r="F97" s="71"/>
      <c r="G97" s="72"/>
      <c r="H97" s="72"/>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2"/>
      <c r="K97" s="72"/>
      <c r="L97" s="61"/>
      <c r="M97" s="73"/>
      <c r="N97" s="61" t="str">
        <f aca="false">IF(ISBLANK(L97),"",IF(M97, "https://raw.githubusercontent.com/PatrickVibild/TellusAmazonPictures/master/pictures/"&amp;L97&amp;"/1.jpg","https://download.lenovo.com/Images/Parts/"&amp;L97&amp;"/"&amp;L97&amp;"_A.jpg"))</f>
        <v/>
      </c>
      <c r="O97" s="61" t="str">
        <f aca="false">IF(ISBLANK(L97),"",IF(M97, "https://raw.githubusercontent.com/PatrickVibild/TellusAmazonPictures/master/pictures/"&amp;L97&amp;"/2.jpg","https://download.lenovo.com/Images/Parts/"&amp;L97&amp;"/"&amp;L97&amp;"_B.jpg"))</f>
        <v/>
      </c>
      <c r="P97" s="62"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3" t="e">
        <f aca="false">MATCH(H97,options!$D$1:$D$20,0)</f>
        <v>#N/A</v>
      </c>
    </row>
    <row r="98" customFormat="false" ht="12.8" hidden="false" customHeight="false" outlineLevel="0" collapsed="false">
      <c r="F98" s="71"/>
      <c r="G98" s="72"/>
      <c r="H98" s="72"/>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2"/>
      <c r="K98" s="72"/>
      <c r="L98" s="61"/>
      <c r="M98" s="73"/>
      <c r="N98" s="61" t="str">
        <f aca="false">IF(ISBLANK(L98),"",IF(M98, "https://raw.githubusercontent.com/PatrickVibild/TellusAmazonPictures/master/pictures/"&amp;L98&amp;"/1.jpg","https://download.lenovo.com/Images/Parts/"&amp;L98&amp;"/"&amp;L98&amp;"_A.jpg"))</f>
        <v/>
      </c>
      <c r="O98" s="61" t="str">
        <f aca="false">IF(ISBLANK(L98),"",IF(M98, "https://raw.githubusercontent.com/PatrickVibild/TellusAmazonPictures/master/pictures/"&amp;L98&amp;"/2.jpg","https://download.lenovo.com/Images/Parts/"&amp;L98&amp;"/"&amp;L98&amp;"_B.jpg"))</f>
        <v/>
      </c>
      <c r="P98" s="62"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3" t="e">
        <f aca="false">MATCH(H98,options!$D$1:$D$20,0)</f>
        <v>#N/A</v>
      </c>
    </row>
    <row r="99" customFormat="false" ht="12.8" hidden="false" customHeight="false" outlineLevel="0" collapsed="false">
      <c r="F99" s="71"/>
      <c r="G99" s="72"/>
      <c r="H99" s="72"/>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2"/>
      <c r="K99" s="72"/>
      <c r="L99" s="61"/>
      <c r="M99" s="73"/>
      <c r="N99" s="61" t="str">
        <f aca="false">IF(ISBLANK(L99),"",IF(M99, "https://raw.githubusercontent.com/PatrickVibild/TellusAmazonPictures/master/pictures/"&amp;L99&amp;"/1.jpg","https://download.lenovo.com/Images/Parts/"&amp;L99&amp;"/"&amp;L99&amp;"_A.jpg"))</f>
        <v/>
      </c>
      <c r="O99" s="61" t="str">
        <f aca="false">IF(ISBLANK(L99),"",IF(M99, "https://raw.githubusercontent.com/PatrickVibild/TellusAmazonPictures/master/pictures/"&amp;L99&amp;"/2.jpg","https://download.lenovo.com/Images/Parts/"&amp;L99&amp;"/"&amp;L99&amp;"_B.jpg"))</f>
        <v/>
      </c>
      <c r="P99" s="62"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3" t="e">
        <f aca="false">MATCH(H99,options!$D$1:$D$20,0)</f>
        <v>#N/A</v>
      </c>
    </row>
    <row r="100" customFormat="false" ht="12.8" hidden="false" customHeight="false" outlineLevel="0" collapsed="false">
      <c r="F100" s="71"/>
      <c r="G100" s="72"/>
      <c r="H100" s="72"/>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2"/>
      <c r="K100" s="72"/>
      <c r="L100" s="61"/>
      <c r="M100" s="73"/>
      <c r="N100" s="61" t="str">
        <f aca="false">IF(ISBLANK(L100),"",IF(M100, "https://raw.githubusercontent.com/PatrickVibild/TellusAmazonPictures/master/pictures/"&amp;L100&amp;"/1.jpg","https://download.lenovo.com/Images/Parts/"&amp;L100&amp;"/"&amp;L100&amp;"_A.jpg"))</f>
        <v/>
      </c>
      <c r="O100" s="61" t="str">
        <f aca="false">IF(ISBLANK(L100),"",IF(M100, "https://raw.githubusercontent.com/PatrickVibild/TellusAmazonPictures/master/pictures/"&amp;L100&amp;"/2.jpg","https://download.lenovo.com/Images/Parts/"&amp;L100&amp;"/"&amp;L100&amp;"_B.jpg"))</f>
        <v/>
      </c>
      <c r="P100" s="62"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3" t="e">
        <f aca="false">MATCH(H100,options!$D$1:$D$20,0)</f>
        <v>#N/A</v>
      </c>
    </row>
    <row r="101" customFormat="false" ht="12.8" hidden="false" customHeight="false" outlineLevel="0" collapsed="false">
      <c r="F101" s="71"/>
      <c r="G101" s="72"/>
      <c r="H101" s="72"/>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2"/>
      <c r="K101" s="72"/>
      <c r="L101" s="61"/>
      <c r="M101" s="73"/>
      <c r="N101" s="61" t="str">
        <f aca="false">IF(ISBLANK(L101),"",IF(M101, "https://raw.githubusercontent.com/PatrickVibild/TellusAmazonPictures/master/pictures/"&amp;L101&amp;"/1.jpg","https://download.lenovo.com/Images/Parts/"&amp;L101&amp;"/"&amp;L101&amp;"_A.jpg"))</f>
        <v/>
      </c>
      <c r="O101" s="61" t="str">
        <f aca="false">IF(ISBLANK(L101),"",IF(M101, "https://raw.githubusercontent.com/PatrickVibild/TellusAmazonPictures/master/pictures/"&amp;L101&amp;"/2.jpg","https://download.lenovo.com/Images/Parts/"&amp;L101&amp;"/"&amp;L101&amp;"_B.jpg"))</f>
        <v/>
      </c>
      <c r="P101" s="62"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3" t="e">
        <f aca="false">MATCH(H101,options!$D$1:$D$20,0)</f>
        <v>#N/A</v>
      </c>
    </row>
    <row r="102" customFormat="false" ht="12.8" hidden="false" customHeight="false" outlineLevel="0" collapsed="false">
      <c r="F102" s="71"/>
      <c r="G102" s="72"/>
      <c r="H102" s="72"/>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2"/>
      <c r="K102" s="72"/>
      <c r="L102" s="61"/>
      <c r="M102" s="73"/>
      <c r="N102" s="61" t="str">
        <f aca="false">IF(ISBLANK(L102),"",IF(M102, "https://raw.githubusercontent.com/PatrickVibild/TellusAmazonPictures/master/pictures/"&amp;L102&amp;"/1.jpg","https://download.lenovo.com/Images/Parts/"&amp;L102&amp;"/"&amp;L102&amp;"_A.jpg"))</f>
        <v/>
      </c>
      <c r="O102" s="61" t="str">
        <f aca="false">IF(ISBLANK(L102),"",IF(M102, "https://raw.githubusercontent.com/PatrickVibild/TellusAmazonPictures/master/pictures/"&amp;L102&amp;"/2.jpg","https://download.lenovo.com/Images/Parts/"&amp;L102&amp;"/"&amp;L102&amp;"_B.jpg"))</f>
        <v/>
      </c>
      <c r="P102" s="62"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3" t="e">
        <f aca="false">MATCH(H102,options!$D$1:$D$20,0)</f>
        <v>#N/A</v>
      </c>
    </row>
    <row r="103" customFormat="false" ht="12.8" hidden="false" customHeight="false" outlineLevel="0" collapsed="false">
      <c r="F103" s="71"/>
      <c r="G103" s="72"/>
      <c r="H103" s="72"/>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2"/>
      <c r="K103" s="72"/>
      <c r="L103" s="61"/>
      <c r="M103" s="73"/>
      <c r="N103" s="61" t="str">
        <f aca="false">IF(ISBLANK(L103),"",IF(M103, "https://raw.githubusercontent.com/PatrickVibild/TellusAmazonPictures/master/pictures/"&amp;L103&amp;"/1.jpg","https://download.lenovo.com/Images/Parts/"&amp;L103&amp;"/"&amp;L103&amp;"_A.jpg"))</f>
        <v/>
      </c>
      <c r="O103" s="61" t="str">
        <f aca="false">IF(ISBLANK(L103),"",IF(M103, "https://raw.githubusercontent.com/PatrickVibild/TellusAmazonPictures/master/pictures/"&amp;L103&amp;"/2.jpg","https://download.lenovo.com/Images/Parts/"&amp;L103&amp;"/"&amp;L103&amp;"_B.jpg"))</f>
        <v/>
      </c>
      <c r="P103" s="62"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3" t="e">
        <f aca="false">MATCH(H103,options!$D$1:$D$20,0)</f>
        <v>#N/A</v>
      </c>
    </row>
    <row r="104" customFormat="false" ht="12.8" hidden="false" customHeight="false" outlineLevel="0" collapsed="false">
      <c r="F104" s="71"/>
      <c r="G104" s="72"/>
      <c r="H104" s="72"/>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2"/>
      <c r="K104" s="72"/>
      <c r="L104" s="61"/>
      <c r="M104" s="73"/>
      <c r="N104" s="61" t="str">
        <f aca="false">IF(ISBLANK(L104),"","https://download.lenovo.com/Images/Parts/"&amp;L104&amp;"/"&amp;L104&amp;"_A.jpg")</f>
        <v/>
      </c>
      <c r="O104" s="61" t="str">
        <f aca="false">IF(ISBLANK(L104),"","https://download.lenovo.com/Images/Parts/"&amp;L104&amp;"/"&amp;L104&amp;"_B.jpg")</f>
        <v/>
      </c>
      <c r="P104" s="62" t="str">
        <f aca="false">IF(ISBLANK(L104),"","https://download.lenovo.com/Images/Parts/"&amp;L104&amp;"/"&amp;L104&amp;"_details.jpg")</f>
        <v/>
      </c>
      <c r="W104" s="63"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54" t="n">
        <f aca="false">TRUE()</f>
        <v>1</v>
      </c>
      <c r="C1" s="0" t="s">
        <v>498</v>
      </c>
      <c r="D1" s="56" t="s">
        <v>375</v>
      </c>
      <c r="E1" s="0" t="s">
        <v>499</v>
      </c>
      <c r="F1" s="0" t="s">
        <v>480</v>
      </c>
      <c r="G1" s="0" t="s">
        <v>500</v>
      </c>
    </row>
    <row r="2" customFormat="false" ht="12.8" hidden="false" customHeight="false" outlineLevel="0" collapsed="false">
      <c r="A2" s="0" t="s">
        <v>436</v>
      </c>
      <c r="B2" s="54" t="n">
        <f aca="false">FALSE()</f>
        <v>0</v>
      </c>
      <c r="C2" s="0" t="s">
        <v>382</v>
      </c>
      <c r="D2" s="56" t="s">
        <v>379</v>
      </c>
      <c r="E2" s="0" t="s">
        <v>501</v>
      </c>
      <c r="F2" s="0" t="s">
        <v>379</v>
      </c>
      <c r="G2" s="0" t="s">
        <v>448</v>
      </c>
    </row>
    <row r="3" customFormat="false" ht="12.8" hidden="false" customHeight="false" outlineLevel="0" collapsed="false">
      <c r="A3" s="0" t="s">
        <v>502</v>
      </c>
      <c r="D3" s="56" t="s">
        <v>384</v>
      </c>
      <c r="E3" s="0" t="s">
        <v>503</v>
      </c>
      <c r="F3" s="0" t="s">
        <v>375</v>
      </c>
    </row>
    <row r="4" customFormat="false" ht="12.8" hidden="false" customHeight="false" outlineLevel="0" collapsed="false">
      <c r="D4" s="56" t="s">
        <v>388</v>
      </c>
      <c r="E4" s="0" t="s">
        <v>504</v>
      </c>
      <c r="F4" s="0" t="s">
        <v>384</v>
      </c>
    </row>
    <row r="5" customFormat="false" ht="12.8" hidden="false" customHeight="false" outlineLevel="0" collapsed="false">
      <c r="D5" s="56" t="s">
        <v>392</v>
      </c>
      <c r="E5" s="0" t="s">
        <v>505</v>
      </c>
      <c r="F5" s="0" t="s">
        <v>388</v>
      </c>
    </row>
    <row r="6" customFormat="false" ht="12.8" hidden="false" customHeight="false" outlineLevel="0" collapsed="false">
      <c r="D6" s="56" t="s">
        <v>396</v>
      </c>
      <c r="E6" s="0" t="s">
        <v>506</v>
      </c>
      <c r="F6" s="0" t="s">
        <v>419</v>
      </c>
    </row>
    <row r="7" customFormat="false" ht="12.8" hidden="false" customHeight="false" outlineLevel="0" collapsed="false">
      <c r="D7" s="56" t="s">
        <v>400</v>
      </c>
      <c r="E7" s="0" t="s">
        <v>507</v>
      </c>
    </row>
    <row r="8" customFormat="false" ht="12.8" hidden="false" customHeight="false" outlineLevel="0" collapsed="false">
      <c r="D8" s="56" t="s">
        <v>404</v>
      </c>
      <c r="E8" s="0" t="s">
        <v>508</v>
      </c>
    </row>
    <row r="9" customFormat="false" ht="12.8" hidden="false" customHeight="false" outlineLevel="0" collapsed="false">
      <c r="D9" s="56" t="s">
        <v>412</v>
      </c>
      <c r="E9" s="0" t="s">
        <v>509</v>
      </c>
    </row>
    <row r="10" customFormat="false" ht="12.8" hidden="false" customHeight="false" outlineLevel="0" collapsed="false">
      <c r="D10" s="56" t="s">
        <v>419</v>
      </c>
      <c r="E10" s="0" t="s">
        <v>510</v>
      </c>
    </row>
    <row r="11" customFormat="false" ht="12.8" hidden="false" customHeight="false" outlineLevel="0" collapsed="false">
      <c r="D11" s="56" t="s">
        <v>424</v>
      </c>
      <c r="E11" s="0" t="s">
        <v>511</v>
      </c>
    </row>
    <row r="12" customFormat="false" ht="12.8" hidden="false" customHeight="false" outlineLevel="0" collapsed="false">
      <c r="D12" s="56" t="s">
        <v>427</v>
      </c>
      <c r="E12" s="0" t="s">
        <v>512</v>
      </c>
    </row>
    <row r="13" customFormat="false" ht="12.8" hidden="false" customHeight="false" outlineLevel="0" collapsed="false">
      <c r="D13" s="56" t="s">
        <v>430</v>
      </c>
      <c r="E13" s="0" t="s">
        <v>513</v>
      </c>
    </row>
    <row r="14" customFormat="false" ht="12.8" hidden="false" customHeight="false" outlineLevel="0" collapsed="false">
      <c r="D14" s="56" t="s">
        <v>433</v>
      </c>
      <c r="E14" s="0" t="s">
        <v>514</v>
      </c>
    </row>
    <row r="15" customFormat="false" ht="12.8" hidden="false" customHeight="false" outlineLevel="0" collapsed="false">
      <c r="D15" s="56" t="s">
        <v>438</v>
      </c>
      <c r="E15" s="0" t="s">
        <v>515</v>
      </c>
    </row>
    <row r="16" customFormat="false" ht="12.8" hidden="false" customHeight="false" outlineLevel="0" collapsed="false">
      <c r="D16" s="56" t="s">
        <v>441</v>
      </c>
      <c r="E16" s="74" t="s">
        <v>516</v>
      </c>
    </row>
    <row r="17" customFormat="false" ht="12.8" hidden="false" customHeight="false" outlineLevel="0" collapsed="false">
      <c r="D17" s="56" t="s">
        <v>444</v>
      </c>
      <c r="E17" s="0" t="s">
        <v>517</v>
      </c>
    </row>
    <row r="18" customFormat="false" ht="12.8" hidden="false" customHeight="false" outlineLevel="0" collapsed="false">
      <c r="D18" s="56" t="s">
        <v>448</v>
      </c>
      <c r="E18" s="0" t="s">
        <v>518</v>
      </c>
    </row>
    <row r="19" customFormat="false" ht="12.8" hidden="false" customHeight="false" outlineLevel="0" collapsed="false">
      <c r="D19" s="56" t="s">
        <v>416</v>
      </c>
      <c r="E19" s="0" t="s">
        <v>519</v>
      </c>
    </row>
    <row r="20" customFormat="false" ht="12.8" hidden="false" customHeight="false" outlineLevel="0" collapsed="false">
      <c r="D20" s="56" t="s">
        <v>407</v>
      </c>
      <c r="E20" s="0" t="s">
        <v>520</v>
      </c>
    </row>
    <row r="50" customFormat="false" ht="16" hidden="false" customHeight="false" outlineLevel="0" collapsed="false">
      <c r="B50" s="75"/>
    </row>
    <row r="51" customFormat="false" ht="16" hidden="false" customHeight="false" outlineLevel="0" collapsed="false">
      <c r="B51" s="7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480</v>
      </c>
    </row>
    <row r="3" customFormat="false" ht="14.9" hidden="false" customHeight="false" outlineLevel="0" collapsed="false">
      <c r="B3" s="52" t="s">
        <v>521</v>
      </c>
    </row>
    <row r="4" customFormat="false" ht="14.9" hidden="false" customHeight="false" outlineLevel="0" collapsed="false">
      <c r="B4" s="52" t="s">
        <v>522</v>
      </c>
    </row>
    <row r="5" customFormat="false" ht="14.9" hidden="false" customHeight="false" outlineLevel="0" collapsed="false">
      <c r="B5" s="52" t="s">
        <v>523</v>
      </c>
    </row>
    <row r="6" customFormat="false" ht="14.9" hidden="false" customHeight="false" outlineLevel="0" collapsed="false">
      <c r="A6" s="0" t="s">
        <v>524</v>
      </c>
      <c r="B6" s="52" t="s">
        <v>525</v>
      </c>
    </row>
    <row r="7" customFormat="false" ht="14.9" hidden="false" customHeight="false" outlineLevel="0" collapsed="false">
      <c r="B7" s="52" t="s">
        <v>526</v>
      </c>
    </row>
    <row r="8" customFormat="false" ht="12.8" hidden="false" customHeight="false" outlineLevel="0" collapsed="false">
      <c r="A8" s="0" t="s">
        <v>40</v>
      </c>
      <c r="B8" s="52" t="s">
        <v>527</v>
      </c>
    </row>
    <row r="9" customFormat="false" ht="12.8" hidden="false" customHeight="false" outlineLevel="0" collapsed="false">
      <c r="A9" s="0" t="s">
        <v>528</v>
      </c>
      <c r="B9" s="52"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52" t="s">
        <v>532</v>
      </c>
    </row>
    <row r="20" customFormat="false" ht="12.8" hidden="false" customHeight="false" outlineLevel="0" collapsed="false">
      <c r="B20" s="56" t="s">
        <v>375</v>
      </c>
    </row>
    <row r="21" customFormat="false" ht="12.8" hidden="false" customHeight="false" outlineLevel="0" collapsed="false">
      <c r="B21" s="56" t="s">
        <v>379</v>
      </c>
    </row>
    <row r="22" customFormat="false" ht="12.8" hidden="false" customHeight="false" outlineLevel="0" collapsed="false">
      <c r="B22" s="56" t="s">
        <v>384</v>
      </c>
    </row>
    <row r="23" customFormat="false" ht="12.8" hidden="false" customHeight="false" outlineLevel="0" collapsed="false">
      <c r="B23" s="56" t="s">
        <v>388</v>
      </c>
    </row>
    <row r="24" customFormat="false" ht="12.8" hidden="false" customHeight="false" outlineLevel="0" collapsed="false">
      <c r="B24" s="56" t="s">
        <v>392</v>
      </c>
    </row>
    <row r="25" customFormat="false" ht="12.8" hidden="false" customHeight="false" outlineLevel="0" collapsed="false">
      <c r="B25" s="56" t="s">
        <v>396</v>
      </c>
    </row>
    <row r="26" customFormat="false" ht="12.8" hidden="false" customHeight="false" outlineLevel="0" collapsed="false">
      <c r="B26" s="56" t="s">
        <v>400</v>
      </c>
    </row>
    <row r="27" customFormat="false" ht="12.8" hidden="false" customHeight="false" outlineLevel="0" collapsed="false">
      <c r="B27" s="56" t="s">
        <v>404</v>
      </c>
    </row>
    <row r="28" customFormat="false" ht="12.8" hidden="false" customHeight="false" outlineLevel="0" collapsed="false">
      <c r="B28" s="56" t="s">
        <v>412</v>
      </c>
    </row>
    <row r="29" customFormat="false" ht="12.8" hidden="false" customHeight="false" outlineLevel="0" collapsed="false">
      <c r="B29" s="56" t="s">
        <v>419</v>
      </c>
    </row>
    <row r="30" customFormat="false" ht="12.8" hidden="false" customHeight="false" outlineLevel="0" collapsed="false">
      <c r="B30" s="56" t="s">
        <v>424</v>
      </c>
    </row>
    <row r="31" customFormat="false" ht="12.8" hidden="false" customHeight="false" outlineLevel="0" collapsed="false">
      <c r="B31" s="56" t="s">
        <v>427</v>
      </c>
    </row>
    <row r="32" customFormat="false" ht="12.8" hidden="false" customHeight="false" outlineLevel="0" collapsed="false">
      <c r="B32" s="56" t="s">
        <v>430</v>
      </c>
    </row>
    <row r="33" customFormat="false" ht="12.8" hidden="false" customHeight="false" outlineLevel="0" collapsed="false">
      <c r="B33" s="56" t="s">
        <v>433</v>
      </c>
    </row>
    <row r="34" customFormat="false" ht="12.8" hidden="false" customHeight="false" outlineLevel="0" collapsed="false">
      <c r="B34" s="56" t="s">
        <v>438</v>
      </c>
      <c r="D34" s="52"/>
    </row>
    <row r="35" customFormat="false" ht="12.8" hidden="false" customHeight="false" outlineLevel="0" collapsed="false">
      <c r="B35" s="56" t="s">
        <v>441</v>
      </c>
      <c r="D35" s="52"/>
    </row>
    <row r="36" customFormat="false" ht="12.8" hidden="false" customHeight="false" outlineLevel="0" collapsed="false">
      <c r="B36" s="56" t="s">
        <v>444</v>
      </c>
      <c r="D36" s="52"/>
    </row>
    <row r="37" customFormat="false" ht="12.8" hidden="false" customHeight="false" outlineLevel="0" collapsed="false">
      <c r="B37" s="56" t="s">
        <v>448</v>
      </c>
      <c r="D37" s="52"/>
    </row>
    <row r="38" customFormat="false" ht="12.8" hidden="false" customHeight="false" outlineLevel="0" collapsed="false">
      <c r="B38" s="56" t="s">
        <v>416</v>
      </c>
      <c r="D38" s="52"/>
    </row>
    <row r="39" customFormat="false" ht="12.8" hidden="false" customHeight="false" outlineLevel="0" collapsed="false">
      <c r="B39" s="56" t="s">
        <v>407</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5" t="s">
        <v>533</v>
      </c>
    </row>
    <row r="4" customFormat="false" ht="15" hidden="false" customHeight="false" outlineLevel="0" collapsed="false">
      <c r="B4" s="75" t="s">
        <v>534</v>
      </c>
    </row>
    <row r="5" customFormat="false" ht="15" hidden="false" customHeight="false" outlineLevel="0" collapsed="false">
      <c r="B5" s="75" t="s">
        <v>535</v>
      </c>
    </row>
    <row r="6" customFormat="false" ht="15" hidden="false" customHeight="false" outlineLevel="0" collapsed="false">
      <c r="B6" s="75" t="s">
        <v>536</v>
      </c>
    </row>
    <row r="7" customFormat="false" ht="15" hidden="false" customHeight="false" outlineLevel="0" collapsed="false">
      <c r="B7" s="75"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392</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441</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21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388</v>
      </c>
    </row>
    <row r="3" customFormat="false" ht="14.9" hidden="false" customHeight="false" outlineLevel="0" collapsed="false">
      <c r="B3" s="52" t="s">
        <v>563</v>
      </c>
    </row>
    <row r="4" customFormat="false" ht="14.9" hidden="false" customHeight="false" outlineLevel="0" collapsed="false">
      <c r="B4" s="52" t="s">
        <v>564</v>
      </c>
    </row>
    <row r="5" customFormat="false" ht="14.9" hidden="false" customHeight="false" outlineLevel="0" collapsed="false">
      <c r="B5" s="52" t="s">
        <v>565</v>
      </c>
    </row>
    <row r="6" customFormat="false" ht="14.9" hidden="false" customHeight="false" outlineLevel="0" collapsed="false">
      <c r="B6" s="52" t="s">
        <v>566</v>
      </c>
    </row>
    <row r="7" customFormat="false" ht="14.9" hidden="false" customHeight="false" outlineLevel="0" collapsed="false">
      <c r="B7" s="52" t="s">
        <v>567</v>
      </c>
    </row>
    <row r="8" customFormat="false" ht="14.9" hidden="false" customHeight="false" outlineLevel="0" collapsed="false">
      <c r="A8" s="0" t="s">
        <v>538</v>
      </c>
      <c r="B8" s="52" t="s">
        <v>568</v>
      </c>
    </row>
    <row r="9" customFormat="false" ht="14.9" hidden="false" customHeight="false" outlineLevel="0" collapsed="false">
      <c r="A9" s="0" t="s">
        <v>540</v>
      </c>
      <c r="B9" s="52" t="s">
        <v>569</v>
      </c>
    </row>
    <row r="10" customFormat="false" ht="14.9" hidden="false" customHeight="false" outlineLevel="0" collapsed="false">
      <c r="B10" s="52" t="s">
        <v>570</v>
      </c>
    </row>
    <row r="11" customFormat="false" ht="14.9" hidden="false" customHeight="false" outlineLevel="0" collapsed="false">
      <c r="B11" s="52" t="s">
        <v>571</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572</v>
      </c>
    </row>
    <row r="15" customFormat="false" ht="12.8" hidden="false" customHeight="false" outlineLevel="0" collapsed="false">
      <c r="B15" s="52"/>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448</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21093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75" t="s">
        <v>597</v>
      </c>
    </row>
    <row r="9" customFormat="false" ht="12.8" hidden="false" customHeight="false" outlineLevel="0" collapsed="false">
      <c r="B9" s="0" t="s">
        <v>598</v>
      </c>
    </row>
    <row r="10" customFormat="false" ht="12.8" hidden="false" customHeight="false" outlineLevel="0" collapsed="false">
      <c r="B10" s="52" t="s">
        <v>599</v>
      </c>
    </row>
    <row r="11" customFormat="false" ht="12.8" hidden="false" customHeight="false" outlineLevel="0" collapsed="false">
      <c r="B11" s="52"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392</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448</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21093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75" t="s">
        <v>620</v>
      </c>
    </row>
    <row r="4" customFormat="false" ht="15" hidden="false" customHeight="false" outlineLevel="0" collapsed="false">
      <c r="B4" s="75" t="s">
        <v>621</v>
      </c>
    </row>
    <row r="5" customFormat="false" ht="12.8" hidden="false" customHeight="false" outlineLevel="0" collapsed="false">
      <c r="B5" s="0" t="s">
        <v>622</v>
      </c>
    </row>
    <row r="6" customFormat="false" ht="15" hidden="false" customHeight="false" outlineLevel="0" collapsed="false">
      <c r="B6" s="75" t="s">
        <v>623</v>
      </c>
    </row>
    <row r="7" customFormat="false" ht="15" hidden="false" customHeight="false" outlineLevel="0" collapsed="false">
      <c r="B7" s="75" t="s">
        <v>624</v>
      </c>
    </row>
    <row r="8" customFormat="false" ht="12.8" hidden="false" customHeight="false" outlineLevel="0" collapsed="false">
      <c r="B8" s="0" t="s">
        <v>625</v>
      </c>
    </row>
    <row r="9" customFormat="false" ht="12.8" hidden="false" customHeight="false" outlineLevel="0" collapsed="false">
      <c r="B9" s="76"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75"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392</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2109375" defaultRowHeight="12.8" zeroHeight="false" outlineLevelRow="0" outlineLevelCol="0"/>
  <sheetData>
    <row r="2" customFormat="false" ht="12.8" hidden="false" customHeight="false" outlineLevel="0" collapsed="false">
      <c r="B2" s="0" t="s">
        <v>419</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392</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448</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1149</TotalTime>
  <Application>LibreOffice/7.1.2.2$Linux_X86_64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2021-05-09T11:53:26Z</dcterms:modified>
  <cp:revision>141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