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<sst xmlns="http://schemas.openxmlformats.org/spreadsheetml/2006/main" count="811" uniqueCount="655">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</sst>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T530 Parent</v>
      </c>
      <c r="C4" s="29" t="s">
        <v>345</v>
      </c>
      <c r="D4" s="30" t="n">
        <f aca="false">Values!B14</f>
        <v>5714401430995</v>
      </c>
      <c r="E4" s="31" t="s">
        <v>346</v>
      </c>
      <c r="F4" s="28" t="str">
        <f aca="false">SUBSTITUTE(Values!B1, "{language}", "") &amp; " " &amp; Values!B3</f>
        <v>sostituzione della tastiera  retroilluminata per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sostituzione della tastiera Tedesco non retroilluminata per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IF(ISBLANK(Values!F4),"",IF(Values!J4,Values!$B$23,Values!$B$33))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5" s="1" t="str">
        <f aca="false">IF(ISBLANK(Values!F4),"",Values!$B$25)</f>
        <v>♻️ PRODOTTO ECOLOGICO - Acquista ricondizionato, ACQUISTA VERDE! Riduci oltre l'80% di anidride carbonica acquistando le nostre tastiere ricondizionate, rispetto a ottenere una nuova tastiera! </v>
      </c>
      <c r="AL5" s="1" t="str">
        <f aca="false">IF(ISBLANK(Values!F4),"",SUBSTITUTE(SUBSTITUTE(IF(Values!$K4, Values!$B$26, Values!$B$33), "{language}", Values!$I4), "{flag}", INDEX(options!$E$1:$E$20, Values!$W4)))</f>
        <v>👉 LAYOUT - 🇩🇪 Tedesco NO retroilluminato. </v>
      </c>
      <c r="AM5" s="1" t="str">
        <f aca="false">SUBSTITUTE(IF(ISBLANK(Values!F4),"",Values!$B$27),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5" s="28" t="str">
        <f aca="false">IF(ISBLANK(Values!F4),"",Values!I4)</f>
        <v>Tedesco</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Danimarca</v>
      </c>
      <c r="CZ5" s="1" t="str">
        <f aca="false">IF(ISBLANK(Values!F4),"","No")</f>
        <v>No</v>
      </c>
      <c r="DA5" s="1" t="str">
        <f aca="false">IF(ISBLANK(Values!F4),"","No")</f>
        <v>No</v>
      </c>
      <c r="DO5" s="27" t="str">
        <f aca="false">IF(ISBLANK(Values!F4),"","Parts")</f>
        <v>Parts</v>
      </c>
      <c r="DP5" s="27"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IF(ISBLANK(Values!$F4), "", "not_applicable")</f>
        <v>not_applicable</v>
      </c>
      <c r="DZ5" s="31"/>
      <c r="EA5" s="31"/>
      <c r="EB5" s="31"/>
      <c r="EC5" s="31"/>
      <c r="EI5" s="1"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sostituzione della tastiera Francese non retroilluminata per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IF(ISBLANK(Values!F5),"",IF(Values!J5,Values!$B$23,Values!$B$33))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6" s="1" t="str">
        <f aca="false">IF(ISBLANK(Values!F5),"",Values!$B$25)</f>
        <v>♻️ PRODOTTO ECOLOGICO - Acquista ricondizionato, ACQUISTA VERDE! Riduci oltre l'80% di anidride carbonica acquistando le nostre tastiere ricondizionate, rispetto a ottenere una nuova tastiera! </v>
      </c>
      <c r="AL6" s="1" t="str">
        <f aca="false">IF(ISBLANK(Values!F5),"",SUBSTITUTE(SUBSTITUTE(IF(Values!$K5, Values!$B$26, Values!$B$33), "{language}", Values!$I5), "{flag}", INDEX(options!$E$1:$E$20, Values!$W5)))</f>
        <v>👉 LAYOUT - 🇫🇷 Francese NO retroilluminato. </v>
      </c>
      <c r="AM6" s="1" t="str">
        <f aca="false">SUBSTITUTE(IF(ISBLANK(Values!F5),"",Values!$B$27),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6" s="28" t="str">
        <f aca="false">IF(ISBLANK(Values!F5),"",Values!I5)</f>
        <v>Francese</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Danimarca</v>
      </c>
      <c r="CZ6" s="1" t="str">
        <f aca="false">IF(ISBLANK(Values!F5),"","No")</f>
        <v>No</v>
      </c>
      <c r="DA6" s="1" t="str">
        <f aca="false">IF(ISBLANK(Values!F5),"","No")</f>
        <v>No</v>
      </c>
      <c r="DO6" s="27" t="str">
        <f aca="false">IF(ISBLANK(Values!F5),"","Parts")</f>
        <v>Parts</v>
      </c>
      <c r="DP6" s="27"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IF(ISBLANK(Values!$F5), "", "not_applicable")</f>
        <v>not_applicable</v>
      </c>
      <c r="DZ6" s="31"/>
      <c r="EA6" s="31"/>
      <c r="EB6" s="31"/>
      <c r="EC6" s="31"/>
      <c r="EI6" s="1"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sostituzione della tastiera Italiano non retroilluminata per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36" t="str">
        <f aca="false">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IF(ISBLANK(Values!F6),"",IF(Values!J6,Values!$B$23,Values!$B$33))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7" s="1" t="str">
        <f aca="false">IF(ISBLANK(Values!F6),"",Values!$B$25)</f>
        <v>♻️ PRODOTTO ECOLOGICO - Acquista ricondizionato, ACQUISTA VERDE! Riduci oltre l'80% di anidride carbonica acquistando le nostre tastiere ricondizionate, rispetto a ottenere una nuova tastiera! </v>
      </c>
      <c r="AL7" s="1" t="str">
        <f aca="false">IF(ISBLANK(Values!F6),"",SUBSTITUTE(SUBSTITUTE(IF(Values!$K6, Values!$B$26, Values!$B$33), "{language}", Values!$I6), "{flag}", INDEX(options!$E$1:$E$20, Values!$W6)))</f>
        <v>👉 LAYOUT - 🇮🇹 Italiano NO retroilluminato. </v>
      </c>
      <c r="AM7" s="1" t="str">
        <f aca="false">SUBSTITUTE(IF(ISBLANK(Values!F6),"",Values!$B$27),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7" s="28" t="str">
        <f aca="false">IF(ISBLANK(Values!F6),"",Values!I6)</f>
        <v>Italiano</v>
      </c>
      <c r="AV7" s="36"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Danimarca</v>
      </c>
      <c r="CZ7" s="1" t="str">
        <f aca="false">IF(ISBLANK(Values!F6),"","No")</f>
        <v>No</v>
      </c>
      <c r="DA7" s="1" t="str">
        <f aca="false">IF(ISBLANK(Values!F6),"","No")</f>
        <v>No</v>
      </c>
      <c r="DO7" s="27" t="str">
        <f aca="false">IF(ISBLANK(Values!F6),"","Parts")</f>
        <v>Parts</v>
      </c>
      <c r="DP7" s="27"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IF(ISBLANK(Values!$F6), "", "not_applicable")</f>
        <v>not_applicable</v>
      </c>
      <c r="DZ7" s="31"/>
      <c r="EA7" s="31"/>
      <c r="EB7" s="31"/>
      <c r="EC7" s="31"/>
      <c r="EI7" s="1"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sostituzione della tastiera Spagnolo non retroilluminata per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36" t="str">
        <f aca="false">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IF(ISBLANK(Values!F7),"",IF(Values!J7,Values!$B$23,Values!$B$33))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8" s="1" t="str">
        <f aca="false">IF(ISBLANK(Values!F7),"",Values!$B$25)</f>
        <v>♻️ PRODOTTO ECOLOGICO - Acquista ricondizionato, ACQUISTA VERDE! Riduci oltre l'80% di anidride carbonica acquistando le nostre tastiere ricondizionate, rispetto a ottenere una nuova tastiera! </v>
      </c>
      <c r="AL8" s="1" t="str">
        <f aca="false">IF(ISBLANK(Values!F7),"",SUBSTITUTE(SUBSTITUTE(IF(Values!$K7, Values!$B$26, Values!$B$33), "{language}", Values!$I7), "{flag}", INDEX(options!$E$1:$E$20, Values!$W7)))</f>
        <v>👉 LAYOUT - 🇪🇸 Spagnolo NO retroilluminato. </v>
      </c>
      <c r="AM8" s="1" t="str">
        <f aca="false">SUBSTITUTE(IF(ISBLANK(Values!F7),"",Values!$B$27),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8" s="28" t="str">
        <f aca="false">IF(ISBLANK(Values!F7),"",Values!I7)</f>
        <v>Spagnolo</v>
      </c>
      <c r="AV8" s="36"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Danimarca</v>
      </c>
      <c r="CZ8" s="1" t="str">
        <f aca="false">IF(ISBLANK(Values!F7),"","No")</f>
        <v>No</v>
      </c>
      <c r="DA8" s="1" t="str">
        <f aca="false">IF(ISBLANK(Values!F7),"","No")</f>
        <v>No</v>
      </c>
      <c r="DO8" s="27" t="str">
        <f aca="false">IF(ISBLANK(Values!F7),"","Parts")</f>
        <v>Parts</v>
      </c>
      <c r="DP8" s="27"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IF(ISBLANK(Values!$F7), "", "not_applicable")</f>
        <v>not_applicable</v>
      </c>
      <c r="DZ8" s="31"/>
      <c r="EA8" s="31"/>
      <c r="EB8" s="31"/>
      <c r="EC8" s="31"/>
      <c r="EI8" s="1"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sostituzione della tastiera UK non retroilluminata per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36" t="str">
        <f aca="false">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IF(ISBLANK(Values!F8),"",IF(Values!J8,Values!$B$23,Values!$B$33))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9" s="1" t="str">
        <f aca="false">IF(ISBLANK(Values!F8),"",Values!$B$25)</f>
        <v>♻️ PRODOTTO ECOLOGICO - Acquista ricondizionato, ACQUISTA VERDE! Riduci oltre l'80% di anidride carbonica acquistando le nostre tastiere ricondizionate, rispetto a ottenere una nuova tastiera! </v>
      </c>
      <c r="AL9" s="1" t="str">
        <f aca="false">IF(ISBLANK(Values!F8),"",SUBSTITUTE(SUBSTITUTE(IF(Values!$K8, Values!$B$26, Values!$B$33), "{language}", Values!$I8), "{flag}", INDEX(options!$E$1:$E$20, Values!$W8)))</f>
        <v>👉 LAYOUT - 🇬🇧 UK NO retroilluminato. </v>
      </c>
      <c r="AM9" s="1" t="str">
        <f aca="false">SUBSTITUTE(IF(ISBLANK(Values!F8),"",Values!$B$27),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9" s="28" t="str">
        <f aca="false">IF(ISBLANK(Values!F8),"",Values!I8)</f>
        <v>UK</v>
      </c>
      <c r="AV9" s="36"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Danimarca</v>
      </c>
      <c r="CZ9" s="1" t="str">
        <f aca="false">IF(ISBLANK(Values!F8),"","No")</f>
        <v>No</v>
      </c>
      <c r="DA9" s="1" t="str">
        <f aca="false">IF(ISBLANK(Values!F8),"","No")</f>
        <v>No</v>
      </c>
      <c r="DO9" s="27" t="str">
        <f aca="false">IF(ISBLANK(Values!F8),"","Parts")</f>
        <v>Parts</v>
      </c>
      <c r="DP9" s="27"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IF(ISBLANK(Values!$F8), "", "not_applicable")</f>
        <v>not_applicable</v>
      </c>
      <c r="DZ9" s="31"/>
      <c r="EA9" s="31"/>
      <c r="EB9" s="31"/>
      <c r="EC9" s="31"/>
      <c r="EI9" s="1"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sostituzione della tastiera Scandinavo - Nordico non retroilluminata per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36" t="str">
        <f aca="false">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IF(ISBLANK(Values!F9),"",IF(Values!J9,Values!$B$23,Values!$B$33))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0" s="1" t="str">
        <f aca="false">IF(ISBLANK(Values!F9),"",Values!$B$25)</f>
        <v>♻️ PRODOTTO ECOLOGICO - Acquista ricondizionato, ACQUISTA VERDE! Riduci oltre l'80% di anidride carbonica acquistando le nostre tastiere ricondizionate, rispetto a ottenere una nuova tastiera! </v>
      </c>
      <c r="AL10" s="1" t="str">
        <f aca="false">IF(ISBLANK(Values!F9),"",SUBSTITUTE(SUBSTITUTE(IF(Values!$K9, Values!$B$26, Values!$B$33), "{language}", Values!$I9), "{flag}", INDEX(options!$E$1:$E$20, Values!$W9)))</f>
        <v>👉 LAYOUT - 🇸🇪 🇫🇮 🇳🇴 🇩🇰 Scandinavo - Nordico NO retroilluminato. </v>
      </c>
      <c r="AM10" s="1" t="str">
        <f aca="false">SUBSTITUTE(IF(ISBLANK(Values!F9),"",Values!$B$27),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0" s="28" t="str">
        <f aca="false">IF(ISBLANK(Values!F9),"",Values!I9)</f>
        <v>Scandinavo - Nordico</v>
      </c>
      <c r="AV10" s="36"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Danimarca</v>
      </c>
      <c r="CZ10" s="1" t="str">
        <f aca="false">IF(ISBLANK(Values!F9),"","No")</f>
        <v>No</v>
      </c>
      <c r="DA10" s="1" t="str">
        <f aca="false">IF(ISBLANK(Values!F9),"","No")</f>
        <v>No</v>
      </c>
      <c r="DO10" s="27" t="str">
        <f aca="false">IF(ISBLANK(Values!F9),"","Parts")</f>
        <v>Parts</v>
      </c>
      <c r="DP10" s="27"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IF(ISBLANK(Values!$F9), "", "not_applicable")</f>
        <v>not_applicable</v>
      </c>
      <c r="DZ10" s="31"/>
      <c r="EA10" s="31"/>
      <c r="EB10" s="31"/>
      <c r="EC10" s="31"/>
      <c r="EI10" s="1"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sostituzione della tastiera Belga non retroilluminata per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str">
        <f aca="false">IF(ISBLANK(Values!F10),"",IF($CO11="DEFAULT", Values!$B$18, ""))</f>
        <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IF(ISBLANK(Values!F10),"",IF(Values!J10,Values!$B$23,Values!$B$33))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1" s="1" t="str">
        <f aca="false">IF(ISBLANK(Values!F10),"",Values!$B$25)</f>
        <v>♻️ PRODOTTO ECOLOGICO - Acquista ricondizionato, ACQUISTA VERDE! Riduci oltre l'80% di anidride carbonica acquistando le nostre tastiere ricondizionate, rispetto a ottenere una nuova tastiera! </v>
      </c>
      <c r="AL11" s="1" t="str">
        <f aca="false">IF(ISBLANK(Values!F10),"",SUBSTITUTE(SUBSTITUTE(IF(Values!$K10, Values!$B$26, Values!$B$33), "{language}", Values!$I10), "{flag}", INDEX(options!$E$1:$E$20, Values!$W10)))</f>
        <v>👉 LAYOUT - 🇧🇪 Belga NO retroilluminato. </v>
      </c>
      <c r="AM11" s="1" t="str">
        <f aca="false">SUBSTITUTE(IF(ISBLANK(Values!F10),"",Values!$B$27),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1" s="28" t="str">
        <f aca="false">IF(ISBLANK(Values!F10),"",Values!I10)</f>
        <v>Belga</v>
      </c>
      <c r="AV11" s="36"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Danimarca</v>
      </c>
      <c r="CZ11" s="1" t="str">
        <f aca="false">IF(ISBLANK(Values!F10),"","No")</f>
        <v>No</v>
      </c>
      <c r="DA11" s="1" t="str">
        <f aca="false">IF(ISBLANK(Values!F10),"","No")</f>
        <v>No</v>
      </c>
      <c r="DO11" s="27" t="str">
        <f aca="false">IF(ISBLANK(Values!F10),"","Parts")</f>
        <v>Parts</v>
      </c>
      <c r="DP11" s="27"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IF(ISBLANK(Values!$F10), "", "not_applicable")</f>
        <v>not_applicable</v>
      </c>
      <c r="DZ11" s="31"/>
      <c r="EA11" s="31"/>
      <c r="EB11" s="31"/>
      <c r="EC11" s="31"/>
      <c r="EI11" s="1"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sostituzione della tastiera Svizzero non retroilluminata per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IF(ISBLANK(Values!F11),"",IF(Values!J11,Values!$B$23,Values!$B$33))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2" s="1" t="str">
        <f aca="false">IF(ISBLANK(Values!F11),"",Values!$B$25)</f>
        <v>♻️ PRODOTTO ECOLOGICO - Acquista ricondizionato, ACQUISTA VERDE! Riduci oltre l'80% di anidride carbonica acquistando le nostre tastiere ricondizionate, rispetto a ottenere una nuova tastiera! </v>
      </c>
      <c r="AL12" s="1" t="str">
        <f aca="false">IF(ISBLANK(Values!F11),"",SUBSTITUTE(SUBSTITUTE(IF(Values!$K11, Values!$B$26, Values!$B$33), "{language}", Values!$I11), "{flag}", INDEX(options!$E$1:$E$20, Values!$W11)))</f>
        <v>👉 LAYOUT - 🇨🇭 Svizzero NO retroilluminato. </v>
      </c>
      <c r="AM12" s="1" t="str">
        <f aca="false">SUBSTITUTE(IF(ISBLANK(Values!F11),"",Values!$B$27),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2" s="28" t="str">
        <f aca="false">IF(ISBLANK(Values!F11),"",Values!I11)</f>
        <v>Svizzero</v>
      </c>
      <c r="AV12" s="36"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Danimarca</v>
      </c>
      <c r="CZ12" s="1" t="str">
        <f aca="false">IF(ISBLANK(Values!F11),"","No")</f>
        <v>No</v>
      </c>
      <c r="DA12" s="1" t="str">
        <f aca="false">IF(ISBLANK(Values!F11),"","No")</f>
        <v>No</v>
      </c>
      <c r="DO12" s="27" t="str">
        <f aca="false">IF(ISBLANK(Values!F11),"","Parts")</f>
        <v>Parts</v>
      </c>
      <c r="DP12" s="27"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IF(ISBLANK(Values!$F11), "", "not_applicable")</f>
        <v>not_applicable</v>
      </c>
      <c r="DZ12" s="31"/>
      <c r="EA12" s="31"/>
      <c r="EB12" s="31"/>
      <c r="EC12" s="31"/>
      <c r="EI12" s="1"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sostituzione della tastiera US international non retroilluminata per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IF(ISBLANK(Values!F12),"",IF(Values!J12,Values!$B$23,Values!$B$33))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3" s="1" t="str">
        <f aca="false">IF(ISBLANK(Values!F12),"",Values!$B$25)</f>
        <v>♻️ PRODOTTO ECOLOGICO - Acquista ricondizionato, ACQUISTA VERDE! Riduci oltre l'80% di anidride carbonica acquistando le nostre tastiere ricondizionate, rispetto a ottenere una nuova tastiera! </v>
      </c>
      <c r="AL13" s="1" t="str">
        <f aca="false">IF(ISBLANK(Values!F12),"",SUBSTITUTE(SUBSTITUTE(IF(Values!$K12, Values!$B$26, Values!$B$33), "{language}", Values!$I12), "{flag}", INDEX(options!$E$1:$E$20, Values!$W12)))</f>
        <v>👉 LAYOUT - 🇺🇸 with € symbol US international NO retroilluminato. </v>
      </c>
      <c r="AM13" s="1" t="str">
        <f aca="false">SUBSTITUTE(IF(ISBLANK(Values!F12),"",Values!$B$27),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3" s="28" t="str">
        <f aca="false">IF(ISBLANK(Values!F12),"",Values!I12)</f>
        <v>US international</v>
      </c>
      <c r="AV13" s="36"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Danimarca</v>
      </c>
      <c r="CZ13" s="1" t="str">
        <f aca="false">IF(ISBLANK(Values!F12),"","No")</f>
        <v>No</v>
      </c>
      <c r="DA13" s="1" t="str">
        <f aca="false">IF(ISBLANK(Values!F12),"","No")</f>
        <v>No</v>
      </c>
      <c r="DO13" s="27" t="str">
        <f aca="false">IF(ISBLANK(Values!F12),"","Parts")</f>
        <v>Parts</v>
      </c>
      <c r="DP13" s="27"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IF(ISBLANK(Values!$F12), "", "not_applicable")</f>
        <v>not_applicable</v>
      </c>
      <c r="DZ13" s="31"/>
      <c r="EA13" s="31"/>
      <c r="EB13" s="31"/>
      <c r="EC13" s="31"/>
      <c r="EI13" s="1"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sostituzione della tastiera US  non retroilluminata per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IF(ISBLANK(Values!F13),"",IF(Values!J13,Values!$B$23,Values!$B$33))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4" s="1" t="str">
        <f aca="false">IF(ISBLANK(Values!F13),"",Values!$B$25)</f>
        <v>♻️ PRODOTTO ECOLOGICO - Acquista ricondizionato, ACQUISTA VERDE! Riduci oltre l'80% di anidride carbonica acquistando le nostre tastiere ricondizionate, rispetto a ottenere una nuova tastiera! </v>
      </c>
      <c r="AL14" s="1" t="str">
        <f aca="false">IF(ISBLANK(Values!F13),"",SUBSTITUTE(SUBSTITUTE(IF(Values!$K13, Values!$B$26, Values!$B$33), "{language}", Values!$I13), "{flag}", INDEX(options!$E$1:$E$20, Values!$W13)))</f>
        <v>👉 LAYOUT - 🇺🇸 US  NO retroilluminato. </v>
      </c>
      <c r="AM14" s="1" t="str">
        <f aca="false">SUBSTITUTE(IF(ISBLANK(Values!F13),"",Values!$B$27),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4" s="28" t="str">
        <f aca="false">IF(ISBLANK(Values!F13),"",Values!I13)</f>
        <v>US </v>
      </c>
      <c r="AV14" s="36"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Danimarca</v>
      </c>
      <c r="CZ14" s="1" t="str">
        <f aca="false">IF(ISBLANK(Values!F13),"","No")</f>
        <v>No</v>
      </c>
      <c r="DA14" s="1" t="str">
        <f aca="false">IF(ISBLANK(Values!F13),"","No")</f>
        <v>No</v>
      </c>
      <c r="DO14" s="27" t="str">
        <f aca="false">IF(ISBLANK(Values!F13),"","Parts")</f>
        <v>Parts</v>
      </c>
      <c r="DP14" s="27"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IF(ISBLANK(Values!$F13), "", "not_applicable")</f>
        <v>not_applicable</v>
      </c>
      <c r="DZ14" s="31"/>
      <c r="EA14" s="31"/>
      <c r="EB14" s="31"/>
      <c r="EC14" s="31"/>
      <c r="EI14" s="1"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sostituzione della tastiera Ungherese non retroilluminata per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IF(ISBLANK(Values!F14),"",IF(Values!J14,Values!$B$23,Values!$B$33))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5" s="1" t="str">
        <f aca="false">IF(ISBLANK(Values!F14),"",Values!$B$25)</f>
        <v>♻️ PRODOTTO ECOLOGICO - Acquista ricondizionato, ACQUISTA VERDE! Riduci oltre l'80% di anidride carbonica acquistando le nostre tastiere ricondizionate, rispetto a ottenere una nuova tastiera! </v>
      </c>
      <c r="AL15" s="1" t="str">
        <f aca="false">IF(ISBLANK(Values!F14),"",SUBSTITUTE(SUBSTITUTE(IF(Values!$K14, Values!$B$26, Values!$B$33), "{language}", Values!$I14), "{flag}", INDEX(options!$E$1:$E$20, Values!$W14)))</f>
        <v>👉 LAYOUT - 🇭🇺 Ungherese NO retroilluminato. </v>
      </c>
      <c r="AM15" s="1" t="str">
        <f aca="false">SUBSTITUTE(IF(ISBLANK(Values!F14),"",Values!$B$27),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5" s="28" t="str">
        <f aca="false">IF(ISBLANK(Values!F14),"",Values!I14)</f>
        <v>Ungherese</v>
      </c>
      <c r="AV15" s="36"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Danimarca</v>
      </c>
      <c r="CZ15" s="1" t="str">
        <f aca="false">IF(ISBLANK(Values!F14),"","No")</f>
        <v>No</v>
      </c>
      <c r="DA15" s="1" t="str">
        <f aca="false">IF(ISBLANK(Values!F14),"","No")</f>
        <v>No</v>
      </c>
      <c r="DO15" s="27" t="str">
        <f aca="false">IF(ISBLANK(Values!F14),"","Parts")</f>
        <v>Parts</v>
      </c>
      <c r="DP15" s="27"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IF(ISBLANK(Values!$F14), "", "not_applicable")</f>
        <v>not_applicable</v>
      </c>
      <c r="DZ15" s="31"/>
      <c r="EA15" s="31"/>
      <c r="EB15" s="31"/>
      <c r="EC15" s="31"/>
      <c r="EI15" s="1"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sostituzione della tastiera Olandese non retroilluminata per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IF(ISBLANK(Values!F15),"",IF(Values!J15,Values!$B$23,Values!$B$33))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6" s="1" t="str">
        <f aca="false">IF(ISBLANK(Values!F15),"",Values!$B$25)</f>
        <v>♻️ PRODOTTO ECOLOGICO - Acquista ricondizionato, ACQUISTA VERDE! Riduci oltre l'80% di anidride carbonica acquistando le nostre tastiere ricondizionate, rispetto a ottenere una nuova tastiera! </v>
      </c>
      <c r="AL16" s="1" t="str">
        <f aca="false">IF(ISBLANK(Values!F15),"",SUBSTITUTE(SUBSTITUTE(IF(Values!$K15, Values!$B$26, Values!$B$33), "{language}", Values!$I15), "{flag}", INDEX(options!$E$1:$E$20, Values!$W15)))</f>
        <v>👉 LAYOUT - 🇳🇱 Olandese NO retroilluminato. </v>
      </c>
      <c r="AM16" s="1" t="str">
        <f aca="false">SUBSTITUTE(IF(ISBLANK(Values!F15),"",Values!$B$27),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6" s="28" t="str">
        <f aca="false">IF(ISBLANK(Values!F15),"",Values!I15)</f>
        <v>Olandese</v>
      </c>
      <c r="AV16" s="36"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Danimarca</v>
      </c>
      <c r="CZ16" s="1" t="str">
        <f aca="false">IF(ISBLANK(Values!F15),"","No")</f>
        <v>No</v>
      </c>
      <c r="DA16" s="1" t="str">
        <f aca="false">IF(ISBLANK(Values!F15),"","No")</f>
        <v>No</v>
      </c>
      <c r="DO16" s="27" t="str">
        <f aca="false">IF(ISBLANK(Values!F15),"","Parts")</f>
        <v>Parts</v>
      </c>
      <c r="DP16" s="27"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IF(ISBLANK(Values!$F15), "", "not_applicable")</f>
        <v>not_applicable</v>
      </c>
      <c r="DZ16" s="31"/>
      <c r="EA16" s="31"/>
      <c r="EB16" s="31"/>
      <c r="EC16" s="31"/>
      <c r="EI16" s="1"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sostituzione della tastiera Norvegese non retroilluminata per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IF(ISBLANK(Values!F16),"",IF(Values!J16,Values!$B$23,Values!$B$33))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7" s="1" t="str">
        <f aca="false">IF(ISBLANK(Values!F16),"",Values!$B$25)</f>
        <v>♻️ PRODOTTO ECOLOGICO - Acquista ricondizionato, ACQUISTA VERDE! Riduci oltre l'80% di anidride carbonica acquistando le nostre tastiere ricondizionate, rispetto a ottenere una nuova tastiera! </v>
      </c>
      <c r="AL17" s="1" t="str">
        <f aca="false">IF(ISBLANK(Values!F16),"",SUBSTITUTE(SUBSTITUTE(IF(Values!$K16, Values!$B$26, Values!$B$33), "{language}", Values!$I16), "{flag}", INDEX(options!$E$1:$E$20, Values!$W16)))</f>
        <v>👉 LAYOUT - 🇳🇴 Norvegese NO retroilluminato. </v>
      </c>
      <c r="AM17" s="1" t="str">
        <f aca="false">SUBSTITUTE(IF(ISBLANK(Values!F16),"",Values!$B$27),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7" s="28" t="str">
        <f aca="false">IF(ISBLANK(Values!F16),"",Values!I16)</f>
        <v>Norvegese</v>
      </c>
      <c r="AV17" s="36"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Danimarca</v>
      </c>
      <c r="CZ17" s="1" t="str">
        <f aca="false">IF(ISBLANK(Values!F16),"","No")</f>
        <v>No</v>
      </c>
      <c r="DA17" s="1" t="str">
        <f aca="false">IF(ISBLANK(Values!F16),"","No")</f>
        <v>No</v>
      </c>
      <c r="DO17" s="27" t="str">
        <f aca="false">IF(ISBLANK(Values!F16),"","Parts")</f>
        <v>Parts</v>
      </c>
      <c r="DP17" s="27"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IF(ISBLANK(Values!$F16), "", "not_applicable")</f>
        <v>not_applicable</v>
      </c>
      <c r="DZ17" s="31"/>
      <c r="EA17" s="31"/>
      <c r="EB17" s="31"/>
      <c r="EC17" s="31"/>
      <c r="EI17" s="1"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sostituzione della tastiera Polacco non retroilluminata per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IF(ISBLANK(Values!F17),"",IF(Values!J17,Values!$B$23,Values!$B$33))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8" s="1" t="str">
        <f aca="false">IF(ISBLANK(Values!F17),"",Values!$B$25)</f>
        <v>♻️ PRODOTTO ECOLOGICO - Acquista ricondizionato, ACQUISTA VERDE! Riduci oltre l'80% di anidride carbonica acquistando le nostre tastiere ricondizionate, rispetto a ottenere una nuova tastiera! </v>
      </c>
      <c r="AL18" s="1" t="str">
        <f aca="false">IF(ISBLANK(Values!F17),"",SUBSTITUTE(SUBSTITUTE(IF(Values!$K17, Values!$B$26, Values!$B$33), "{language}", Values!$I17), "{flag}", INDEX(options!$E$1:$E$20, Values!$W17)))</f>
        <v>👉 LAYOUT - 🇵🇱 Polacco NO retroilluminato. </v>
      </c>
      <c r="AM18" s="1" t="str">
        <f aca="false">SUBSTITUTE(IF(ISBLANK(Values!F17),"",Values!$B$27),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8" s="28" t="str">
        <f aca="false">IF(ISBLANK(Values!F17),"",Values!I17)</f>
        <v>Polacco</v>
      </c>
      <c r="AV18" s="36"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Danimarca</v>
      </c>
      <c r="CZ18" s="1" t="str">
        <f aca="false">IF(ISBLANK(Values!F17),"","No")</f>
        <v>No</v>
      </c>
      <c r="DA18" s="1" t="str">
        <f aca="false">IF(ISBLANK(Values!F17),"","No")</f>
        <v>No</v>
      </c>
      <c r="DO18" s="27" t="str">
        <f aca="false">IF(ISBLANK(Values!F17),"","Parts")</f>
        <v>Parts</v>
      </c>
      <c r="DP18" s="27"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IF(ISBLANK(Values!$F17), "", "not_applicable")</f>
        <v>not_applicable</v>
      </c>
      <c r="DZ18" s="31"/>
      <c r="EA18" s="31"/>
      <c r="EB18" s="31"/>
      <c r="EC18" s="31"/>
      <c r="EI18" s="1"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sostituzione della tastiera Portoghese non retroilluminata per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IF(ISBLANK(Values!F18),"",IF(Values!J18,Values!$B$23,Values!$B$33))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9" s="1" t="str">
        <f aca="false">IF(ISBLANK(Values!F18),"",Values!$B$25)</f>
        <v>♻️ PRODOTTO ECOLOGICO - Acquista ricondizionato, ACQUISTA VERDE! Riduci oltre l'80% di anidride carbonica acquistando le nostre tastiere ricondizionate, rispetto a ottenere una nuova tastiera! </v>
      </c>
      <c r="AL19" s="1" t="str">
        <f aca="false">IF(ISBLANK(Values!F18),"",SUBSTITUTE(SUBSTITUTE(IF(Values!$K18, Values!$B$26, Values!$B$33), "{language}", Values!$I18), "{flag}", INDEX(options!$E$1:$E$20, Values!$W18)))</f>
        <v>👉 LAYOUT - 🇵🇹 Portoghese NO retroilluminato. </v>
      </c>
      <c r="AM19" s="1" t="str">
        <f aca="false">SUBSTITUTE(IF(ISBLANK(Values!F18),"",Values!$B$27),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9" s="28" t="str">
        <f aca="false">IF(ISBLANK(Values!F18),"",Values!I18)</f>
        <v>Portoghese</v>
      </c>
      <c r="AV19" s="36"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Danimarca</v>
      </c>
      <c r="CZ19" s="1" t="str">
        <f aca="false">IF(ISBLANK(Values!F18),"","No")</f>
        <v>No</v>
      </c>
      <c r="DA19" s="1" t="str">
        <f aca="false">IF(ISBLANK(Values!F18),"","No")</f>
        <v>No</v>
      </c>
      <c r="DO19" s="27" t="str">
        <f aca="false">IF(ISBLANK(Values!F18),"","Parts")</f>
        <v>Parts</v>
      </c>
      <c r="DP19" s="27"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IF(ISBLANK(Values!$F18), "", "not_applicable")</f>
        <v>not_applicable</v>
      </c>
      <c r="DZ19" s="31"/>
      <c r="EA19" s="31"/>
      <c r="EB19" s="31"/>
      <c r="EC19" s="31"/>
      <c r="EI19" s="1"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sostituzione della tastiera Svedese – Finlandese non retroilluminata per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IF(ISBLANK(Values!F19),"",IF(Values!J19,Values!$B$23,Values!$B$33))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0" s="1" t="str">
        <f aca="false">IF(ISBLANK(Values!F19),"",Values!$B$25)</f>
        <v>♻️ PRODOTTO ECOLOGICO - Acquista ricondizionato, ACQUISTA VERDE! Riduci oltre l'80% di anidride carbonica acquistando le nostre tastiere ricondizionate, rispetto a ottenere una nuova tastiera! </v>
      </c>
      <c r="AL20" s="1" t="str">
        <f aca="false">IF(ISBLANK(Values!F19),"",SUBSTITUTE(SUBSTITUTE(IF(Values!$K19, Values!$B$26, Values!$B$33), "{language}", Values!$I19), "{flag}", INDEX(options!$E$1:$E$20, Values!$W19)))</f>
        <v>👉 LAYOUT - 🇸🇪 🇫🇮 Svedese – Finlandese NO retroilluminato. </v>
      </c>
      <c r="AM20" s="1" t="str">
        <f aca="false">SUBSTITUTE(IF(ISBLANK(Values!F19),"",Values!$B$27),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0" s="28" t="str">
        <f aca="false">IF(ISBLANK(Values!F19),"",Values!I19)</f>
        <v>Svedese – Finlandese</v>
      </c>
      <c r="AV20" s="36"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Danimarca</v>
      </c>
      <c r="CZ20" s="1" t="str">
        <f aca="false">IF(ISBLANK(Values!F19),"","No")</f>
        <v>No</v>
      </c>
      <c r="DA20" s="1" t="str">
        <f aca="false">IF(ISBLANK(Values!F19),"","No")</f>
        <v>No</v>
      </c>
      <c r="DO20" s="27" t="str">
        <f aca="false">IF(ISBLANK(Values!F19),"","Parts")</f>
        <v>Parts</v>
      </c>
      <c r="DP20" s="27"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IF(ISBLANK(Values!$F19), "", "not_applicable")</f>
        <v>not_applicable</v>
      </c>
      <c r="DZ20" s="31"/>
      <c r="EA20" s="31"/>
      <c r="EB20" s="31"/>
      <c r="EC20" s="31"/>
      <c r="EI20" s="1"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sostituzione della tastiera Svizzero non retroilluminata per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str">
        <f aca="false">IF(ISBLANK(Values!F20),"",IF($CO21="DEFAULT", Values!$B$18, ""))</f>
        <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IF(ISBLANK(Values!F20),"",IF(Values!J20,Values!$B$23,Values!$B$33))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1" s="1" t="str">
        <f aca="false">IF(ISBLANK(Values!F20),"",Values!$B$25)</f>
        <v>♻️ PRODOTTO ECOLOGICO - Acquista ricondizionato, ACQUISTA VERDE! Riduci oltre l'80% di anidride carbonica acquistando le nostre tastiere ricondizionate, rispetto a ottenere una nuova tastiera! </v>
      </c>
      <c r="AL21" s="1" t="str">
        <f aca="false">IF(ISBLANK(Values!F20),"",SUBSTITUTE(SUBSTITUTE(IF(Values!$K20, Values!$B$26, Values!$B$33), "{language}", Values!$I20), "{flag}", INDEX(options!$E$1:$E$20, Values!$W20)))</f>
        <v>👉 LAYOUT - 🇨🇭 Svizzero NO retroilluminato. </v>
      </c>
      <c r="AM21" s="1" t="str">
        <f aca="false">SUBSTITUTE(IF(ISBLANK(Values!F20),"",Values!$B$27),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1" s="28" t="str">
        <f aca="false">IF(ISBLANK(Values!F20),"",Values!I20)</f>
        <v>Svizzero</v>
      </c>
      <c r="AV21" s="36"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Danimarca</v>
      </c>
      <c r="CZ21" s="1" t="str">
        <f aca="false">IF(ISBLANK(Values!F20),"","No")</f>
        <v>No</v>
      </c>
      <c r="DA21" s="1" t="str">
        <f aca="false">IF(ISBLANK(Values!F20),"","No")</f>
        <v>No</v>
      </c>
      <c r="DO21" s="27" t="str">
        <f aca="false">IF(ISBLANK(Values!F20),"","Parts")</f>
        <v>Parts</v>
      </c>
      <c r="DP21" s="27"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IF(ISBLANK(Values!$F20), "", "not_applicable")</f>
        <v>not_applicable</v>
      </c>
      <c r="DZ21" s="31"/>
      <c r="EA21" s="31"/>
      <c r="EB21" s="31"/>
      <c r="EC21" s="31"/>
      <c r="EI21" s="1"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sostituzione della tastiera US international non retroilluminata per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str">
        <f aca="false">IF(ISBLANK(Values!F21),"",IF($CO22="DEFAULT", Values!$B$18, ""))</f>
        <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IF(ISBLANK(Values!F21),"",IF(Values!J21,Values!$B$23,Values!$B$33))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2" s="1" t="str">
        <f aca="false">IF(ISBLANK(Values!F21),"",Values!$B$25)</f>
        <v>♻️ PRODOTTO ECOLOGICO - Acquista ricondizionato, ACQUISTA VERDE! Riduci oltre l'80% di anidride carbonica acquistando le nostre tastiere ricondizionate, rispetto a ottenere una nuova tastiera! </v>
      </c>
      <c r="AL22" s="1" t="str">
        <f aca="false">IF(ISBLANK(Values!F21),"",SUBSTITUTE(SUBSTITUTE(IF(Values!$K21, Values!$B$26, Values!$B$33), "{language}", Values!$I21), "{flag}", INDEX(options!$E$1:$E$20, Values!$W21)))</f>
        <v>👉 LAYOUT - 🇺🇸 with € symbol US international NO retroilluminato. </v>
      </c>
      <c r="AM22" s="1" t="str">
        <f aca="false">SUBSTITUTE(IF(ISBLANK(Values!F21),"",Values!$B$27),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2" s="28" t="str">
        <f aca="false">IF(ISBLANK(Values!F21),"",Values!I21)</f>
        <v>US international</v>
      </c>
      <c r="AV22" s="36"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Danimarca</v>
      </c>
      <c r="CZ22" s="1" t="str">
        <f aca="false">IF(ISBLANK(Values!F21),"","No")</f>
        <v>No</v>
      </c>
      <c r="DA22" s="1" t="str">
        <f aca="false">IF(ISBLANK(Values!F21),"","No")</f>
        <v>No</v>
      </c>
      <c r="DO22" s="27" t="str">
        <f aca="false">IF(ISBLANK(Values!F21),"","Parts")</f>
        <v>Parts</v>
      </c>
      <c r="DP22" s="27"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IF(ISBLANK(Values!$F21), "", "not_applicable")</f>
        <v>not_applicable</v>
      </c>
      <c r="DZ22" s="31"/>
      <c r="EA22" s="31"/>
      <c r="EB22" s="31"/>
      <c r="EC22" s="31"/>
      <c r="EI22" s="1"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sostituzione della tastiera Russo non retroilluminata per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IF(ISBLANK(Values!F22),"",IF(Values!J22,Values!$B$23,Values!$B$33))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3" s="1" t="str">
        <f aca="false">IF(ISBLANK(Values!F22),"",Values!$B$25)</f>
        <v>♻️ PRODOTTO ECOLOGICO - Acquista ricondizionato, ACQUISTA VERDE! Riduci oltre l'80% di anidride carbonica acquistando le nostre tastiere ricondizionate, rispetto a ottenere una nuova tastiera! </v>
      </c>
      <c r="AL23" s="1" t="str">
        <f aca="false">IF(ISBLANK(Values!F22),"",SUBSTITUTE(SUBSTITUTE(IF(Values!$K22, Values!$B$26, Values!$B$33), "{language}", Values!$I22), "{flag}", INDEX(options!$E$1:$E$20, Values!$W22)))</f>
        <v>👉 LAYOUT - 🇷🇺 Russo NO retroilluminato. </v>
      </c>
      <c r="AM23" s="1" t="str">
        <f aca="false">SUBSTITUTE(IF(ISBLANK(Values!F22),"",Values!$B$27),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IF(ISBLANK(Values!F22),"",Values!I22)</f>
        <v>Russo</v>
      </c>
      <c r="AU23" s="1"/>
      <c r="AV23" s="36"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Danimarca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sostituzione della tastiera US  non retroilluminata per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n">
        <f aca="false">IF(ISBLANK(Values!F23),"",IF($CO24="DEFAULT", Values!$B$18, ""))</f>
        <v>5</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IF(ISBLANK(Values!F23),"",IF(Values!J23,Values!$B$23,Values!$B$33))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4" s="1" t="str">
        <f aca="false">IF(ISBLANK(Values!F23),"",Values!$B$25)</f>
        <v>♻️ PRODOTTO ECOLOGICO - Acquista ricondizionato, ACQUISTA VERDE! Riduci oltre l'80% di anidride carbonica acquistando le nostre tastiere ricondizionate, rispetto a ottenere una nuova tastiera! </v>
      </c>
      <c r="AL24" s="1" t="str">
        <f aca="false">IF(ISBLANK(Values!F23),"",SUBSTITUTE(SUBSTITUTE(IF(Values!$K23, Values!$B$26, Values!$B$33), "{language}", Values!$I23), "{flag}", INDEX(options!$E$1:$E$20, Values!$W23)))</f>
        <v>👉 LAYOUT - 🇺🇸 US  NO retroilluminato. </v>
      </c>
      <c r="AM24" s="1" t="str">
        <f aca="false">SUBSTITUTE(IF(ISBLANK(Values!F23),"",Values!$B$27),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IF(ISBLANK(Values!F23),"",Values!I23)</f>
        <v>US </v>
      </c>
      <c r="AU24" s="1"/>
      <c r="AV24" s="36"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Danimarca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computercomponent</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sostituzione della tastiera Tedesco retroilluminata per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str">
        <f aca="false">IF(ISBLANK(Values!F24),"",IF($CO25="DEFAULT", Values!$B$18, ""))</f>
        <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IF(ISBLANK(Values!F24),"",IF(Values!J24,Values!$B$23,Values!$B$33))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IF(ISBLANK(Values!F24),"",Values!$B$24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5" s="1" t="str">
        <f aca="false">IF(ISBLANK(Values!F24),"",Values!$B$25)</f>
        <v>♻️ PRODOTTO ECOLOGICO - Acquista ricondizionato, ACQUISTA VERDE! Riduci oltre l'80% di anidride carbonica acquistando le nostre tastiere ricondizionate, rispetto a ottenere una nuova tastiera! </v>
      </c>
      <c r="AL25" s="1" t="str">
        <f aca="false">IF(ISBLANK(Values!F24),"",SUBSTITUTE(SUBSTITUTE(IF(Values!$K24, Values!$B$26, Values!$B$33), "{language}", Values!$I24), "{flag}", INDEX(options!$E$1:$E$20, Values!$W24)))</f>
        <v>👉 LAYOUT - 🇩🇪 Tedesco retroilluminato. </v>
      </c>
      <c r="AM25" s="1" t="str">
        <f aca="false">SUBSTITUTE(IF(ISBLANK(Values!F24),"",Values!$B$27),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IF(ISBLANK(Values!F24),"",Values!I24)</f>
        <v>Tedesco</v>
      </c>
      <c r="AU25" s="1"/>
      <c r="AV25" s="36"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Danimarca</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computercomponent</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sostituzione della tastiera Francese retroilluminata per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str">
        <f aca="false">IF(ISBLANK(Values!F25),"",IF($CO26="DEFAULT", Values!$B$18, ""))</f>
        <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IF(ISBLANK(Values!F25),"",IF(Values!J25,Values!$B$23,Values!$B$33))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IF(ISBLANK(Values!F25),"",Values!$B$24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6" s="1" t="str">
        <f aca="false">IF(ISBLANK(Values!F25),"",Values!$B$25)</f>
        <v>♻️ PRODOTTO ECOLOGICO - Acquista ricondizionato, ACQUISTA VERDE! Riduci oltre l'80% di anidride carbonica acquistando le nostre tastiere ricondizionate, rispetto a ottenere una nuova tastiera! </v>
      </c>
      <c r="AL26" s="1" t="str">
        <f aca="false">IF(ISBLANK(Values!F25),"",SUBSTITUTE(SUBSTITUTE(IF(Values!$K25, Values!$B$26, Values!$B$33), "{language}", Values!$I25), "{flag}", INDEX(options!$E$1:$E$20, Values!$W25)))</f>
        <v>👉 LAYOUT - 🇫🇷 Francese retroilluminato. </v>
      </c>
      <c r="AM26" s="1" t="str">
        <f aca="false">SUBSTITUTE(IF(ISBLANK(Values!F25),"",Values!$B$27),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IF(ISBLANK(Values!F25),"",Values!I25)</f>
        <v>Francese</v>
      </c>
      <c r="AU26" s="1"/>
      <c r="AV26" s="36"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Danimarca</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computercomponent</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sostituzione della tastiera Italiano retroilluminata per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str">
        <f aca="false">IF(ISBLANK(Values!F26),"",IF($CO27="DEFAULT", Values!$B$18, ""))</f>
        <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IF(ISBLANK(Values!F26),"",IF(Values!J26,Values!$B$23,Values!$B$33))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IF(ISBLANK(Values!F26),"",Values!$B$24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7" s="1" t="str">
        <f aca="false">IF(ISBLANK(Values!F26),"",Values!$B$25)</f>
        <v>♻️ PRODOTTO ECOLOGICO - Acquista ricondizionato, ACQUISTA VERDE! Riduci oltre l'80% di anidride carbonica acquistando le nostre tastiere ricondizionate, rispetto a ottenere una nuova tastiera! </v>
      </c>
      <c r="AL27" s="1" t="str">
        <f aca="false">IF(ISBLANK(Values!F26),"",SUBSTITUTE(SUBSTITUTE(IF(Values!$K26, Values!$B$26, Values!$B$33), "{language}", Values!$I26), "{flag}", INDEX(options!$E$1:$E$20, Values!$W26)))</f>
        <v>👉 LAYOUT - 🇮🇹 Italiano retroilluminato. </v>
      </c>
      <c r="AM27" s="1" t="str">
        <f aca="false">SUBSTITUTE(IF(ISBLANK(Values!F26),"",Values!$B$27),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IF(ISBLANK(Values!F26),"",Values!I26)</f>
        <v>Italiano</v>
      </c>
      <c r="AU27" s="1"/>
      <c r="AV27" s="36"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Danimarca</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computercomponent</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sostituzione della tastiera Spagnolo retroilluminata per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str">
        <f aca="false">IF(ISBLANK(Values!F27),"",IF($CO28="DEFAULT", Values!$B$18, ""))</f>
        <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IF(ISBLANK(Values!F27),"",IF(Values!J27,Values!$B$23,Values!$B$33))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IF(ISBLANK(Values!F27),"",Values!$B$24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8" s="1" t="str">
        <f aca="false">IF(ISBLANK(Values!F27),"",Values!$B$25)</f>
        <v>♻️ PRODOTTO ECOLOGICO - Acquista ricondizionato, ACQUISTA VERDE! Riduci oltre l'80% di anidride carbonica acquistando le nostre tastiere ricondizionate, rispetto a ottenere una nuova tastiera! </v>
      </c>
      <c r="AL28" s="1" t="str">
        <f aca="false">IF(ISBLANK(Values!F27),"",SUBSTITUTE(SUBSTITUTE(IF(Values!$K27, Values!$B$26, Values!$B$33), "{language}", Values!$I27), "{flag}", INDEX(options!$E$1:$E$20, Values!$W27)))</f>
        <v>👉 LAYOUT - 🇪🇸 Spagnolo retroilluminato. </v>
      </c>
      <c r="AM28" s="1" t="str">
        <f aca="false">SUBSTITUTE(IF(ISBLANK(Values!F27),"",Values!$B$27),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IF(ISBLANK(Values!F27),"",Values!I27)</f>
        <v>Spagnolo</v>
      </c>
      <c r="AU28" s="1"/>
      <c r="AV28" s="36"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Danimarca</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computercomponent</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sostituzione della tastiera UK retroilluminata per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str">
        <f aca="false">IF(ISBLANK(Values!F28),"",IF($CO29="DEFAULT", Values!$B$18, ""))</f>
        <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IF(ISBLANK(Values!F28),"",IF(Values!J28,Values!$B$23,Values!$B$33))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IF(ISBLANK(Values!F28),"",Values!$B$24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9" s="1" t="str">
        <f aca="false">IF(ISBLANK(Values!F28),"",Values!$B$25)</f>
        <v>♻️ PRODOTTO ECOLOGICO - Acquista ricondizionato, ACQUISTA VERDE! Riduci oltre l'80% di anidride carbonica acquistando le nostre tastiere ricondizionate, rispetto a ottenere una nuova tastiera! </v>
      </c>
      <c r="AL29" s="1" t="str">
        <f aca="false">IF(ISBLANK(Values!F28),"",SUBSTITUTE(SUBSTITUTE(IF(Values!$K28, Values!$B$26, Values!$B$33), "{language}", Values!$I28), "{flag}", INDEX(options!$E$1:$E$20, Values!$W28)))</f>
        <v>👉 LAYOUT - 🇬🇧 UK retroilluminato. </v>
      </c>
      <c r="AM29" s="1" t="str">
        <f aca="false">SUBSTITUTE(IF(ISBLANK(Values!F28),"",Values!$B$27),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IF(ISBLANK(Values!F28),"",Values!I28)</f>
        <v>UK</v>
      </c>
      <c r="AU29" s="1"/>
      <c r="AV29" s="36"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Danimarca</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computercomponent</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sostituzione della tastiera Scandinavo - Nordico retroilluminata per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str">
        <f aca="false">IF(ISBLANK(Values!F29),"",IF($CO30="DEFAULT", Values!$B$18, ""))</f>
        <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IF(ISBLANK(Values!F29),"",IF(Values!J29,Values!$B$23,Values!$B$33))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IF(ISBLANK(Values!F29),"",Values!$B$24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0" s="1" t="str">
        <f aca="false">IF(ISBLANK(Values!F29),"",Values!$B$25)</f>
        <v>♻️ PRODOTTO ECOLOGICO - Acquista ricondizionato, ACQUISTA VERDE! Riduci oltre l'80% di anidride carbonica acquistando le nostre tastiere ricondizionate, rispetto a ottenere una nuova tastiera! </v>
      </c>
      <c r="AL30" s="1" t="str">
        <f aca="false">IF(ISBLANK(Values!F29),"",SUBSTITUTE(SUBSTITUTE(IF(Values!$K29, Values!$B$26, Values!$B$33), "{language}", Values!$I29), "{flag}", INDEX(options!$E$1:$E$20, Values!$W29)))</f>
        <v>👉 LAYOUT - 🇸🇪 🇫🇮 🇳🇴 🇩🇰 Scandinavo - Nordico retroilluminato. </v>
      </c>
      <c r="AM30" s="1" t="str">
        <f aca="false">SUBSTITUTE(IF(ISBLANK(Values!F29),"",Values!$B$27),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IF(ISBLANK(Values!F29),"",Values!I29)</f>
        <v>Scandinavo - Nordico</v>
      </c>
      <c r="AU30" s="1"/>
      <c r="AV30" s="36"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AMAZON_EU</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Danimarca</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str">
        <f aca="false">IF(ISBLANK(Values!F29),"",IF(CO30&lt;&gt;"DEFAULT", "", 3))</f>
        <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computercomponent</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sostituzione della tastiera Belga retroilluminata per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str">
        <f aca="false">IF(ISBLANK(Values!F30),"",IF($CO31="DEFAULT", Values!$B$18, ""))</f>
        <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IF(ISBLANK(Values!F30),"",IF(Values!J30,Values!$B$23,Values!$B$33))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IF(ISBLANK(Values!F30),"",Values!$B$24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1" s="1" t="str">
        <f aca="false">IF(ISBLANK(Values!F30),"",Values!$B$25)</f>
        <v>♻️ PRODOTTO ECOLOGICO - Acquista ricondizionato, ACQUISTA VERDE! Riduci oltre l'80% di anidride carbonica acquistando le nostre tastiere ricondizionate, rispetto a ottenere una nuova tastiera! </v>
      </c>
      <c r="AL31" s="1" t="str">
        <f aca="false">IF(ISBLANK(Values!F30),"",SUBSTITUTE(SUBSTITUTE(IF(Values!$K30, Values!$B$26, Values!$B$33), "{language}", Values!$I30), "{flag}", INDEX(options!$E$1:$E$20, Values!$W30)))</f>
        <v>👉 LAYOUT - 🇧🇪 Belga retroilluminato. </v>
      </c>
      <c r="AM31" s="1" t="str">
        <f aca="false">SUBSTITUTE(IF(ISBLANK(Values!F30),"",Values!$B$27),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IF(ISBLANK(Values!F30),"",Values!I30)</f>
        <v>Belga</v>
      </c>
      <c r="AU31" s="1"/>
      <c r="AV31" s="36"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AMAZON_EU</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Danimarca</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str">
        <f aca="false">IF(ISBLANK(Values!F30),"",IF(CO31&lt;&gt;"DEFAULT", "", 3))</f>
        <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computercomponent</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sostituzione della tastiera Bulgaro retroilluminata per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IF(ISBLANK(Values!F31),"",IF(Values!J31,Values!$B$23,Values!$B$33))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IF(ISBLANK(Values!F31),"",Values!$B$24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2" s="1" t="str">
        <f aca="false">IF(ISBLANK(Values!F31),"",Values!$B$25)</f>
        <v>♻️ PRODOTTO ECOLOGICO - Acquista ricondizionato, ACQUISTA VERDE! Riduci oltre l'80% di anidride carbonica acquistando le nostre tastiere ricondizionate, rispetto a ottenere una nuova tastiera! </v>
      </c>
      <c r="AL32" s="1" t="str">
        <f aca="false">IF(ISBLANK(Values!F31),"",SUBSTITUTE(SUBSTITUTE(IF(Values!$K31, Values!$B$26, Values!$B$33), "{language}", Values!$I31), "{flag}", INDEX(options!$E$1:$E$20, Values!$W31)))</f>
        <v>👉 LAYOUT - 🇧🇬 Bulgaro retroilluminato. </v>
      </c>
      <c r="AM32" s="1" t="str">
        <f aca="false">SUBSTITUTE(IF(ISBLANK(Values!F31),"",Values!$B$27),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IF(ISBLANK(Values!F31),"",Values!I31)</f>
        <v>Bulgaro</v>
      </c>
      <c r="AU32" s="1"/>
      <c r="AV32" s="36"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Danimarca</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computercomponent</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sostituzione della tastiera Ceco retroilluminata per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IF(ISBLANK(Values!F32),"",IF(Values!J32,Values!$B$23,Values!$B$33))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IF(ISBLANK(Values!F32),"",Values!$B$24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3" s="1" t="str">
        <f aca="false">IF(ISBLANK(Values!F32),"",Values!$B$25)</f>
        <v>♻️ PRODOTTO ECOLOGICO - Acquista ricondizionato, ACQUISTA VERDE! Riduci oltre l'80% di anidride carbonica acquistando le nostre tastiere ricondizionate, rispetto a ottenere una nuova tastiera! </v>
      </c>
      <c r="AL33" s="1" t="str">
        <f aca="false">IF(ISBLANK(Values!F32),"",SUBSTITUTE(SUBSTITUTE(IF(Values!$K32, Values!$B$26, Values!$B$33), "{language}", Values!$I32), "{flag}", INDEX(options!$E$1:$E$20, Values!$W32)))</f>
        <v>👉 LAYOUT - 🇨🇿 Ceco retroilluminato. </v>
      </c>
      <c r="AM33" s="1" t="str">
        <f aca="false">SUBSTITUTE(IF(ISBLANK(Values!F32),"",Values!$B$27),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IF(ISBLANK(Values!F32),"",Values!I32)</f>
        <v>Ceco</v>
      </c>
      <c r="AU33" s="1"/>
      <c r="AV33" s="36"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Danimarca</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computercomponent</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sostituzione della tastiera Danese retroilluminata per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IF(ISBLANK(Values!F33),"",IF(Values!J33,Values!$B$23,Values!$B$33))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IF(ISBLANK(Values!F33),"",Values!$B$24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4" s="1" t="str">
        <f aca="false">IF(ISBLANK(Values!F33),"",Values!$B$25)</f>
        <v>♻️ PRODOTTO ECOLOGICO - Acquista ricondizionato, ACQUISTA VERDE! Riduci oltre l'80% di anidride carbonica acquistando le nostre tastiere ricondizionate, rispetto a ottenere una nuova tastiera! </v>
      </c>
      <c r="AL34" s="1" t="str">
        <f aca="false">IF(ISBLANK(Values!F33),"",SUBSTITUTE(SUBSTITUTE(IF(Values!$K33, Values!$B$26, Values!$B$33), "{language}", Values!$I33), "{flag}", INDEX(options!$E$1:$E$20, Values!$W33)))</f>
        <v>👉 LAYOUT - 🇩🇰 Danese retroilluminato. </v>
      </c>
      <c r="AM34" s="1" t="str">
        <f aca="false">SUBSTITUTE(IF(ISBLANK(Values!F33),"",Values!$B$27),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IF(ISBLANK(Values!F33),"",Values!I33)</f>
        <v>Danese</v>
      </c>
      <c r="AU34" s="1"/>
      <c r="AV34" s="36"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Danimarca</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computercomponent</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sostituzione della tastiera Ungherese retroilluminata per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IF(ISBLANK(Values!F34),"",IF(Values!J34,Values!$B$23,Values!$B$33))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IF(ISBLANK(Values!F34),"",Values!$B$24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5" s="1" t="str">
        <f aca="false">IF(ISBLANK(Values!F34),"",Values!$B$25)</f>
        <v>♻️ PRODOTTO ECOLOGICO - Acquista ricondizionato, ACQUISTA VERDE! Riduci oltre l'80% di anidride carbonica acquistando le nostre tastiere ricondizionate, rispetto a ottenere una nuova tastiera! </v>
      </c>
      <c r="AL35" s="1" t="str">
        <f aca="false">IF(ISBLANK(Values!F34),"",SUBSTITUTE(SUBSTITUTE(IF(Values!$K34, Values!$B$26, Values!$B$33), "{language}", Values!$I34), "{flag}", INDEX(options!$E$1:$E$20, Values!$W34)))</f>
        <v>👉 LAYOUT - 🇭🇺 Ungherese retroilluminato. </v>
      </c>
      <c r="AM35" s="1" t="str">
        <f aca="false">SUBSTITUTE(IF(ISBLANK(Values!F34),"",Values!$B$27),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IF(ISBLANK(Values!F34),"",Values!I34)</f>
        <v>Ungherese</v>
      </c>
      <c r="AU35" s="1"/>
      <c r="AV35" s="36"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Danimarca</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computercomponent</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sostituzione della tastiera Olandese retroilluminata per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IF(ISBLANK(Values!F35),"",IF(Values!J35,Values!$B$23,Values!$B$33))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IF(ISBLANK(Values!F35),"",Values!$B$24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6" s="1" t="str">
        <f aca="false">IF(ISBLANK(Values!F35),"",Values!$B$25)</f>
        <v>♻️ PRODOTTO ECOLOGICO - Acquista ricondizionato, ACQUISTA VERDE! Riduci oltre l'80% di anidride carbonica acquistando le nostre tastiere ricondizionate, rispetto a ottenere una nuova tastiera! </v>
      </c>
      <c r="AL36" s="1" t="str">
        <f aca="false">IF(ISBLANK(Values!F35),"",SUBSTITUTE(SUBSTITUTE(IF(Values!$K35, Values!$B$26, Values!$B$33), "{language}", Values!$I35), "{flag}", INDEX(options!$E$1:$E$20, Values!$W35)))</f>
        <v>👉 LAYOUT - 🇳🇱 Olandese retroilluminato. </v>
      </c>
      <c r="AM36" s="1" t="str">
        <f aca="false">SUBSTITUTE(IF(ISBLANK(Values!F35),"",Values!$B$27),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IF(ISBLANK(Values!F35),"",Values!I35)</f>
        <v>Olandese</v>
      </c>
      <c r="AU36" s="1"/>
      <c r="AV36" s="36"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Danimarca</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computercomponent</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sostituzione della tastiera Norvegese retroilluminata per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IF(ISBLANK(Values!F36),"",IF(Values!J36,Values!$B$23,Values!$B$33))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IF(ISBLANK(Values!F36),"",Values!$B$24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7" s="1" t="str">
        <f aca="false">IF(ISBLANK(Values!F36),"",Values!$B$25)</f>
        <v>♻️ PRODOTTO ECOLOGICO - Acquista ricondizionato, ACQUISTA VERDE! Riduci oltre l'80% di anidride carbonica acquistando le nostre tastiere ricondizionate, rispetto a ottenere una nuova tastiera! </v>
      </c>
      <c r="AL37" s="1" t="str">
        <f aca="false">IF(ISBLANK(Values!F36),"",SUBSTITUTE(SUBSTITUTE(IF(Values!$K36, Values!$B$26, Values!$B$33), "{language}", Values!$I36), "{flag}", INDEX(options!$E$1:$E$20, Values!$W36)))</f>
        <v>👉 LAYOUT - 🇳🇴 Norvegese retroilluminato. </v>
      </c>
      <c r="AM37" s="1" t="str">
        <f aca="false">SUBSTITUTE(IF(ISBLANK(Values!F36),"",Values!$B$27),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IF(ISBLANK(Values!F36),"",Values!I36)</f>
        <v>Norvegese</v>
      </c>
      <c r="AU37" s="1"/>
      <c r="AV37" s="36"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Danimarca</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computercomponent</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sostituzione della tastiera Polacco retroilluminata per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IF(ISBLANK(Values!F37),"",IF(Values!J37,Values!$B$23,Values!$B$33))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IF(ISBLANK(Values!F37),"",Values!$B$24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8" s="1" t="str">
        <f aca="false">IF(ISBLANK(Values!F37),"",Values!$B$25)</f>
        <v>♻️ PRODOTTO ECOLOGICO - Acquista ricondizionato, ACQUISTA VERDE! Riduci oltre l'80% di anidride carbonica acquistando le nostre tastiere ricondizionate, rispetto a ottenere una nuova tastiera! </v>
      </c>
      <c r="AL38" s="1" t="str">
        <f aca="false">IF(ISBLANK(Values!F37),"",SUBSTITUTE(SUBSTITUTE(IF(Values!$K37, Values!$B$26, Values!$B$33), "{language}", Values!$I37), "{flag}", INDEX(options!$E$1:$E$20, Values!$W37)))</f>
        <v>👉 LAYOUT - 🇵🇱 Polacco retroilluminato. </v>
      </c>
      <c r="AM38" s="1" t="str">
        <f aca="false">SUBSTITUTE(IF(ISBLANK(Values!F37),"",Values!$B$27),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IF(ISBLANK(Values!F37),"",Values!I37)</f>
        <v>Polacco</v>
      </c>
      <c r="AU38" s="1"/>
      <c r="AV38" s="36"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Danimarca</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computercomponent</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sostituzione della tastiera Portoghese retroilluminata per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IF(ISBLANK(Values!F38),"",IF(Values!J38,Values!$B$23,Values!$B$33))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IF(ISBLANK(Values!F38),"",Values!$B$24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9" s="1" t="str">
        <f aca="false">IF(ISBLANK(Values!F38),"",Values!$B$25)</f>
        <v>♻️ PRODOTTO ECOLOGICO - Acquista ricondizionato, ACQUISTA VERDE! Riduci oltre l'80% di anidride carbonica acquistando le nostre tastiere ricondizionate, rispetto a ottenere una nuova tastiera! </v>
      </c>
      <c r="AL39" s="1" t="str">
        <f aca="false">IF(ISBLANK(Values!F38),"",SUBSTITUTE(SUBSTITUTE(IF(Values!$K38, Values!$B$26, Values!$B$33), "{language}", Values!$I38), "{flag}", INDEX(options!$E$1:$E$20, Values!$W38)))</f>
        <v>👉 LAYOUT - 🇵🇹 Portoghese retroilluminato. </v>
      </c>
      <c r="AM39" s="1" t="str">
        <f aca="false">SUBSTITUTE(IF(ISBLANK(Values!F38),"",Values!$B$27),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IF(ISBLANK(Values!F38),"",Values!I38)</f>
        <v>Portoghese</v>
      </c>
      <c r="AU39" s="1"/>
      <c r="AV39" s="36"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Danimarca</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computercomponent</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sostituzione della tastiera Svedese – Finlandese retroilluminata per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IF(ISBLANK(Values!F39),"",IF(Values!J39,Values!$B$23,Values!$B$33))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IF(ISBLANK(Values!F39),"",Values!$B$24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0" s="1" t="str">
        <f aca="false">IF(ISBLANK(Values!F39),"",Values!$B$25)</f>
        <v>♻️ PRODOTTO ECOLOGICO - Acquista ricondizionato, ACQUISTA VERDE! Riduci oltre l'80% di anidride carbonica acquistando le nostre tastiere ricondizionate, rispetto a ottenere una nuova tastiera! </v>
      </c>
      <c r="AL40" s="1" t="str">
        <f aca="false">IF(ISBLANK(Values!F39),"",SUBSTITUTE(SUBSTITUTE(IF(Values!$K39, Values!$B$26, Values!$B$33), "{language}", Values!$I39), "{flag}", INDEX(options!$E$1:$E$20, Values!$W39)))</f>
        <v>👉 LAYOUT - 🇸🇪 🇫🇮 Svedese – Finlandese retroilluminato. </v>
      </c>
      <c r="AM40" s="1" t="str">
        <f aca="false">SUBSTITUTE(IF(ISBLANK(Values!F39),"",Values!$B$27),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IF(ISBLANK(Values!F39),"",Values!I39)</f>
        <v>Svedese – Finlandese</v>
      </c>
      <c r="AU40" s="1"/>
      <c r="AV40" s="36"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Danimarca</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computercomponent</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sostituzione della tastiera Svizzero retroilluminata per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str">
        <f aca="false">IF(ISBLANK(Values!F40),"",IF($CO41="DEFAULT", Values!$B$18, ""))</f>
        <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IF(ISBLANK(Values!F40),"",IF(Values!J40,Values!$B$23,Values!$B$33))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IF(ISBLANK(Values!F40),"",Values!$B$24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1" s="1" t="str">
        <f aca="false">IF(ISBLANK(Values!F40),"",Values!$B$25)</f>
        <v>♻️ PRODOTTO ECOLOGICO - Acquista ricondizionato, ACQUISTA VERDE! Riduci oltre l'80% di anidride carbonica acquistando le nostre tastiere ricondizionate, rispetto a ottenere una nuova tastiera! </v>
      </c>
      <c r="AL41" s="1" t="str">
        <f aca="false">IF(ISBLANK(Values!F40),"",SUBSTITUTE(SUBSTITUTE(IF(Values!$K40, Values!$B$26, Values!$B$33), "{language}", Values!$I40), "{flag}", INDEX(options!$E$1:$E$20, Values!$W40)))</f>
        <v>👉 LAYOUT - 🇨🇭 Svizzero retroilluminato. </v>
      </c>
      <c r="AM41" s="1" t="str">
        <f aca="false">SUBSTITUTE(IF(ISBLANK(Values!F40),"",Values!$B$27),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IF(ISBLANK(Values!F40),"",Values!I40)</f>
        <v>Svizzero</v>
      </c>
      <c r="AU41" s="1"/>
      <c r="AV41" s="36"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AMAZON_EU</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Danimarca</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str">
        <f aca="false">IF(ISBLANK(Values!F40),"",IF(CO41&lt;&gt;"DEFAULT", "", 3))</f>
        <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sostituzione della tastiera US international retroilluminata per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str">
        <f aca="false">IF(ISBLANK(Values!F41),"",IF($CO42="DEFAULT", Values!$B$18, ""))</f>
        <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IF(ISBLANK(Values!F41),"",IF(Values!J41,Values!$B$23,Values!$B$33))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IF(ISBLANK(Values!F41),"",Values!$B$24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2" s="1" t="str">
        <f aca="false">IF(ISBLANK(Values!F41),"",Values!$B$25)</f>
        <v>♻️ PRODOTTO ECOLOGICO - Acquista ricondizionato, ACQUISTA VERDE! Riduci oltre l'80% di anidride carbonica acquistando le nostre tastiere ricondizionate, rispetto a ottenere una nuova tastiera! </v>
      </c>
      <c r="AL42" s="1" t="str">
        <f aca="false">IF(ISBLANK(Values!F41),"",SUBSTITUTE(SUBSTITUTE(IF(Values!$K41, Values!$B$26, Values!$B$33), "{language}", Values!$I41), "{flag}", INDEX(options!$E$1:$E$20, Values!$W41)))</f>
        <v>👉 LAYOUT - 🇺🇸 with € symbol US international retroilluminato. </v>
      </c>
      <c r="AM42" s="1" t="str">
        <f aca="false">SUBSTITUTE(IF(ISBLANK(Values!F41),"",Values!$B$27),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2" s="28" t="str">
        <f aca="false">IF(ISBLANK(Values!F41),"",Values!I41)</f>
        <v>US international</v>
      </c>
      <c r="AV42" s="36"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AMAZON_EU</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Danimarca</v>
      </c>
      <c r="CZ42" s="1" t="str">
        <f aca="false">IF(ISBLANK(Values!F41),"","No")</f>
        <v>No</v>
      </c>
      <c r="DA42" s="1" t="str">
        <f aca="false">IF(ISBLANK(Values!F41),"","No")</f>
        <v>No</v>
      </c>
      <c r="DO42" s="27" t="str">
        <f aca="false">IF(ISBLANK(Values!F41),"","Parts")</f>
        <v>Parts</v>
      </c>
      <c r="DP42" s="27" t="str">
        <f aca="false">IF(ISBLANK(Values!F41),"",Values!$B$31)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IF(ISBLANK(Values!$F41), "", "not_applicable")</f>
        <v>not_applicable</v>
      </c>
      <c r="DZ42" s="31"/>
      <c r="EA42" s="31"/>
      <c r="EB42" s="31"/>
      <c r="EC42" s="31"/>
      <c r="EI42" s="1" t="str">
        <f aca="false">IF(ISBLANK(Values!F41),"",Values!$B$31)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IF(ISBLANK(Values!F41),"","Amazon Tellus UPS")</f>
        <v>Amazon Tellus UPS</v>
      </c>
      <c r="EV42" s="31" t="str">
        <f aca="false">IF(ISBLANK(Values!F41),"","New")</f>
        <v>New</v>
      </c>
      <c r="FE42" s="1" t="str">
        <f aca="false">IF(ISBLANK(Values!F41),"",IF(CO42&lt;&gt;"DEFAULT", "", 3))</f>
        <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sostituzione della tastiera Russo retroilluminata per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IF(ISBLANK(Values!F42),"",IF(Values!J42,Values!$B$23,Values!$B$33))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IF(ISBLANK(Values!F42),"",Values!$B$24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3" s="1" t="str">
        <f aca="false">IF(ISBLANK(Values!F42),"",Values!$B$25)</f>
        <v>♻️ PRODOTTO ECOLOGICO - Acquista ricondizionato, ACQUISTA VERDE! Riduci oltre l'80% di anidride carbonica acquistando le nostre tastiere ricondizionate, rispetto a ottenere una nuova tastiera! </v>
      </c>
      <c r="AL43" s="1" t="str">
        <f aca="false">IF(ISBLANK(Values!F42),"",SUBSTITUTE(SUBSTITUTE(IF(Values!$K42, Values!$B$26, Values!$B$33), "{language}", Values!$I42), "{flag}", INDEX(options!$E$1:$E$20, Values!$W42)))</f>
        <v>👉 LAYOUT - 🇷🇺 Russo retroilluminato. </v>
      </c>
      <c r="AM43" s="1" t="str">
        <f aca="false">SUBSTITUTE(IF(ISBLANK(Values!F42),"",Values!$B$27),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3" s="28" t="str">
        <f aca="false">IF(ISBLANK(Values!F42),"",Values!I42)</f>
        <v>Russo</v>
      </c>
      <c r="AV43" s="36"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Danimarca</v>
      </c>
      <c r="CZ43" s="1" t="str">
        <f aca="false">IF(ISBLANK(Values!F42),"","No")</f>
        <v>No</v>
      </c>
      <c r="DA43" s="1" t="str">
        <f aca="false">IF(ISBLANK(Values!F42),"","No")</f>
        <v>No</v>
      </c>
      <c r="DO43" s="27" t="str">
        <f aca="false">IF(ISBLANK(Values!F42),"","Parts")</f>
        <v>Parts</v>
      </c>
      <c r="DP43" s="27" t="str">
        <f aca="false">IF(ISBLANK(Values!F42),"",Values!$B$31)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IF(ISBLANK(Values!$F42), "", "not_applicable")</f>
        <v>not_applicable</v>
      </c>
      <c r="DZ43" s="31"/>
      <c r="EA43" s="31"/>
      <c r="EB43" s="31"/>
      <c r="EC43" s="31"/>
      <c r="EI43" s="1" t="str">
        <f aca="false">IF(ISBLANK(Values!F42),"",Values!$B$31)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sostituzione della tastiera US  retroilluminata per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n">
        <f aca="false">IF(ISBLANK(Values!F43),"",IF($CO44="DEFAULT", Values!$B$18, ""))</f>
        <v>5</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IF(ISBLANK(Values!F43),"",IF(Values!J43,Values!$B$23,Values!$B$33))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IF(ISBLANK(Values!F43),"",Values!$B$24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4" s="1" t="str">
        <f aca="false">IF(ISBLANK(Values!F43),"",Values!$B$25)</f>
        <v>♻️ PRODOTTO ECOLOGICO - Acquista ricondizionato, ACQUISTA VERDE! Riduci oltre l'80% di anidride carbonica acquistando le nostre tastiere ricondizionate, rispetto a ottenere una nuova tastiera! </v>
      </c>
      <c r="AL44" s="1" t="str">
        <f aca="false">IF(ISBLANK(Values!F43),"",SUBSTITUTE(SUBSTITUTE(IF(Values!$K43, Values!$B$26, Values!$B$33), "{language}", Values!$I43), "{flag}", INDEX(options!$E$1:$E$20, Values!$W43)))</f>
        <v>👉 LAYOUT - 🇺🇸 US  retroilluminato. </v>
      </c>
      <c r="AM44" s="1" t="str">
        <f aca="false">SUBSTITUTE(IF(ISBLANK(Values!F43),"",Values!$B$27), "{model}", Values!$B$3)</f>
        <v>👉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4" s="28" t="str">
        <f aca="false">IF(ISBLANK(Values!F43),"",Values!I43)</f>
        <v>US </v>
      </c>
      <c r="AV44" s="36"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Danimarca</v>
      </c>
      <c r="CZ44" s="1" t="str">
        <f aca="false">IF(ISBLANK(Values!F43),"","No")</f>
        <v>No</v>
      </c>
      <c r="DA44" s="1" t="str">
        <f aca="false">IF(ISBLANK(Values!F43),"","No")</f>
        <v>No</v>
      </c>
      <c r="DO44" s="27" t="str">
        <f aca="false">IF(ISBLANK(Values!F43),"","Parts")</f>
        <v>Parts</v>
      </c>
      <c r="DP44" s="27" t="str">
        <f aca="false">IF(ISBLANK(Values!F43),"",Values!$B$31)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IF(ISBLANK(Values!$F43), "", "not_applicable")</f>
        <v>not_applicable</v>
      </c>
      <c r="DZ44" s="31"/>
      <c r="EA44" s="31"/>
      <c r="EB44" s="31"/>
      <c r="EC44" s="31"/>
      <c r="EI44" s="1" t="str">
        <f aca="false">IF(ISBLANK(Values!F43),"",Values!$B$31)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F1" s="48" t="s">
        <v>352</v>
      </c>
      <c r="G1" s="48"/>
      <c r="H1" s="48"/>
      <c r="I1" s="49"/>
      <c r="J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P3" s="46" t="s">
        <v>369</v>
      </c>
      <c r="W3" s="0" t="s">
        <v>370</v>
      </c>
    </row>
    <row r="4" customFormat="false" ht="23.85" hidden="false" customHeight="false" outlineLevel="0" collapsed="false">
      <c r="A4" s="46" t="s">
        <v>371</v>
      </c>
      <c r="B4" s="51" t="n">
        <v>52.95</v>
      </c>
      <c r="C4" s="52" t="n">
        <f aca="false">FALSE()</f>
        <v>0</v>
      </c>
      <c r="D4" s="52" t="n">
        <f aca="false">TRUE()</f>
        <v>1</v>
      </c>
      <c r="E4" s="52"/>
      <c r="F4" s="53" t="n">
        <v>5714401431015</v>
      </c>
      <c r="G4" s="53"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5" t="n">
        <f aca="false">TRUE()</f>
        <v>1</v>
      </c>
      <c r="K4" s="56" t="n">
        <f aca="false">FALSE()</f>
        <v>0</v>
      </c>
      <c r="L4" s="53"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58"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59"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0" t="n">
        <f aca="false">MATCH(H4,options!$D$1:$D$20,0)</f>
        <v>1</v>
      </c>
    </row>
    <row r="5" customFormat="false" ht="23.85" hidden="false" customHeight="false" outlineLevel="0" collapsed="false">
      <c r="A5" s="46" t="s">
        <v>375</v>
      </c>
      <c r="B5" s="51" t="n">
        <v>42.95</v>
      </c>
      <c r="C5" s="52" t="n">
        <f aca="false">FALSE()</f>
        <v>0</v>
      </c>
      <c r="D5" s="52" t="n">
        <f aca="false">TRUE()</f>
        <v>1</v>
      </c>
      <c r="E5" s="52"/>
      <c r="F5" s="53" t="n">
        <v>5714401431022</v>
      </c>
      <c r="G5" s="53"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5" t="n">
        <f aca="false">TRUE()</f>
        <v>1</v>
      </c>
      <c r="K5" s="56" t="n">
        <f aca="false">FALSE()</f>
        <v>0</v>
      </c>
      <c r="L5" s="53"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58"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59"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0" t="n">
        <f aca="false">MATCH(H5,options!$D$1:$D$20,0)</f>
        <v>2</v>
      </c>
    </row>
    <row r="6" customFormat="false" ht="23.85" hidden="false" customHeight="false" outlineLevel="0" collapsed="false">
      <c r="A6" s="46" t="s">
        <v>379</v>
      </c>
      <c r="B6" s="61" t="s">
        <v>380</v>
      </c>
      <c r="C6" s="52" t="n">
        <f aca="false">FALSE()</f>
        <v>0</v>
      </c>
      <c r="D6" s="52" t="n">
        <f aca="false">TRUE()</f>
        <v>1</v>
      </c>
      <c r="E6" s="52"/>
      <c r="F6" s="53" t="n">
        <v>5714401431039</v>
      </c>
      <c r="G6" s="53"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n">
        <f aca="false">TRUE()</f>
        <v>1</v>
      </c>
      <c r="K6" s="56" t="n">
        <f aca="false">FALSE()</f>
        <v>0</v>
      </c>
      <c r="L6" s="53"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58"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59"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0" t="n">
        <f aca="false">MATCH(H6,options!$D$1:$D$20,0)</f>
        <v>3</v>
      </c>
    </row>
    <row r="7" customFormat="false" ht="23.85" hidden="false" customHeight="false" outlineLevel="0" collapsed="false">
      <c r="A7" s="46" t="s">
        <v>384</v>
      </c>
      <c r="B7" s="62" t="str">
        <f aca="false">IF(B6=options!C1,"41","41")</f>
        <v>41</v>
      </c>
      <c r="C7" s="52" t="n">
        <f aca="false">FALSE()</f>
        <v>0</v>
      </c>
      <c r="D7" s="52" t="n">
        <f aca="false">TRUE()</f>
        <v>1</v>
      </c>
      <c r="E7" s="52"/>
      <c r="F7" s="53" t="n">
        <v>5714401431046</v>
      </c>
      <c r="G7" s="53"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5" t="n">
        <f aca="false">TRUE()</f>
        <v>1</v>
      </c>
      <c r="K7" s="56" t="n">
        <f aca="false">FALSE()</f>
        <v>0</v>
      </c>
      <c r="L7" s="53"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58"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59"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0" t="n">
        <f aca="false">MATCH(H7,options!$D$1:$D$20,0)</f>
        <v>4</v>
      </c>
    </row>
    <row r="8" customFormat="false" ht="23.85" hidden="false" customHeight="false" outlineLevel="0" collapsed="false">
      <c r="A8" s="46" t="s">
        <v>388</v>
      </c>
      <c r="B8" s="62" t="str">
        <f aca="false">IF(B6=options!C1,"17","17")</f>
        <v>17</v>
      </c>
      <c r="C8" s="52" t="n">
        <f aca="false">FALSE()</f>
        <v>0</v>
      </c>
      <c r="D8" s="52" t="n">
        <f aca="false">TRUE()</f>
        <v>1</v>
      </c>
      <c r="E8" s="52"/>
      <c r="F8" s="53" t="n">
        <v>5714401431053</v>
      </c>
      <c r="G8" s="53"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FALSE()</f>
        <v>0</v>
      </c>
      <c r="L8" s="53"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58"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59"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0" t="n">
        <f aca="false">MATCH(H8,options!$D$1:$D$20,0)</f>
        <v>5</v>
      </c>
    </row>
    <row r="9" customFormat="false" ht="35.05" hidden="false" customHeight="false" outlineLevel="0" collapsed="false">
      <c r="A9" s="46" t="s">
        <v>392</v>
      </c>
      <c r="B9" s="62" t="str">
        <f aca="false">IF(B6=options!C1,"5","5")</f>
        <v>5</v>
      </c>
      <c r="C9" s="52" t="n">
        <f aca="false">FALSE()</f>
        <v>0</v>
      </c>
      <c r="D9" s="52" t="n">
        <f aca="false">TRUE()</f>
        <v>1</v>
      </c>
      <c r="E9" s="52"/>
      <c r="F9" s="53" t="n">
        <v>5714401431060</v>
      </c>
      <c r="G9" s="53"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5" t="n">
        <f aca="false">TRUE()</f>
        <v>1</v>
      </c>
      <c r="K9" s="56" t="n">
        <f aca="false">FALSE()</f>
        <v>0</v>
      </c>
      <c r="L9" s="53"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58"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59"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0" t="n">
        <f aca="false">MATCH(H9,options!$D$1:$D$20,0)</f>
        <v>6</v>
      </c>
    </row>
    <row r="10" customFormat="false" ht="12.8" hidden="false" customHeight="false" outlineLevel="0" collapsed="false">
      <c r="A10" s="0" t="s">
        <v>396</v>
      </c>
      <c r="B10" s="63"/>
      <c r="C10" s="52" t="n">
        <f aca="false">FALSE()</f>
        <v>0</v>
      </c>
      <c r="D10" s="52" t="n">
        <f aca="false">TRUE()</f>
        <v>1</v>
      </c>
      <c r="E10" s="52"/>
      <c r="F10" s="53" t="n">
        <v>5714401431077</v>
      </c>
      <c r="G10" s="53"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n">
        <f aca="false">TRUE()</f>
        <v>1</v>
      </c>
      <c r="K10" s="56" t="n">
        <f aca="false">FALSE()</f>
        <v>0</v>
      </c>
      <c r="L10" s="53" t="s">
        <v>399</v>
      </c>
      <c r="M10" s="57" t="n">
        <f aca="false">FALSE()</f>
        <v>0</v>
      </c>
      <c r="N10" s="58" t="str">
        <f aca="false">IF(ISBLANK(L10),"",IF(M10, "https://raw.githubusercontent.com/PatrickVibild/TellusAmazonPictures/master/pictures/"&amp;L10&amp;"/1.jpg","https://download.lenovo.com/Images/Parts/"&amp;L10&amp;"/"&amp;L10&amp;"_A.jpg"))</f>
        <v>https://download.lenovo.com/Images/Parts/04X1359/04X1359_A.jpg</v>
      </c>
      <c r="O10" s="58" t="str">
        <f aca="false">IF(ISBLANK(L10),"",IF(M10, "https://raw.githubusercontent.com/PatrickVibild/TellusAmazonPictures/master/pictures/"&amp;L10&amp;"/2.jpg","https://download.lenovo.com/Images/Parts/"&amp;L10&amp;"/"&amp;L10&amp;"_B.jpg"))</f>
        <v>https://download.lenovo.com/Images/Parts/04X1359/04X1359_B.jpg</v>
      </c>
      <c r="P10" s="59"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0" t="n">
        <f aca="false">MATCH(H10,options!$D$1:$D$20,0)</f>
        <v>7</v>
      </c>
    </row>
    <row r="11" customFormat="false" ht="12.8" hidden="false" customHeight="false" outlineLevel="0" collapsed="false">
      <c r="A11" s="46" t="s">
        <v>400</v>
      </c>
      <c r="B11" s="64" t="n">
        <v>150</v>
      </c>
      <c r="C11" s="52" t="n">
        <f aca="false">FALSE()</f>
        <v>0</v>
      </c>
      <c r="D11" s="52" t="n">
        <f aca="false">FALSE()</f>
        <v>0</v>
      </c>
      <c r="E11" s="52"/>
      <c r="F11" s="53" t="n">
        <v>5714401431084</v>
      </c>
      <c r="G11" s="53"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5" t="n">
        <f aca="false">TRUE()</f>
        <v>1</v>
      </c>
      <c r="K11" s="56" t="n">
        <f aca="false">FALSE()</f>
        <v>0</v>
      </c>
      <c r="L11" s="53" t="s">
        <v>403</v>
      </c>
      <c r="M11" s="57" t="n">
        <f aca="false">FALSE()</f>
        <v>0</v>
      </c>
      <c r="N11" s="65" t="str">
        <f aca="false">IF(ISBLANK(L11),"",IF(M11, "https://raw.githubusercontent.com/PatrickVibild/TellusAmazonPictures/master/pictures/"&amp;L11&amp;"/1.jpg","https://download.lenovo.com/Images/Parts/"&amp;L11&amp;"/"&amp;L11&amp;"_A.jpg"))</f>
        <v>https://download.lenovo.com/Images/Parts/04X1360/04X1360_A.jpg</v>
      </c>
      <c r="O11" s="58" t="str">
        <f aca="false">IF(ISBLANK(L11),"",IF(M11, "https://raw.githubusercontent.com/PatrickVibild/TellusAmazonPictures/master/pictures/"&amp;L11&amp;"/2.jpg","https://download.lenovo.com/Images/Parts/"&amp;L11&amp;"/"&amp;L11&amp;"_B.jpg"))</f>
        <v>https://download.lenovo.com/Images/Parts/04X1360/04X1360_B.jpg</v>
      </c>
      <c r="P11" s="59"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0" t="n">
        <f aca="false">MATCH(H11,options!$D$1:$D$20,0)</f>
        <v>15</v>
      </c>
    </row>
    <row r="12" customFormat="false" ht="12.8" hidden="false" customHeight="false" outlineLevel="0" collapsed="false">
      <c r="B12" s="63"/>
      <c r="C12" s="52" t="n">
        <f aca="false">FALSE()</f>
        <v>0</v>
      </c>
      <c r="D12" s="52" t="n">
        <f aca="false">FALSE()</f>
        <v>0</v>
      </c>
      <c r="E12" s="52"/>
      <c r="F12" s="53" t="n">
        <v>5714401431091</v>
      </c>
      <c r="G12" s="53"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FALSE()</f>
        <v>0</v>
      </c>
      <c r="L12" s="53" t="s">
        <v>406</v>
      </c>
      <c r="M12" s="57" t="n">
        <f aca="false">FALSE()</f>
        <v>0</v>
      </c>
      <c r="N12" s="58" t="str">
        <f aca="false">IF(ISBLANK(L12),"",IF(M12, "https://raw.githubusercontent.com/PatrickVibild/TellusAmazonPictures/master/pictures/"&amp;L12&amp;"/1.jpg","https://download.lenovo.com/Images/Parts/"&amp;L12&amp;"/"&amp;L12&amp;"_A.jpg"))</f>
        <v>https://download.lenovo.com/Images/Parts/04X1361/04X1361_A.jpg</v>
      </c>
      <c r="O12" s="58" t="str">
        <f aca="false">IF(ISBLANK(L12),"",IF(M12, "https://raw.githubusercontent.com/PatrickVibild/TellusAmazonPictures/master/pictures/"&amp;L12&amp;"/2.jpg","https://download.lenovo.com/Images/Parts/"&amp;L12&amp;"/"&amp;L12&amp;"_B.jpg"))</f>
        <v>https://download.lenovo.com/Images/Parts/04X1361/04X1361_B.jpg</v>
      </c>
      <c r="P12" s="59"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0" t="n">
        <f aca="false">MATCH(H12,options!$D$1:$D$20,0)</f>
        <v>16</v>
      </c>
    </row>
    <row r="13" customFormat="false" ht="12.8" hidden="false" customHeight="false" outlineLevel="0" collapsed="false">
      <c r="A13" s="46" t="s">
        <v>407</v>
      </c>
      <c r="B13" s="53" t="s">
        <v>408</v>
      </c>
      <c r="C13" s="52" t="n">
        <f aca="false">FALSE()</f>
        <v>0</v>
      </c>
      <c r="D13" s="52" t="n">
        <f aca="false">FALSE()</f>
        <v>0</v>
      </c>
      <c r="E13" s="52"/>
      <c r="F13" s="53" t="n">
        <v>5714401431107</v>
      </c>
      <c r="G13" s="53"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5" t="n">
        <f aca="false">TRUE()</f>
        <v>1</v>
      </c>
      <c r="K13" s="56" t="n">
        <f aca="false">FALSE()</f>
        <v>0</v>
      </c>
      <c r="L13" s="53" t="s">
        <v>411</v>
      </c>
      <c r="M13" s="57" t="n">
        <f aca="false">FALSE()</f>
        <v>0</v>
      </c>
      <c r="N13" s="58" t="str">
        <f aca="false">IF(ISBLANK(L13),"",IF(M13, "https://raw.githubusercontent.com/PatrickVibild/TellusAmazonPictures/master/pictures/"&amp;L13&amp;"/1.jpg","https://download.lenovo.com/Images/Parts/"&amp;L13&amp;"/"&amp;L13&amp;"_A.jpg"))</f>
        <v>https://download.lenovo.com/Images/Parts/04X1249/04X1249_A.jpg</v>
      </c>
      <c r="O13" s="58" t="str">
        <f aca="false">IF(ISBLANK(L13),"",IF(M13, "https://raw.githubusercontent.com/PatrickVibild/TellusAmazonPictures/master/pictures/"&amp;L13&amp;"/2.jpg","https://download.lenovo.com/Images/Parts/"&amp;L13&amp;"/"&amp;L13&amp;"_B.jpg"))</f>
        <v>https://download.lenovo.com/Images/Parts/04X1249/04X1249_B.jpg</v>
      </c>
      <c r="P13" s="59"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0" t="n">
        <f aca="false">MATCH(H13,options!$D$1:$D$20,0)</f>
        <v>18</v>
      </c>
    </row>
    <row r="14" customFormat="false" ht="12.8" hidden="false" customHeight="false" outlineLevel="0" collapsed="false">
      <c r="A14" s="46" t="s">
        <v>412</v>
      </c>
      <c r="B14" s="53" t="n">
        <v>5714401430995</v>
      </c>
      <c r="C14" s="52" t="n">
        <f aca="false">FALSE()</f>
        <v>0</v>
      </c>
      <c r="D14" s="52" t="n">
        <f aca="false">FALSE()</f>
        <v>0</v>
      </c>
      <c r="E14" s="52"/>
      <c r="F14" s="53" t="n">
        <v>5714401431114</v>
      </c>
      <c r="G14" s="53" t="s">
        <v>413</v>
      </c>
      <c r="H14" s="54"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Ungherese</v>
      </c>
      <c r="J14" s="55" t="n">
        <f aca="false">TRUE()</f>
        <v>1</v>
      </c>
      <c r="K14" s="56" t="n">
        <f aca="false">FALSE()</f>
        <v>0</v>
      </c>
      <c r="L14" s="53"/>
      <c r="M14" s="57" t="n">
        <f aca="false">FALSE()</f>
        <v>0</v>
      </c>
      <c r="N14" s="58" t="str">
        <f aca="false">IF(ISBLANK(L14),"",IF(M14, "https://raw.githubusercontent.com/PatrickVibild/TellusAmazonPictures/master/pictures/"&amp;L14&amp;"/1.jpg","https://download.lenovo.com/Images/Parts/"&amp;L14&amp;"/"&amp;L14&amp;"_A.jpg"))</f>
        <v/>
      </c>
      <c r="O14" s="58" t="str">
        <f aca="false">IF(ISBLANK(L14),"",IF(M14, "https://raw.githubusercontent.com/PatrickVibild/TellusAmazonPictures/master/pictures/"&amp;L14&amp;"/2.jpg","https://download.lenovo.com/Images/Parts/"&amp;L14&amp;"/"&amp;L14&amp;"_B.jpg"))</f>
        <v/>
      </c>
      <c r="P14" s="59"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0" t="n">
        <f aca="false">MATCH(H14,options!$D$1:$D$20,0)</f>
        <v>19</v>
      </c>
    </row>
    <row r="15" customFormat="false" ht="12.8" hidden="false" customHeight="false" outlineLevel="0" collapsed="false">
      <c r="B15" s="63"/>
      <c r="C15" s="52" t="n">
        <f aca="false">FALSE()</f>
        <v>0</v>
      </c>
      <c r="D15" s="52" t="n">
        <f aca="false">FALSE()</f>
        <v>0</v>
      </c>
      <c r="E15" s="52"/>
      <c r="F15" s="53" t="n">
        <v>5714401431121</v>
      </c>
      <c r="G15" s="53" t="s">
        <v>415</v>
      </c>
      <c r="H15" s="54"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Olandese</v>
      </c>
      <c r="J15" s="55" t="n">
        <f aca="false">TRUE()</f>
        <v>1</v>
      </c>
      <c r="K15" s="56" t="n">
        <f aca="false">FALSE()</f>
        <v>0</v>
      </c>
      <c r="L15" s="53" t="s">
        <v>417</v>
      </c>
      <c r="M15" s="57" t="n">
        <f aca="false">FALSE()</f>
        <v>0</v>
      </c>
      <c r="N15" s="58" t="str">
        <f aca="false">IF(ISBLANK(L15),"",IF(M15, "https://raw.githubusercontent.com/PatrickVibild/TellusAmazonPictures/master/pictures/"&amp;L15&amp;"/1.jpg","https://download.lenovo.com/Images/Parts/"&amp;L15&amp;"/"&amp;L15&amp;"_A.jpg"))</f>
        <v>https://download.lenovo.com/Images/Parts/04X1259/04X1259_A.jpg</v>
      </c>
      <c r="O15" s="58" t="str">
        <f aca="false">IF(ISBLANK(L15),"",IF(M15, "https://raw.githubusercontent.com/PatrickVibild/TellusAmazonPictures/master/pictures/"&amp;L15&amp;"/2.jpg","https://download.lenovo.com/Images/Parts/"&amp;L15&amp;"/"&amp;L15&amp;"_B.jpg"))</f>
        <v>https://download.lenovo.com/Images/Parts/04X1259/04X1259_B.jpg</v>
      </c>
      <c r="P15" s="59"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0" t="n">
        <f aca="false">MATCH(H15,options!$D$1:$D$20,0)</f>
        <v>10</v>
      </c>
    </row>
    <row r="16" customFormat="false" ht="12.8" hidden="false" customHeight="false" outlineLevel="0" collapsed="false">
      <c r="A16" s="46" t="s">
        <v>418</v>
      </c>
      <c r="B16" s="47" t="s">
        <v>419</v>
      </c>
      <c r="C16" s="52" t="n">
        <f aca="false">FALSE()</f>
        <v>0</v>
      </c>
      <c r="D16" s="52" t="n">
        <f aca="false">FALSE()</f>
        <v>0</v>
      </c>
      <c r="E16" s="52"/>
      <c r="F16" s="53" t="n">
        <v>5714401431138</v>
      </c>
      <c r="G16" s="53" t="s">
        <v>420</v>
      </c>
      <c r="H16" s="54"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Norvegese</v>
      </c>
      <c r="J16" s="55" t="n">
        <f aca="false">TRUE()</f>
        <v>1</v>
      </c>
      <c r="K16" s="56" t="n">
        <f aca="false">FALSE()</f>
        <v>0</v>
      </c>
      <c r="L16" s="53"/>
      <c r="M16" s="57" t="n">
        <f aca="false">FALSE()</f>
        <v>0</v>
      </c>
      <c r="N16" s="58" t="str">
        <f aca="false">IF(ISBLANK(L16),"",IF(M16, "https://raw.githubusercontent.com/PatrickVibild/TellusAmazonPictures/master/pictures/"&amp;L16&amp;"/1.jpg","https://download.lenovo.com/Images/Parts/"&amp;L16&amp;"/"&amp;L16&amp;"_A.jpg"))</f>
        <v/>
      </c>
      <c r="O16" s="58" t="str">
        <f aca="false">IF(ISBLANK(L16),"",IF(M16, "https://raw.githubusercontent.com/PatrickVibild/TellusAmazonPictures/master/pictures/"&amp;L16&amp;"/2.jpg","https://download.lenovo.com/Images/Parts/"&amp;L16&amp;"/"&amp;L16&amp;"_B.jpg"))</f>
        <v/>
      </c>
      <c r="P16" s="59"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0" t="n">
        <f aca="false">MATCH(H16,options!$D$1:$D$20,0)</f>
        <v>11</v>
      </c>
    </row>
    <row r="17" customFormat="false" ht="12.8" hidden="false" customHeight="false" outlineLevel="0" collapsed="false">
      <c r="B17" s="63"/>
      <c r="C17" s="52" t="n">
        <f aca="false">FALSE()</f>
        <v>0</v>
      </c>
      <c r="D17" s="52" t="n">
        <f aca="false">FALSE()</f>
        <v>0</v>
      </c>
      <c r="E17" s="52"/>
      <c r="F17" s="53" t="n">
        <v>5714401431145</v>
      </c>
      <c r="G17" s="53" t="s">
        <v>422</v>
      </c>
      <c r="H17" s="54"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Polacco</v>
      </c>
      <c r="J17" s="55" t="n">
        <f aca="false">TRUE()</f>
        <v>1</v>
      </c>
      <c r="K17" s="56" t="n">
        <f aca="false">FALSE()</f>
        <v>0</v>
      </c>
      <c r="M17" s="57" t="n">
        <f aca="false">FALSE()</f>
        <v>0</v>
      </c>
      <c r="N17" s="58" t="str">
        <f aca="false">IF(ISBLANK(L17),"",IF(M17, "https://raw.githubusercontent.com/PatrickVibild/TellusAmazonPictures/master/pictures/"&amp;L17&amp;"/1.jpg","https://download.lenovo.com/Images/Parts/"&amp;L17&amp;"/"&amp;L17&amp;"_A.jpg"))</f>
        <v/>
      </c>
      <c r="O17" s="58" t="str">
        <f aca="false">IF(ISBLANK(L17),"",IF(M17, "https://raw.githubusercontent.com/PatrickVibild/TellusAmazonPictures/master/pictures/"&amp;L17&amp;"/2.jpg","https://download.lenovo.com/Images/Parts/"&amp;L17&amp;"/"&amp;L17&amp;"_B.jpg"))</f>
        <v/>
      </c>
      <c r="P17" s="59"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0" t="n">
        <f aca="false">MATCH(H17,options!$D$1:$D$20,0)</f>
        <v>12</v>
      </c>
    </row>
    <row r="18" customFormat="false" ht="12.8" hidden="false" customHeight="false" outlineLevel="0" collapsed="false">
      <c r="A18" s="46" t="s">
        <v>424</v>
      </c>
      <c r="B18" s="64" t="n">
        <v>5</v>
      </c>
      <c r="C18" s="52" t="n">
        <f aca="false">FALSE()</f>
        <v>0</v>
      </c>
      <c r="D18" s="52" t="n">
        <f aca="false">FALSE()</f>
        <v>0</v>
      </c>
      <c r="E18" s="52"/>
      <c r="F18" s="53" t="n">
        <v>5714401431152</v>
      </c>
      <c r="G18" s="53" t="s">
        <v>425</v>
      </c>
      <c r="H18" s="54"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Portoghese</v>
      </c>
      <c r="J18" s="55" t="n">
        <f aca="false">TRUE()</f>
        <v>1</v>
      </c>
      <c r="K18" s="56" t="n">
        <f aca="false">FALSE()</f>
        <v>0</v>
      </c>
      <c r="L18" s="53"/>
      <c r="M18" s="57" t="n">
        <f aca="false">FALSE()</f>
        <v>0</v>
      </c>
      <c r="N18" s="58" t="str">
        <f aca="false">IF(ISBLANK(L18),"",IF(M18, "https://raw.githubusercontent.com/PatrickVibild/TellusAmazonPictures/master/pictures/"&amp;L18&amp;"/1.jpg","https://download.lenovo.com/Images/Parts/"&amp;L18&amp;"/"&amp;L18&amp;"_A.jpg"))</f>
        <v/>
      </c>
      <c r="O18" s="58" t="str">
        <f aca="false">IF(ISBLANK(L18),"",IF(M18, "https://raw.githubusercontent.com/PatrickVibild/TellusAmazonPictures/master/pictures/"&amp;L18&amp;"/2.jpg","https://download.lenovo.com/Images/Parts/"&amp;L18&amp;"/"&amp;L18&amp;"_B.jpg"))</f>
        <v/>
      </c>
      <c r="P18" s="59"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0" t="n">
        <f aca="false">MATCH(H18,options!$D$1:$D$20,0)</f>
        <v>13</v>
      </c>
    </row>
    <row r="19" customFormat="false" ht="12.8" hidden="false" customHeight="false" outlineLevel="0" collapsed="false">
      <c r="B19" s="63"/>
      <c r="C19" s="52" t="n">
        <f aca="false">FALSE()</f>
        <v>0</v>
      </c>
      <c r="D19" s="52" t="n">
        <f aca="false">FALSE()</f>
        <v>0</v>
      </c>
      <c r="E19" s="52"/>
      <c r="F19" s="53" t="n">
        <v>5714401431169</v>
      </c>
      <c r="G19" s="53" t="s">
        <v>427</v>
      </c>
      <c r="H19" s="54"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Svedese – Finlandese</v>
      </c>
      <c r="J19" s="55" t="n">
        <f aca="false">TRUE()</f>
        <v>1</v>
      </c>
      <c r="K19" s="56" t="n">
        <f aca="false">FALSE()</f>
        <v>0</v>
      </c>
      <c r="L19" s="53"/>
      <c r="M19" s="57" t="n">
        <f aca="false">FALSE()</f>
        <v>0</v>
      </c>
      <c r="N19" s="58" t="str">
        <f aca="false">IF(ISBLANK(L19),"",IF(M19, "https://raw.githubusercontent.com/PatrickVibild/TellusAmazonPictures/master/pictures/"&amp;L19&amp;"/1.jpg","https://download.lenovo.com/Images/Parts/"&amp;L19&amp;"/"&amp;L19&amp;"_A.jpg"))</f>
        <v/>
      </c>
      <c r="O19" s="58" t="str">
        <f aca="false">IF(ISBLANK(L19),"",IF(M19, "https://raw.githubusercontent.com/PatrickVibild/TellusAmazonPictures/master/pictures/"&amp;L19&amp;"/2.jpg","https://download.lenovo.com/Images/Parts/"&amp;L19&amp;"/"&amp;L19&amp;"_B.jpg"))</f>
        <v/>
      </c>
      <c r="P19" s="59"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0" t="n">
        <f aca="false">MATCH(H19,options!$D$1:$D$20,0)</f>
        <v>14</v>
      </c>
    </row>
    <row r="20" customFormat="false" ht="12.8" hidden="false" customHeight="false" outlineLevel="0" collapsed="false">
      <c r="A20" s="46" t="s">
        <v>429</v>
      </c>
      <c r="B20" s="66" t="s">
        <v>430</v>
      </c>
      <c r="C20" s="52" t="n">
        <f aca="false">FALSE()</f>
        <v>0</v>
      </c>
      <c r="D20" s="52" t="n">
        <f aca="false">TRUE()</f>
        <v>1</v>
      </c>
      <c r="E20" s="52"/>
      <c r="F20" s="53" t="n">
        <v>5714401431176</v>
      </c>
      <c r="G20" s="53" t="s">
        <v>431</v>
      </c>
      <c r="H20" s="54"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5" t="n">
        <f aca="false">TRUE()</f>
        <v>1</v>
      </c>
      <c r="K20" s="56" t="n">
        <f aca="false">FALSE()</f>
        <v>0</v>
      </c>
      <c r="L20" s="53" t="s">
        <v>432</v>
      </c>
      <c r="M20" s="57" t="n">
        <f aca="false">FALSE()</f>
        <v>0</v>
      </c>
      <c r="N20" s="58" t="str">
        <f aca="false">IF(ISBLANK(L20),"",IF(M20, "https://raw.githubusercontent.com/PatrickVibild/TellusAmazonPictures/master/pictures/"&amp;L20&amp;"/1.jpg","https://download.lenovo.com/Images/Parts/"&amp;L20&amp;"/"&amp;L20&amp;"_A.jpg"))</f>
        <v>https://download.lenovo.com/Images/Parts/04X1380/04X1380_A.jpg</v>
      </c>
      <c r="O20" s="58" t="str">
        <f aca="false">IF(ISBLANK(L20),"",IF(M20, "https://raw.githubusercontent.com/PatrickVibild/TellusAmazonPictures/master/pictures/"&amp;L20&amp;"/2.jpg","https://download.lenovo.com/Images/Parts/"&amp;L20&amp;"/"&amp;L20&amp;"_B.jpg"))</f>
        <v>https://download.lenovo.com/Images/Parts/04X1380/04X1380_B.jpg</v>
      </c>
      <c r="P20" s="59"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0" t="n">
        <f aca="false">MATCH(H20,options!$D$1:$D$20,0)</f>
        <v>15</v>
      </c>
    </row>
    <row r="21" customFormat="false" ht="23.85" hidden="false" customHeight="false" outlineLevel="0" collapsed="false">
      <c r="B21" s="63"/>
      <c r="C21" s="52" t="n">
        <f aca="false">FALSE()</f>
        <v>0</v>
      </c>
      <c r="D21" s="52" t="n">
        <f aca="false">TRUE()</f>
        <v>1</v>
      </c>
      <c r="E21" s="52"/>
      <c r="F21" s="53" t="n">
        <v>5714401431183</v>
      </c>
      <c r="G21" s="53" t="s">
        <v>433</v>
      </c>
      <c r="H21" s="54"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5" t="n">
        <f aca="false">TRUE()</f>
        <v>1</v>
      </c>
      <c r="K21" s="56" t="n">
        <f aca="false">FALSE()</f>
        <v>0</v>
      </c>
      <c r="L21" s="53" t="s">
        <v>434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58"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0" t="n">
        <f aca="false">MATCH(H21,options!$D$1:$D$20,0)</f>
        <v>16</v>
      </c>
    </row>
    <row r="22" customFormat="false" ht="12.8" hidden="false" customHeight="false" outlineLevel="0" collapsed="false">
      <c r="B22" s="63"/>
      <c r="C22" s="52" t="n">
        <f aca="false">FALSE()</f>
        <v>0</v>
      </c>
      <c r="D22" s="52" t="n">
        <f aca="false">FALSE()</f>
        <v>0</v>
      </c>
      <c r="E22" s="52"/>
      <c r="F22" s="53" t="n">
        <v>5714401431190</v>
      </c>
      <c r="G22" s="53" t="s">
        <v>435</v>
      </c>
      <c r="H22" s="54"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Russo</v>
      </c>
      <c r="J22" s="55" t="n">
        <f aca="false">TRUE()</f>
        <v>1</v>
      </c>
      <c r="K22" s="56" t="n">
        <f aca="false">FALSE()</f>
        <v>0</v>
      </c>
      <c r="L22" s="53"/>
      <c r="M22" s="57" t="n">
        <f aca="false">FALSE()</f>
        <v>0</v>
      </c>
      <c r="N22" s="58" t="str">
        <f aca="false">IF(ISBLANK(L22),"",IF(M22, "https://raw.githubusercontent.com/PatrickVibild/TellusAmazonPictures/master/pictures/"&amp;L22&amp;"/1.jpg","https://download.lenovo.com/Images/Parts/"&amp;L22&amp;"/"&amp;L22&amp;"_A.jpg"))</f>
        <v/>
      </c>
      <c r="O22" s="58" t="str">
        <f aca="false">IF(ISBLANK(L22),"",IF(M22, "https://raw.githubusercontent.com/PatrickVibild/TellusAmazonPictures/master/pictures/"&amp;L22&amp;"/2.jpg","https://download.lenovo.com/Images/Parts/"&amp;L22&amp;"/"&amp;L22&amp;"_B.jpg"))</f>
        <v/>
      </c>
      <c r="P22" s="59"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0" t="n">
        <f aca="false">MATCH(H22,options!$D$1:$D$20,0)</f>
        <v>17</v>
      </c>
    </row>
    <row r="23" customFormat="false" ht="46.25" hidden="false" customHeight="false" outlineLevel="0" collapsed="false">
      <c r="A23" s="46" t="s">
        <v>437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TRUE()</f>
        <v>1</v>
      </c>
      <c r="D23" s="52" t="n">
        <f aca="false">FALSE()</f>
        <v>0</v>
      </c>
      <c r="E23" s="52"/>
      <c r="F23" s="53" t="n">
        <v>5714401431206</v>
      </c>
      <c r="G23" s="53" t="s">
        <v>438</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5" t="n">
        <f aca="false">TRUE()</f>
        <v>1</v>
      </c>
      <c r="K23" s="56" t="n">
        <f aca="false">FALSE()</f>
        <v>0</v>
      </c>
      <c r="L23" s="53" t="s">
        <v>439</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58"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0" t="n">
        <f aca="false">MATCH(H23,options!$D$1:$D$20,0)</f>
        <v>18</v>
      </c>
    </row>
    <row r="24" customFormat="false" ht="46.25" hidden="false" customHeight="false" outlineLevel="0" collapsed="false">
      <c r="A24" s="46" t="s">
        <v>440</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n">
        <f aca="false">FALSE()</f>
        <v>0</v>
      </c>
      <c r="D24" s="52" t="n">
        <f aca="false">TRUE()</f>
        <v>1</v>
      </c>
      <c r="E24" s="52"/>
      <c r="F24" s="53" t="n">
        <v>5714401430018</v>
      </c>
      <c r="G24" s="53" t="s">
        <v>441</v>
      </c>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5" t="n">
        <f aca="false">TRUE()</f>
        <v>1</v>
      </c>
      <c r="K24" s="56" t="n">
        <f aca="false">TRUE()</f>
        <v>1</v>
      </c>
      <c r="L24" s="53" t="s">
        <v>442</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58"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0" t="n">
        <f aca="false">MATCH(H24,options!$D$1:$D$20,0)</f>
        <v>1</v>
      </c>
    </row>
    <row r="25" customFormat="false" ht="35.05" hidden="false" customHeight="false" outlineLevel="0" collapsed="false">
      <c r="A25" s="46" t="s">
        <v>443</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t="n">
        <f aca="false">FALSE()</f>
        <v>0</v>
      </c>
      <c r="D25" s="52" t="n">
        <f aca="false">TRUE()</f>
        <v>1</v>
      </c>
      <c r="E25" s="52"/>
      <c r="F25" s="53" t="n">
        <v>5714401430025</v>
      </c>
      <c r="G25" s="53" t="s">
        <v>444</v>
      </c>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5" t="n">
        <f aca="false">TRUE()</f>
        <v>1</v>
      </c>
      <c r="K25" s="56" t="n">
        <f aca="false">TRUE()</f>
        <v>1</v>
      </c>
      <c r="L25" s="53" t="s">
        <v>445</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58"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0" t="n">
        <f aca="false">MATCH(H25,options!$D$1:$D$20,0)</f>
        <v>2</v>
      </c>
    </row>
    <row r="26" customFormat="false" ht="23.85" hidden="false" customHeight="false" outlineLevel="0" collapsed="false">
      <c r="A26" s="46" t="s">
        <v>446</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t="n">
        <f aca="false">FALSE()</f>
        <v>0</v>
      </c>
      <c r="D26" s="52" t="n">
        <f aca="false">TRUE()</f>
        <v>1</v>
      </c>
      <c r="E26" s="52"/>
      <c r="F26" s="53" t="n">
        <v>5714401430032</v>
      </c>
      <c r="G26" s="53" t="s">
        <v>447</v>
      </c>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n">
        <f aca="false">TRUE()</f>
        <v>1</v>
      </c>
      <c r="K26" s="56" t="n">
        <f aca="false">TRUE()</f>
        <v>1</v>
      </c>
      <c r="L26" s="53" t="s">
        <v>448</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58"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0" t="n">
        <f aca="false">MATCH(H26,options!$D$1:$D$20,0)</f>
        <v>3</v>
      </c>
    </row>
    <row r="27" customFormat="false" ht="46.25" hidden="false" customHeight="false" outlineLevel="0" collapsed="false">
      <c r="A27" s="46" t="s">
        <v>443</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t="n">
        <f aca="false">FALSE()</f>
        <v>0</v>
      </c>
      <c r="D27" s="52" t="n">
        <f aca="false">TRUE()</f>
        <v>1</v>
      </c>
      <c r="E27" s="52"/>
      <c r="F27" s="53" t="n">
        <v>5714401430049</v>
      </c>
      <c r="G27" s="53" t="s">
        <v>449</v>
      </c>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5" t="n">
        <f aca="false">TRUE()</f>
        <v>1</v>
      </c>
      <c r="K27" s="56" t="n">
        <f aca="false">TRUE()</f>
        <v>1</v>
      </c>
      <c r="L27" s="53" t="s">
        <v>450</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58"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0" t="n">
        <f aca="false">MATCH(H27,options!$D$1:$D$20,0)</f>
        <v>4</v>
      </c>
    </row>
    <row r="28" customFormat="false" ht="23.85" hidden="false" customHeight="false" outlineLevel="0" collapsed="false">
      <c r="B28" s="67"/>
      <c r="C28" s="52" t="n">
        <f aca="false">FALSE()</f>
        <v>0</v>
      </c>
      <c r="D28" s="52" t="n">
        <f aca="false">TRUE()</f>
        <v>1</v>
      </c>
      <c r="E28" s="52"/>
      <c r="F28" s="53" t="n">
        <v>5714401430339</v>
      </c>
      <c r="G28" s="53" t="s">
        <v>451</v>
      </c>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3" t="s">
        <v>452</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0" t="n">
        <f aca="false">MATCH(H28,options!$D$1:$D$20,0)</f>
        <v>5</v>
      </c>
    </row>
    <row r="29" customFormat="false" ht="46.25" hidden="false" customHeight="false" outlineLevel="0" collapsed="false">
      <c r="A29" s="46" t="s">
        <v>453</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n">
        <f aca="false">FALSE()</f>
        <v>0</v>
      </c>
      <c r="D29" s="52" t="n">
        <f aca="false">TRUE()</f>
        <v>1</v>
      </c>
      <c r="E29" s="52"/>
      <c r="F29" s="53" t="n">
        <v>5714401430322</v>
      </c>
      <c r="G29" s="53" t="s">
        <v>454</v>
      </c>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5" t="n">
        <f aca="false">TRUE()</f>
        <v>1</v>
      </c>
      <c r="K29" s="56" t="n">
        <f aca="false">TRUE()</f>
        <v>1</v>
      </c>
      <c r="L29" s="53" t="s">
        <v>455</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0" t="n">
        <f aca="false">MATCH(H29,options!$D$1:$D$20,0)</f>
        <v>6</v>
      </c>
    </row>
    <row r="30" customFormat="false" ht="12.8" hidden="false" customHeight="false" outlineLevel="0" collapsed="false">
      <c r="B30" s="67"/>
      <c r="C30" s="52" t="n">
        <f aca="false">FALSE()</f>
        <v>0</v>
      </c>
      <c r="D30" s="52" t="n">
        <f aca="false">TRUE()</f>
        <v>1</v>
      </c>
      <c r="E30" s="52"/>
      <c r="F30" s="53" t="n">
        <v>5714401430070</v>
      </c>
      <c r="G30" s="53" t="s">
        <v>456</v>
      </c>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n">
        <f aca="false">TRUE()</f>
        <v>1</v>
      </c>
      <c r="K30" s="56" t="n">
        <f aca="false">TRUE()</f>
        <v>1</v>
      </c>
      <c r="L30" s="53" t="s">
        <v>399</v>
      </c>
      <c r="M30" s="57" t="n">
        <f aca="false">FALSE()</f>
        <v>0</v>
      </c>
      <c r="N30" s="58" t="str">
        <f aca="false">IF(ISBLANK(L30),"",IF(M30, "https://raw.githubusercontent.com/PatrickVibild/TellusAmazonPictures/master/pictures/"&amp;L30&amp;"/1.jpg","https://download.lenovo.com/Images/Parts/"&amp;L30&amp;"/"&amp;L30&amp;"_A.jpg"))</f>
        <v>https://download.lenovo.com/Images/Parts/04X1359/04X1359_A.jpg</v>
      </c>
      <c r="O30" s="58" t="str">
        <f aca="false">IF(ISBLANK(L30),"",IF(M30, "https://raw.githubusercontent.com/PatrickVibild/TellusAmazonPictures/master/pictures/"&amp;L30&amp;"/2.jpg","https://download.lenovo.com/Images/Parts/"&amp;L30&amp;"/"&amp;L30&amp;"_B.jpg"))</f>
        <v>https://download.lenovo.com/Images/Parts/04X1359/04X1359_B.jpg</v>
      </c>
      <c r="P30" s="59"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46.25" hidden="false" customHeight="false" outlineLevel="0" collapsed="false">
      <c r="A31" s="46" t="s">
        <v>457</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n">
        <f aca="false">FALSE()</f>
        <v>0</v>
      </c>
      <c r="D31" s="52" t="n">
        <f aca="false">FALSE()</f>
        <v>0</v>
      </c>
      <c r="E31" s="52"/>
      <c r="F31" s="53" t="n">
        <v>5714401430087</v>
      </c>
      <c r="G31" s="53" t="s">
        <v>458</v>
      </c>
      <c r="H31" s="54"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5" t="n">
        <f aca="false">TRUE()</f>
        <v>1</v>
      </c>
      <c r="K31" s="56" t="n">
        <f aca="false">TRUE()</f>
        <v>1</v>
      </c>
      <c r="L31" s="53" t="s">
        <v>403</v>
      </c>
      <c r="M31" s="57" t="n">
        <f aca="false">FALSE()</f>
        <v>0</v>
      </c>
      <c r="N31" s="58" t="str">
        <f aca="false">IF(ISBLANK(L31),"",IF(M31, "https://raw.githubusercontent.com/PatrickVibild/TellusAmazonPictures/master/pictures/"&amp;L31&amp;"/1.jpg","https://download.lenovo.com/Images/Parts/"&amp;L31&amp;"/"&amp;L31&amp;"_A.jpg"))</f>
        <v>https://download.lenovo.com/Images/Parts/04X1360/04X1360_A.jpg</v>
      </c>
      <c r="O31" s="58" t="str">
        <f aca="false">IF(ISBLANK(L31),"",IF(M31, "https://raw.githubusercontent.com/PatrickVibild/TellusAmazonPictures/master/pictures/"&amp;L31&amp;"/2.jpg","https://download.lenovo.com/Images/Parts/"&amp;L31&amp;"/"&amp;L31&amp;"_B.jpg"))</f>
        <v>https://download.lenovo.com/Images/Parts/04X1360/04X1360_B.jpg</v>
      </c>
      <c r="P31" s="59"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2" t="n">
        <f aca="false">FALSE()</f>
        <v>0</v>
      </c>
      <c r="D32" s="52" t="n">
        <f aca="false">FALSE()</f>
        <v>0</v>
      </c>
      <c r="E32" s="52"/>
      <c r="F32" s="53" t="n">
        <v>5714401430094</v>
      </c>
      <c r="G32" s="53" t="s">
        <v>460</v>
      </c>
      <c r="H32" s="54"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5" t="n">
        <f aca="false">TRUE()</f>
        <v>1</v>
      </c>
      <c r="K32" s="56" t="n">
        <f aca="false">TRUE()</f>
        <v>1</v>
      </c>
      <c r="L32" s="53" t="s">
        <v>406</v>
      </c>
      <c r="M32" s="57" t="n">
        <f aca="false">FALSE()</f>
        <v>0</v>
      </c>
      <c r="N32" s="58" t="str">
        <f aca="false">IF(ISBLANK(L32),"",IF(M32, "https://raw.githubusercontent.com/PatrickVibild/TellusAmazonPictures/master/pictures/"&amp;L32&amp;"/1.jpg","https://download.lenovo.com/Images/Parts/"&amp;L32&amp;"/"&amp;L32&amp;"_A.jpg"))</f>
        <v>https://download.lenovo.com/Images/Parts/04X1361/04X1361_A.jpg</v>
      </c>
      <c r="O32" s="58" t="str">
        <f aca="false">IF(ISBLANK(L32),"",IF(M32, "https://raw.githubusercontent.com/PatrickVibild/TellusAmazonPictures/master/pictures/"&amp;L32&amp;"/2.jpg","https://download.lenovo.com/Images/Parts/"&amp;L32&amp;"/"&amp;L32&amp;"_B.jpg"))</f>
        <v>https://download.lenovo.com/Images/Parts/04X1361/04X1361_B.jpg</v>
      </c>
      <c r="P32" s="59"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t="n">
        <f aca="false">FALSE()</f>
        <v>0</v>
      </c>
      <c r="D33" s="52" t="n">
        <f aca="false">FALSE()</f>
        <v>0</v>
      </c>
      <c r="E33" s="52"/>
      <c r="F33" s="53" t="n">
        <v>5714401430100</v>
      </c>
      <c r="G33" s="53" t="s">
        <v>463</v>
      </c>
      <c r="H33" s="54"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5" t="n">
        <f aca="false">TRUE()</f>
        <v>1</v>
      </c>
      <c r="K33" s="56" t="n">
        <f aca="false">TRUE()</f>
        <v>1</v>
      </c>
      <c r="L33" s="53" t="s">
        <v>411</v>
      </c>
      <c r="M33" s="57" t="n">
        <f aca="false">FALSE()</f>
        <v>0</v>
      </c>
      <c r="N33" s="58" t="str">
        <f aca="false">IF(ISBLANK(L33),"",IF(M33, "https://raw.githubusercontent.com/PatrickVibild/TellusAmazonPictures/master/pictures/"&amp;L33&amp;"/1.jpg","https://download.lenovo.com/Images/Parts/"&amp;L33&amp;"/"&amp;L33&amp;"_A.jpg"))</f>
        <v>https://download.lenovo.com/Images/Parts/04X1249/04X1249_A.jpg</v>
      </c>
      <c r="O33" s="58" t="str">
        <f aca="false">IF(ISBLANK(L33),"",IF(M33, "https://raw.githubusercontent.com/PatrickVibild/TellusAmazonPictures/master/pictures/"&amp;L33&amp;"/2.jpg","https://download.lenovo.com/Images/Parts/"&amp;L33&amp;"/"&amp;L33&amp;"_B.jpg"))</f>
        <v>https://download.lenovo.com/Images/Parts/04X1249/04X1249_B.jpg</v>
      </c>
      <c r="P33" s="59"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2" t="n">
        <f aca="false">FALSE()</f>
        <v>0</v>
      </c>
      <c r="D34" s="52" t="n">
        <f aca="false">FALSE()</f>
        <v>0</v>
      </c>
      <c r="E34" s="52"/>
      <c r="F34" s="53" t="n">
        <v>5714401430117</v>
      </c>
      <c r="G34" s="53" t="s">
        <v>465</v>
      </c>
      <c r="H34" s="54"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5" t="n">
        <f aca="false">TRUE()</f>
        <v>1</v>
      </c>
      <c r="K34" s="56" t="n">
        <f aca="false">TRUE()</f>
        <v>1</v>
      </c>
      <c r="L34" s="53"/>
      <c r="M34" s="57" t="n">
        <f aca="false">FALSE()</f>
        <v>0</v>
      </c>
      <c r="N34" s="58" t="str">
        <f aca="false">IF(ISBLANK(L34),"",IF(M34, "https://raw.githubusercontent.com/PatrickVibild/TellusAmazonPictures/master/pictures/"&amp;L34&amp;"/1.jpg","https://download.lenovo.com/Images/Parts/"&amp;L34&amp;"/"&amp;L34&amp;"_A.jpg"))</f>
        <v/>
      </c>
      <c r="O34" s="58" t="str">
        <f aca="false">IF(ISBLANK(L34),"",IF(M34, "https://raw.githubusercontent.com/PatrickVibild/TellusAmazonPictures/master/pictures/"&amp;L34&amp;"/2.jpg","https://download.lenovo.com/Images/Parts/"&amp;L34&amp;"/"&amp;L34&amp;"_B.jpg"))</f>
        <v/>
      </c>
      <c r="P34" s="59"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2" t="n">
        <f aca="false">FALSE()</f>
        <v>0</v>
      </c>
      <c r="D35" s="52" t="n">
        <f aca="false">FALSE()</f>
        <v>0</v>
      </c>
      <c r="E35" s="52"/>
      <c r="F35" s="53" t="n">
        <v>5714401430124</v>
      </c>
      <c r="G35" s="53" t="s">
        <v>466</v>
      </c>
      <c r="H35" s="54"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5" t="n">
        <f aca="false">TRUE()</f>
        <v>1</v>
      </c>
      <c r="K35" s="56" t="n">
        <f aca="false">TRUE()</f>
        <v>1</v>
      </c>
      <c r="L35" s="53" t="s">
        <v>417</v>
      </c>
      <c r="M35" s="57" t="n">
        <f aca="false">FALSE()</f>
        <v>0</v>
      </c>
      <c r="N35" s="58" t="str">
        <f aca="false">IF(ISBLANK(L35),"",IF(M35, "https://raw.githubusercontent.com/PatrickVibild/TellusAmazonPictures/master/pictures/"&amp;L35&amp;"/1.jpg","https://download.lenovo.com/Images/Parts/"&amp;L35&amp;"/"&amp;L35&amp;"_A.jpg"))</f>
        <v>https://download.lenovo.com/Images/Parts/04X1259/04X1259_A.jpg</v>
      </c>
      <c r="O35" s="58" t="str">
        <f aca="false">IF(ISBLANK(L35),"",IF(M35, "https://raw.githubusercontent.com/PatrickVibild/TellusAmazonPictures/master/pictures/"&amp;L35&amp;"/2.jpg","https://download.lenovo.com/Images/Parts/"&amp;L35&amp;"/"&amp;L35&amp;"_B.jpg"))</f>
        <v>https://download.lenovo.com/Images/Parts/04X1259/04X1259_B.jpg</v>
      </c>
      <c r="P35" s="59"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6" t="s">
        <v>467</v>
      </c>
      <c r="B36" s="66" t="s">
        <v>382</v>
      </c>
      <c r="C36" s="52" t="n">
        <f aca="false">FALSE()</f>
        <v>0</v>
      </c>
      <c r="D36" s="52" t="n">
        <f aca="false">FALSE()</f>
        <v>0</v>
      </c>
      <c r="E36" s="52"/>
      <c r="F36" s="53" t="n">
        <v>5714401430131</v>
      </c>
      <c r="G36" s="53" t="s">
        <v>468</v>
      </c>
      <c r="H36" s="54"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5" t="n">
        <f aca="false">TRUE()</f>
        <v>1</v>
      </c>
      <c r="K36" s="56" t="n">
        <f aca="false">TRUE()</f>
        <v>1</v>
      </c>
      <c r="L36" s="53"/>
      <c r="M36" s="57" t="n">
        <f aca="false">FALSE()</f>
        <v>0</v>
      </c>
      <c r="N36" s="58" t="str">
        <f aca="false">IF(ISBLANK(L36),"",IF(M36, "https://raw.githubusercontent.com/PatrickVibild/TellusAmazonPictures/master/pictures/"&amp;L36&amp;"/1.jpg","https://download.lenovo.com/Images/Parts/"&amp;L36&amp;"/"&amp;L36&amp;"_A.jpg"))</f>
        <v/>
      </c>
      <c r="O36" s="58" t="str">
        <f aca="false">IF(ISBLANK(L36),"",IF(M36, "https://raw.githubusercontent.com/PatrickVibild/TellusAmazonPictures/master/pictures/"&amp;L36&amp;"/2.jpg","https://download.lenovo.com/Images/Parts/"&amp;L36&amp;"/"&amp;L36&amp;"_B.jpg"))</f>
        <v/>
      </c>
      <c r="P36" s="59"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469</v>
      </c>
      <c r="B37" s="66" t="s">
        <v>470</v>
      </c>
      <c r="C37" s="52" t="n">
        <f aca="false">FALSE()</f>
        <v>0</v>
      </c>
      <c r="D37" s="52" t="n">
        <f aca="false">FALSE()</f>
        <v>0</v>
      </c>
      <c r="E37" s="52"/>
      <c r="F37" s="53" t="n">
        <v>5714401430148</v>
      </c>
      <c r="G37" s="53" t="s">
        <v>471</v>
      </c>
      <c r="H37" s="54"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5" t="n">
        <f aca="false">TRUE()</f>
        <v>1</v>
      </c>
      <c r="K37" s="56" t="n">
        <f aca="false">TRUE()</f>
        <v>1</v>
      </c>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2" t="n">
        <f aca="false">FALSE()</f>
        <v>0</v>
      </c>
      <c r="D38" s="52" t="n">
        <f aca="false">FALSE()</f>
        <v>0</v>
      </c>
      <c r="E38" s="52"/>
      <c r="F38" s="53" t="n">
        <v>5714401430155</v>
      </c>
      <c r="G38" s="53" t="s">
        <v>472</v>
      </c>
      <c r="H38" s="54"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5" t="n">
        <f aca="false">TRUE()</f>
        <v>1</v>
      </c>
      <c r="K38" s="56" t="n">
        <f aca="false">TRUE()</f>
        <v>1</v>
      </c>
      <c r="L38" s="53"/>
      <c r="M38" s="57" t="n">
        <f aca="false">FALSE()</f>
        <v>0</v>
      </c>
      <c r="N38" s="58" t="str">
        <f aca="false">IF(ISBLANK(L38),"",IF(M38, "https://raw.githubusercontent.com/PatrickVibild/TellusAmazonPictures/master/pictures/"&amp;L38&amp;"/1.jpg","https://download.lenovo.com/Images/Parts/"&amp;L38&amp;"/"&amp;L38&amp;"_A.jpg"))</f>
        <v/>
      </c>
      <c r="O38" s="58" t="str">
        <f aca="false">IF(ISBLANK(L38),"",IF(M38, "https://raw.githubusercontent.com/PatrickVibild/TellusAmazonPictures/master/pictures/"&amp;L38&amp;"/2.jpg","https://download.lenovo.com/Images/Parts/"&amp;L38&amp;"/"&amp;L38&amp;"_B.jpg"))</f>
        <v/>
      </c>
      <c r="P38" s="59"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2" t="n">
        <f aca="false">FALSE()</f>
        <v>0</v>
      </c>
      <c r="D39" s="52" t="n">
        <f aca="false">FALSE()</f>
        <v>0</v>
      </c>
      <c r="E39" s="52"/>
      <c r="F39" s="53" t="n">
        <v>5714401430162</v>
      </c>
      <c r="G39" s="53" t="s">
        <v>473</v>
      </c>
      <c r="H39" s="54"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5" t="n">
        <f aca="false">TRUE()</f>
        <v>1</v>
      </c>
      <c r="K39" s="56" t="n">
        <f aca="false">TRUE()</f>
        <v>1</v>
      </c>
      <c r="L39" s="53"/>
      <c r="M39" s="57" t="n">
        <f aca="false">FALSE()</f>
        <v>0</v>
      </c>
      <c r="N39" s="58" t="str">
        <f aca="false">IF(ISBLANK(L39),"",IF(M39, "https://raw.githubusercontent.com/PatrickVibild/TellusAmazonPictures/master/pictures/"&amp;L39&amp;"/1.jpg","https://download.lenovo.com/Images/Parts/"&amp;L39&amp;"/"&amp;L39&amp;"_A.jpg"))</f>
        <v/>
      </c>
      <c r="O39" s="58" t="str">
        <f aca="false">IF(ISBLANK(L39),"",IF(M39, "https://raw.githubusercontent.com/PatrickVibild/TellusAmazonPictures/master/pictures/"&amp;L39&amp;"/2.jpg","https://download.lenovo.com/Images/Parts/"&amp;L39&amp;"/"&amp;L39&amp;"_B.jpg"))</f>
        <v/>
      </c>
      <c r="P39" s="59"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2" t="n">
        <f aca="false">FALSE()</f>
        <v>0</v>
      </c>
      <c r="D40" s="52" t="n">
        <f aca="false">TRUE()</f>
        <v>1</v>
      </c>
      <c r="E40" s="52"/>
      <c r="F40" s="53" t="n">
        <v>5714401430179</v>
      </c>
      <c r="G40" s="53" t="s">
        <v>474</v>
      </c>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5" t="n">
        <f aca="false">TRUE()</f>
        <v>1</v>
      </c>
      <c r="K40" s="56" t="n">
        <f aca="false">TRUE()</f>
        <v>1</v>
      </c>
      <c r="L40" s="53" t="s">
        <v>432</v>
      </c>
      <c r="M40" s="57" t="n">
        <f aca="false">FALSE()</f>
        <v>0</v>
      </c>
      <c r="N40" s="58" t="str">
        <f aca="false">IF(ISBLANK(L40),"",IF(M40, "https://raw.githubusercontent.com/PatrickVibild/TellusAmazonPictures/master/pictures/"&amp;L40&amp;"/1.jpg","https://download.lenovo.com/Images/Parts/"&amp;L40&amp;"/"&amp;L40&amp;"_A.jpg"))</f>
        <v>https://download.lenovo.com/Images/Parts/04X1380/04X1380_A.jpg</v>
      </c>
      <c r="O40" s="58" t="str">
        <f aca="false">IF(ISBLANK(L40),"",IF(M40, "https://raw.githubusercontent.com/PatrickVibild/TellusAmazonPictures/master/pictures/"&amp;L40&amp;"/2.jpg","https://download.lenovo.com/Images/Parts/"&amp;L40&amp;"/"&amp;L40&amp;"_B.jpg"))</f>
        <v>https://download.lenovo.com/Images/Parts/04X1380/04X1380_B.jpg</v>
      </c>
      <c r="P40" s="59"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23.85" hidden="false" customHeight="false" outlineLevel="0" collapsed="false">
      <c r="C41" s="52" t="n">
        <f aca="false">FALSE()</f>
        <v>0</v>
      </c>
      <c r="D41" s="52" t="n">
        <f aca="false">TRUE()</f>
        <v>1</v>
      </c>
      <c r="E41" s="52"/>
      <c r="F41" s="53" t="n">
        <v>5714401430186</v>
      </c>
      <c r="G41" s="53" t="s">
        <v>475</v>
      </c>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3" t="s">
        <v>476</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0" t="n">
        <f aca="false">MATCH(H41,options!$D$1:$D$20,0)</f>
        <v>16</v>
      </c>
    </row>
    <row r="42" customFormat="false" ht="12.8" hidden="false" customHeight="false" outlineLevel="0" collapsed="false">
      <c r="C42" s="52" t="n">
        <f aca="false">FALSE()</f>
        <v>0</v>
      </c>
      <c r="D42" s="52" t="n">
        <f aca="false">FALSE()</f>
        <v>0</v>
      </c>
      <c r="E42" s="52"/>
      <c r="F42" s="53" t="n">
        <v>5714401430193</v>
      </c>
      <c r="G42" s="53" t="s">
        <v>477</v>
      </c>
      <c r="H42" s="54"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5" t="n">
        <f aca="false">TRUE()</f>
        <v>1</v>
      </c>
      <c r="K42" s="56" t="n">
        <f aca="false">TRUE()</f>
        <v>1</v>
      </c>
      <c r="L42" s="53"/>
      <c r="M42" s="57" t="n">
        <f aca="false">FALSE()</f>
        <v>0</v>
      </c>
      <c r="N42" s="58" t="str">
        <f aca="false">IF(ISBLANK(L42),"",IF(M42, "https://raw.githubusercontent.com/PatrickVibild/TellusAmazonPictures/master/pictures/"&amp;L42&amp;"/1.jpg","https://download.lenovo.com/Images/Parts/"&amp;L42&amp;"/"&amp;L42&amp;"_A.jpg"))</f>
        <v/>
      </c>
      <c r="O42" s="58" t="str">
        <f aca="false">IF(ISBLANK(L42),"",IF(M42, "https://raw.githubusercontent.com/PatrickVibild/TellusAmazonPictures/master/pictures/"&amp;L42&amp;"/2.jpg","https://download.lenovo.com/Images/Parts/"&amp;L42&amp;"/"&amp;L42&amp;"_B.jpg"))</f>
        <v/>
      </c>
      <c r="P42" s="59"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2" t="n">
        <f aca="false">TRUE()</f>
        <v>1</v>
      </c>
      <c r="D43" s="52" t="n">
        <f aca="false">FALSE()</f>
        <v>0</v>
      </c>
      <c r="E43" s="52"/>
      <c r="F43" s="53" t="n">
        <v>5714401430315</v>
      </c>
      <c r="G43" s="53" t="s">
        <v>478</v>
      </c>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5" t="n">
        <f aca="false">TRUE()</f>
        <v>1</v>
      </c>
      <c r="K43" s="56" t="n">
        <f aca="false">TRUE()</f>
        <v>1</v>
      </c>
      <c r="L43" s="53" t="s">
        <v>479</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52" t="n">
        <f aca="false">TRUE()</f>
        <v>1</v>
      </c>
      <c r="C1" s="0" t="s">
        <v>481</v>
      </c>
      <c r="D1" s="54" t="s">
        <v>373</v>
      </c>
      <c r="E1" s="0" t="s">
        <v>482</v>
      </c>
      <c r="F1" s="0" t="s">
        <v>483</v>
      </c>
      <c r="G1" s="0" t="s">
        <v>470</v>
      </c>
    </row>
    <row r="2" customFormat="false" ht="12.8" hidden="false" customHeight="false" outlineLevel="0" collapsed="false">
      <c r="A2" s="0" t="s">
        <v>430</v>
      </c>
      <c r="B2" s="52" t="n">
        <f aca="false">FALSE()</f>
        <v>0</v>
      </c>
      <c r="C2" s="0" t="s">
        <v>380</v>
      </c>
      <c r="D2" s="54" t="s">
        <v>377</v>
      </c>
      <c r="E2" s="0" t="s">
        <v>484</v>
      </c>
      <c r="F2" s="0" t="s">
        <v>377</v>
      </c>
      <c r="G2" s="0" t="s">
        <v>410</v>
      </c>
    </row>
    <row r="3" customFormat="false" ht="12.8" hidden="false" customHeight="false" outlineLevel="0" collapsed="false">
      <c r="A3" s="0" t="s">
        <v>485</v>
      </c>
      <c r="D3" s="54" t="s">
        <v>382</v>
      </c>
      <c r="E3" s="0" t="s">
        <v>486</v>
      </c>
      <c r="F3" s="0" t="s">
        <v>373</v>
      </c>
    </row>
    <row r="4" customFormat="false" ht="12.8" hidden="false" customHeight="false" outlineLevel="0" collapsed="false">
      <c r="D4" s="54" t="s">
        <v>386</v>
      </c>
      <c r="E4" s="0" t="s">
        <v>487</v>
      </c>
      <c r="F4" s="0" t="s">
        <v>382</v>
      </c>
    </row>
    <row r="5" customFormat="false" ht="12.8" hidden="false" customHeight="false" outlineLevel="0" collapsed="false">
      <c r="D5" s="54" t="s">
        <v>390</v>
      </c>
      <c r="E5" s="0" t="s">
        <v>488</v>
      </c>
      <c r="F5" s="0" t="s">
        <v>386</v>
      </c>
    </row>
    <row r="6" customFormat="false" ht="12.8" hidden="false" customHeight="false" outlineLevel="0" collapsed="false">
      <c r="D6" s="54" t="s">
        <v>394</v>
      </c>
      <c r="E6" s="0" t="s">
        <v>489</v>
      </c>
      <c r="F6" s="0" t="s">
        <v>416</v>
      </c>
    </row>
    <row r="7" customFormat="false" ht="12.8" hidden="false" customHeight="false" outlineLevel="0" collapsed="false">
      <c r="D7" s="54" t="s">
        <v>398</v>
      </c>
      <c r="E7" s="0" t="s">
        <v>490</v>
      </c>
    </row>
    <row r="8" customFormat="false" ht="12.8" hidden="false" customHeight="false" outlineLevel="0" collapsed="false">
      <c r="D8" s="54" t="s">
        <v>459</v>
      </c>
      <c r="E8" s="0" t="s">
        <v>491</v>
      </c>
    </row>
    <row r="9" customFormat="false" ht="12.8" hidden="false" customHeight="false" outlineLevel="0" collapsed="false">
      <c r="D9" s="54" t="s">
        <v>464</v>
      </c>
      <c r="E9" s="0" t="s">
        <v>492</v>
      </c>
    </row>
    <row r="10" customFormat="false" ht="12.8" hidden="false" customHeight="false" outlineLevel="0" collapsed="false">
      <c r="D10" s="54" t="s">
        <v>416</v>
      </c>
      <c r="E10" s="0" t="s">
        <v>493</v>
      </c>
    </row>
    <row r="11" customFormat="false" ht="12.8" hidden="false" customHeight="false" outlineLevel="0" collapsed="false">
      <c r="D11" s="54" t="s">
        <v>421</v>
      </c>
      <c r="E11" s="0" t="s">
        <v>494</v>
      </c>
    </row>
    <row r="12" customFormat="false" ht="12.8" hidden="false" customHeight="false" outlineLevel="0" collapsed="false">
      <c r="D12" s="54" t="s">
        <v>423</v>
      </c>
      <c r="E12" s="0" t="s">
        <v>495</v>
      </c>
    </row>
    <row r="13" customFormat="false" ht="12.8" hidden="false" customHeight="false" outlineLevel="0" collapsed="false">
      <c r="D13" s="54" t="s">
        <v>426</v>
      </c>
      <c r="E13" s="0" t="s">
        <v>496</v>
      </c>
    </row>
    <row r="14" customFormat="false" ht="12.8" hidden="false" customHeight="false" outlineLevel="0" collapsed="false">
      <c r="D14" s="54" t="s">
        <v>428</v>
      </c>
      <c r="E14" s="0" t="s">
        <v>497</v>
      </c>
    </row>
    <row r="15" customFormat="false" ht="12.8" hidden="false" customHeight="false" outlineLevel="0" collapsed="false">
      <c r="D15" s="54" t="s">
        <v>402</v>
      </c>
      <c r="E15" s="0" t="s">
        <v>498</v>
      </c>
    </row>
    <row r="16" customFormat="false" ht="12.8" hidden="false" customHeight="false" outlineLevel="0" collapsed="false">
      <c r="D16" s="54" t="s">
        <v>405</v>
      </c>
      <c r="E16" s="71" t="s">
        <v>499</v>
      </c>
    </row>
    <row r="17" customFormat="false" ht="12.8" hidden="false" customHeight="false" outlineLevel="0" collapsed="false">
      <c r="D17" s="54" t="s">
        <v>436</v>
      </c>
      <c r="E17" s="0" t="s">
        <v>500</v>
      </c>
    </row>
    <row r="18" customFormat="false" ht="12.8" hidden="false" customHeight="false" outlineLevel="0" collapsed="false">
      <c r="D18" s="54" t="s">
        <v>410</v>
      </c>
      <c r="E18" s="0" t="s">
        <v>501</v>
      </c>
    </row>
    <row r="19" customFormat="false" ht="12.8" hidden="false" customHeight="false" outlineLevel="0" collapsed="false">
      <c r="D19" s="54" t="s">
        <v>414</v>
      </c>
      <c r="E19" s="0" t="s">
        <v>502</v>
      </c>
    </row>
    <row r="20" customFormat="false" ht="12.8" hidden="false" customHeight="false" outlineLevel="0" collapsed="false">
      <c r="D20" s="54" t="s">
        <v>461</v>
      </c>
      <c r="E20" s="0" t="s">
        <v>503</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483</v>
      </c>
    </row>
    <row r="3" customFormat="false" ht="14.9" hidden="false" customHeight="false" outlineLevel="0" collapsed="false">
      <c r="B3" s="50" t="s">
        <v>504</v>
      </c>
    </row>
    <row r="4" customFormat="false" ht="14.9" hidden="false" customHeight="false" outlineLevel="0" collapsed="false">
      <c r="B4" s="50" t="s">
        <v>505</v>
      </c>
    </row>
    <row r="5" customFormat="false" ht="14.9" hidden="false" customHeight="false" outlineLevel="0" collapsed="false">
      <c r="B5" s="50" t="s">
        <v>506</v>
      </c>
    </row>
    <row r="6" customFormat="false" ht="14.9" hidden="false" customHeight="false" outlineLevel="0" collapsed="false">
      <c r="A6" s="0" t="s">
        <v>507</v>
      </c>
      <c r="B6" s="50" t="s">
        <v>508</v>
      </c>
    </row>
    <row r="7" customFormat="false" ht="14.9" hidden="false" customHeight="false" outlineLevel="0" collapsed="false">
      <c r="B7" s="50" t="s">
        <v>509</v>
      </c>
    </row>
    <row r="8" customFormat="false" ht="12.8" hidden="false" customHeight="false" outlineLevel="0" collapsed="false">
      <c r="A8" s="0" t="s">
        <v>40</v>
      </c>
      <c r="B8" s="50" t="s">
        <v>510</v>
      </c>
    </row>
    <row r="9" customFormat="false" ht="12.8" hidden="false" customHeight="false" outlineLevel="0" collapsed="false">
      <c r="A9" s="0" t="s">
        <v>511</v>
      </c>
      <c r="B9" s="5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0" t="s">
        <v>515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459</v>
      </c>
    </row>
    <row r="28" customFormat="false" ht="12.8" hidden="false" customHeight="false" outlineLevel="0" collapsed="false">
      <c r="B28" s="54" t="s">
        <v>464</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423</v>
      </c>
    </row>
    <row r="32" customFormat="false" ht="12.8" hidden="false" customHeight="false" outlineLevel="0" collapsed="false">
      <c r="B32" s="54" t="s">
        <v>426</v>
      </c>
    </row>
    <row r="33" customFormat="false" ht="12.8" hidden="false" customHeight="false" outlineLevel="0" collapsed="false">
      <c r="B33" s="54" t="s">
        <v>428</v>
      </c>
    </row>
    <row r="34" customFormat="false" ht="12.8" hidden="false" customHeight="false" outlineLevel="0" collapsed="false">
      <c r="B34" s="54" t="s">
        <v>402</v>
      </c>
      <c r="D34" s="50"/>
    </row>
    <row r="35" customFormat="false" ht="12.8" hidden="false" customHeight="false" outlineLevel="0" collapsed="false">
      <c r="B35" s="54" t="s">
        <v>405</v>
      </c>
      <c r="D35" s="50"/>
    </row>
    <row r="36" customFormat="false" ht="12.8" hidden="false" customHeight="false" outlineLevel="0" collapsed="false">
      <c r="B36" s="54" t="s">
        <v>436</v>
      </c>
      <c r="D36" s="50"/>
    </row>
    <row r="37" customFormat="false" ht="12.8" hidden="false" customHeight="false" outlineLevel="0" collapsed="false">
      <c r="B37" s="54" t="s">
        <v>410</v>
      </c>
      <c r="D37" s="50"/>
    </row>
    <row r="38" customFormat="false" ht="12.8" hidden="false" customHeight="false" outlineLevel="0" collapsed="false">
      <c r="B38" s="54" t="s">
        <v>414</v>
      </c>
      <c r="D38" s="50"/>
    </row>
    <row r="39" customFormat="false" ht="12.8" hidden="false" customHeight="false" outlineLevel="0" collapsed="false">
      <c r="B39" s="54" t="s">
        <v>461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516</v>
      </c>
    </row>
    <row r="4" customFormat="false" ht="15" hidden="false" customHeight="false" outlineLevel="0" collapsed="false">
      <c r="B4" s="72" t="s">
        <v>517</v>
      </c>
    </row>
    <row r="5" customFormat="false" ht="15" hidden="false" customHeight="false" outlineLevel="0" collapsed="false">
      <c r="B5" s="72" t="s">
        <v>518</v>
      </c>
    </row>
    <row r="6" customFormat="false" ht="15" hidden="false" customHeight="false" outlineLevel="0" collapsed="false">
      <c r="B6" s="72" t="s">
        <v>519</v>
      </c>
    </row>
    <row r="7" customFormat="false" ht="15" hidden="false" customHeight="false" outlineLevel="0" collapsed="false">
      <c r="B7" s="72"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546</v>
      </c>
    </row>
    <row r="4" customFormat="false" ht="14.9" hidden="false" customHeight="false" outlineLevel="0" collapsed="false">
      <c r="B4" s="50" t="s">
        <v>547</v>
      </c>
    </row>
    <row r="5" customFormat="false" ht="14.9" hidden="false" customHeight="false" outlineLevel="0" collapsed="false">
      <c r="B5" s="50" t="s">
        <v>548</v>
      </c>
    </row>
    <row r="6" customFormat="false" ht="14.9" hidden="false" customHeight="false" outlineLevel="0" collapsed="false">
      <c r="B6" s="50" t="s">
        <v>549</v>
      </c>
    </row>
    <row r="7" customFormat="false" ht="14.9" hidden="false" customHeight="false" outlineLevel="0" collapsed="false">
      <c r="B7" s="50" t="s">
        <v>550</v>
      </c>
    </row>
    <row r="8" customFormat="false" ht="14.9" hidden="false" customHeight="false" outlineLevel="0" collapsed="false">
      <c r="A8" s="0" t="s">
        <v>521</v>
      </c>
      <c r="B8" s="50" t="s">
        <v>551</v>
      </c>
    </row>
    <row r="9" customFormat="false" ht="14.9" hidden="false" customHeight="false" outlineLevel="0" collapsed="false">
      <c r="A9" s="0" t="s">
        <v>523</v>
      </c>
      <c r="B9" s="50" t="s">
        <v>552</v>
      </c>
    </row>
    <row r="10" customFormat="false" ht="14.9" hidden="false" customHeight="false" outlineLevel="0" collapsed="false">
      <c r="B10" s="50" t="s">
        <v>553</v>
      </c>
    </row>
    <row r="11" customFormat="false" ht="14.9" hidden="false" customHeight="false" outlineLevel="0" collapsed="false">
      <c r="B11" s="50" t="s">
        <v>554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555</v>
      </c>
    </row>
    <row r="15" customFormat="false" ht="12.8" hidden="false" customHeight="false" outlineLevel="0" collapsed="false">
      <c r="B15" s="50"/>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2" t="s">
        <v>580</v>
      </c>
    </row>
    <row r="9" customFormat="false" ht="12.8" hidden="false" customHeight="false" outlineLevel="0" collapsed="false">
      <c r="B9" s="0" t="s">
        <v>581</v>
      </c>
    </row>
    <row r="10" customFormat="false" ht="12.8" hidden="false" customHeight="false" outlineLevel="0" collapsed="false">
      <c r="B10" s="50" t="s">
        <v>582</v>
      </c>
    </row>
    <row r="11" customFormat="false" ht="12.8" hidden="false" customHeight="false" outlineLevel="0" collapsed="false">
      <c r="B11" s="50"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603</v>
      </c>
    </row>
    <row r="4" customFormat="false" ht="15" hidden="false" customHeight="false" outlineLevel="0" collapsed="false">
      <c r="B4" s="72" t="s">
        <v>604</v>
      </c>
    </row>
    <row r="5" customFormat="false" ht="12.8" hidden="false" customHeight="false" outlineLevel="0" collapsed="false">
      <c r="B5" s="0" t="s">
        <v>605</v>
      </c>
    </row>
    <row r="6" customFormat="false" ht="15" hidden="false" customHeight="false" outlineLevel="0" collapsed="false">
      <c r="B6" s="72" t="s">
        <v>606</v>
      </c>
    </row>
    <row r="7" customFormat="false" ht="15" hidden="false" customHeight="false" outlineLevel="0" collapsed="false">
      <c r="B7" s="72" t="s">
        <v>607</v>
      </c>
    </row>
    <row r="8" customFormat="false" ht="12.8" hidden="false" customHeight="false" outlineLevel="0" collapsed="false">
      <c r="B8" s="0" t="s">
        <v>608</v>
      </c>
    </row>
    <row r="9" customFormat="false" ht="12.8" hidden="false" customHeight="false" outlineLevel="0" collapsed="false">
      <c r="B9" s="73"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2"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2021-08-30T11:17:40Z</dcterms:modified>
  <cp:revision>153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