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
    </mc:Choice>
  </mc:AlternateContent>
  <xr:revisionPtr revIDLastSave="0" documentId="13_ncr:1_{8FC3B6EF-5C30-4E49-B2FF-4D7DB04A05B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<sst xmlns="http://schemas.openxmlformats.org/spreadsheetml/2006/main" count="845" uniqueCount="676">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</sst>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f>Values!B13</f>
        <v>0</v>
      </c>
      <c r="C4" s="29" t="s">
        <v>345</v>
      </c>
      <c r="D4" s="30">
        <f>Values!B14</f>
        <v>0</v>
      </c>
      <c r="E4" s="31" t="s">
        <v>346</v>
      </c>
      <c r="F4" s="28" t="str">
        <f>SUBSTITUTE(Values!B1, "{language}", "") &amp; " " &amp; Values!B3</f>
        <v xml:space="preserve">replacement  backlit keyboard for HP    </v>
      </c>
      <c r="G4" s="29" t="s">
        <v>345</v>
      </c>
      <c r="H4" s="27" t="str">
        <f>Values!B16</f>
        <v>computer-keyboards</v>
      </c>
      <c r="I4" s="27" t="str">
        <f>IF(ISBLANK(Values!E3),"","4730574031")</f>
        <v>4730574031</v>
      </c>
      <c r="J4" s="32">
        <f>Values!B13</f>
        <v>0</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
      </c>
      <c r="B5" s="38" t="str">
        <f>IF(ISBLANK(Values!E4),"",Values!F4)</f>
        <v/>
      </c>
      <c r="C5" s="32" t="str">
        <f>IF(ISBLANK(Values!E4),"","TellusRem")</f>
        <v/>
      </c>
      <c r="D5" s="30" t="str">
        <f>IF(ISBLANK(Values!E4),"",Values!E4)</f>
        <v/>
      </c>
      <c r="E5" s="31" t="str">
        <f>IF(ISBLANK(Values!E4),"","EAN")</f>
        <v/>
      </c>
      <c r="F5" s="28" t="str">
        <f>IF(ISBLANK(Values!E4),"",IF(Values!J4, SUBSTITUTE(Values!$B$1, "{language}", Values!H4) &amp; " " &amp;Values!$B$3, SUBSTITUTE(Values!$B$2, "{language}", Values!$H4) &amp; " " &amp;Values!$B$3))</f>
        <v/>
      </c>
      <c r="G5" s="32" t="str">
        <f>IF(ISBLANK(Values!E4),"","TellusRem")</f>
        <v/>
      </c>
      <c r="H5" s="27" t="str">
        <f>IF(ISBLANK(Values!E4),"",Values!$B$16)</f>
        <v/>
      </c>
      <c r="I5" s="27" t="str">
        <f>IF(ISBLANK(Values!E4),"","4730574031")</f>
        <v/>
      </c>
      <c r="J5" s="39" t="str">
        <f>IF(ISBLANK(Values!E4),"",Values!F4 )</f>
        <v/>
      </c>
      <c r="K5" s="28" t="str">
        <f>IF(ISBLANK(Values!E4),"",IF(Values!J4, Values!$B$4, Values!$B$5))</f>
        <v/>
      </c>
      <c r="L5" s="40" t="str">
        <f>IF(ISBLANK(Values!E4),"",IF($CO5="DEFAULT", Values!$B$18, ""))</f>
        <v/>
      </c>
      <c r="M5" s="28" t="str">
        <f>IF(ISBLANK(Values!E4),"",Values!$M4)</f>
        <v/>
      </c>
      <c r="N5" s="28" t="str">
        <f>IF(ISBLANK(Values!$F4),"",Values!N4)</f>
        <v/>
      </c>
      <c r="O5" s="28" t="str">
        <f>IF(ISBLANK(Values!$F4),"",Values!O4)</f>
        <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
      </c>
      <c r="X5" s="32" t="str">
        <f>IF(ISBLANK(Values!E4),"",Values!$B$13)</f>
        <v/>
      </c>
      <c r="Y5" s="39" t="str">
        <f>IF(ISBLANK(Values!E4),"","Size-Color")</f>
        <v/>
      </c>
      <c r="Z5" s="32" t="str">
        <f>IF(ISBLANK(Values!E4),"","variation")</f>
        <v/>
      </c>
      <c r="AA5" s="36" t="str">
        <f>IF(ISBLANK(Values!E4),"",Values!$B$20)</f>
        <v/>
      </c>
      <c r="AB5" s="1" t="str">
        <f>IF(ISBLANK(Values!E4),"",Values!$B$29)</f>
        <v/>
      </c>
      <c r="AI5" s="41" t="str">
        <f>IF(ISBLANK(Values!E4),"",IF(Values!I4,Values!$B$23,Values!$B$33))</f>
        <v/>
      </c>
      <c r="AJ5" s="4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8" t="str">
        <f>IF(ISBLANK(Values!E4),"",Values!H4)</f>
        <v/>
      </c>
      <c r="AV5" s="1" t="str">
        <f>IF(ISBLANK(Values!E4),"",IF(Values!J4,"Backlit", "Non-Backlit"))</f>
        <v/>
      </c>
      <c r="AW5"/>
      <c r="BE5" s="27" t="str">
        <f>IF(ISBLANK(Values!E4),"","Professional Audience")</f>
        <v/>
      </c>
      <c r="BF5" s="27" t="str">
        <f>IF(ISBLANK(Values!E4),"","Consumer Audience")</f>
        <v/>
      </c>
      <c r="BG5" s="27" t="str">
        <f>IF(ISBLANK(Values!E4),"","Adults")</f>
        <v/>
      </c>
      <c r="BH5" s="27"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27" t="str">
        <f>IF(ISBLANK(Values!E4),"","Parts")</f>
        <v/>
      </c>
      <c r="DP5" s="27" t="str">
        <f>IF(ISBLANK(Values!E4),"",Values!$B$31)</f>
        <v/>
      </c>
      <c r="DS5" s="31"/>
      <c r="DY5" t="str">
        <f>IF(ISBLANK(Values!$E4), "", "not_applicable")</f>
        <v/>
      </c>
      <c r="DZ5" s="31"/>
      <c r="EA5" s="31"/>
      <c r="EB5" s="31"/>
      <c r="EC5" s="31"/>
      <c r="EI5" s="1" t="str">
        <f>IF(ISBLANK(Values!E4),"",Values!$B$31)</f>
        <v/>
      </c>
      <c r="ES5" s="1" t="str">
        <f>IF(ISBLANK(Values!E4),"","Amazon Tellus UPS")</f>
        <v/>
      </c>
      <c r="EV5" s="31" t="str">
        <f>IF(ISBLANK(Values!E4),"","New")</f>
        <v/>
      </c>
      <c r="FE5" s="1" t="str">
        <f>IF(ISBLANK(Values!E4),"",IF(CO5&lt;&gt;"DEFAULT", "", 3))</f>
        <v/>
      </c>
      <c r="FH5" s="1" t="str">
        <f>IF(ISBLANK(Values!E4),"","FALSE")</f>
        <v/>
      </c>
      <c r="FI5" s="1" t="str">
        <f>IF(ISBLANK(Values!E4),"","FALSE")</f>
        <v/>
      </c>
      <c r="FJ5" s="1" t="str">
        <f>IF(ISBLANK(Values!E4),"","FALSE")</f>
        <v/>
      </c>
      <c r="FM5" s="1" t="str">
        <f>IF(ISBLANK(Values!E4),"","1")</f>
        <v/>
      </c>
      <c r="FO5" s="28"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row>
    <row r="6" spans="1:192" ht="48" x14ac:dyDescent="0.2">
      <c r="A6" s="27" t="str">
        <f>IF(ISBLANK(Values!E5),"",IF(Values!$B$37="EU","computercomponent","computer"))</f>
        <v/>
      </c>
      <c r="B6" s="38" t="str">
        <f>IF(ISBLANK(Values!E5),"",Values!F5)</f>
        <v/>
      </c>
      <c r="C6" s="32" t="str">
        <f>IF(ISBLANK(Values!E5),"","TellusRem")</f>
        <v/>
      </c>
      <c r="D6" s="30" t="str">
        <f>IF(ISBLANK(Values!E5),"",Values!E5)</f>
        <v/>
      </c>
      <c r="E6" s="31" t="str">
        <f>IF(ISBLANK(Values!E5),"","EAN")</f>
        <v/>
      </c>
      <c r="F6" s="28" t="str">
        <f>IF(ISBLANK(Values!E5),"",IF(Values!J5, SUBSTITUTE(Values!$B$1, "{language}", Values!H5) &amp; " " &amp;Values!$B$3, SUBSTITUTE(Values!$B$2, "{language}", Values!$H5) &amp; " " &amp;Values!$B$3))</f>
        <v/>
      </c>
      <c r="G6" s="32" t="str">
        <f>IF(ISBLANK(Values!E5),"","TellusRem")</f>
        <v/>
      </c>
      <c r="H6" s="27" t="str">
        <f>IF(ISBLANK(Values!E5),"",Values!$B$16)</f>
        <v/>
      </c>
      <c r="I6" s="27" t="str">
        <f>IF(ISBLANK(Values!E5),"","4730574031")</f>
        <v/>
      </c>
      <c r="J6" s="39" t="str">
        <f>IF(ISBLANK(Values!E5),"",Values!F5 )</f>
        <v/>
      </c>
      <c r="K6" s="28" t="str">
        <f>IF(ISBLANK(Values!E5),"",IF(Values!J5, Values!$B$4, Values!$B$5))</f>
        <v/>
      </c>
      <c r="L6" s="40" t="str">
        <f>IF(ISBLANK(Values!E5),"",IF($CO6="DEFAULT", Values!$B$18, ""))</f>
        <v/>
      </c>
      <c r="M6" s="28" t="str">
        <f>IF(ISBLANK(Values!E5),"",Values!$M5)</f>
        <v/>
      </c>
      <c r="N6" s="28" t="str">
        <f>IF(ISBLANK(Values!$F5),"",Values!N5)</f>
        <v/>
      </c>
      <c r="O6" s="28" t="str">
        <f>IF(ISBLANK(Values!$F5),"",Values!O5)</f>
        <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
      </c>
      <c r="X6" s="32" t="str">
        <f>IF(ISBLANK(Values!E5),"",Values!$B$13)</f>
        <v/>
      </c>
      <c r="Y6" s="39" t="str">
        <f>IF(ISBLANK(Values!E5),"","Size-Color")</f>
        <v/>
      </c>
      <c r="Z6" s="32" t="str">
        <f>IF(ISBLANK(Values!E5),"","variation")</f>
        <v/>
      </c>
      <c r="AA6" s="36" t="str">
        <f>IF(ISBLANK(Values!E5),"",Values!$B$20)</f>
        <v/>
      </c>
      <c r="AB6" s="1" t="str">
        <f>IF(ISBLANK(Values!E5),"",Values!$B$29)</f>
        <v/>
      </c>
      <c r="AI6" s="41" t="str">
        <f>IF(ISBLANK(Values!E5),"",IF(Values!I5,Values!$B$23,Values!$B$33))</f>
        <v/>
      </c>
      <c r="AJ6" s="4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8" t="str">
        <f>IF(ISBLANK(Values!E5),"",Values!H5)</f>
        <v/>
      </c>
      <c r="AV6" s="1" t="str">
        <f>IF(ISBLANK(Values!E5),"",IF(Values!J5,"Backlit", "Non-Backlit"))</f>
        <v/>
      </c>
      <c r="AW6"/>
      <c r="BE6" s="27" t="str">
        <f>IF(ISBLANK(Values!E5),"","Professional Audience")</f>
        <v/>
      </c>
      <c r="BF6" s="27" t="str">
        <f>IF(ISBLANK(Values!E5),"","Consumer Audience")</f>
        <v/>
      </c>
      <c r="BG6" s="27" t="str">
        <f>IF(ISBLANK(Values!E5),"","Adults")</f>
        <v/>
      </c>
      <c r="BH6" s="27"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27" t="str">
        <f>IF(ISBLANK(Values!E5),"","Parts")</f>
        <v/>
      </c>
      <c r="DP6" s="27" t="str">
        <f>IF(ISBLANK(Values!E5),"",Values!$B$31)</f>
        <v/>
      </c>
      <c r="DS6" s="31"/>
      <c r="DY6" t="str">
        <f>IF(ISBLANK(Values!$E5), "", "not_applicable")</f>
        <v/>
      </c>
      <c r="DZ6" s="31"/>
      <c r="EA6" s="31"/>
      <c r="EB6" s="31"/>
      <c r="EC6" s="31"/>
      <c r="EI6" s="1" t="str">
        <f>IF(ISBLANK(Values!E5),"",Values!$B$31)</f>
        <v/>
      </c>
      <c r="ES6" s="1" t="str">
        <f>IF(ISBLANK(Values!E5),"","Amazon Tellus UPS")</f>
        <v/>
      </c>
      <c r="EV6" s="31" t="str">
        <f>IF(ISBLANK(Values!E5),"","New")</f>
        <v/>
      </c>
      <c r="FE6" s="1" t="str">
        <f>IF(ISBLANK(Values!E5),"",IF(CO6&lt;&gt;"DEFAULT", "", 3))</f>
        <v/>
      </c>
      <c r="FH6" s="1" t="str">
        <f>IF(ISBLANK(Values!E5),"","FALSE")</f>
        <v/>
      </c>
      <c r="FI6" s="1" t="str">
        <f>IF(ISBLANK(Values!E5),"","FALSE")</f>
        <v/>
      </c>
      <c r="FJ6" s="1" t="str">
        <f>IF(ISBLANK(Values!E5),"","FALSE")</f>
        <v/>
      </c>
      <c r="FM6" s="1" t="str">
        <f>IF(ISBLANK(Values!E5),"","1")</f>
        <v/>
      </c>
      <c r="FO6" s="28"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row>
    <row r="7" spans="1:192" ht="48" x14ac:dyDescent="0.2">
      <c r="A7" s="27" t="str">
        <f>IF(ISBLANK(Values!E6),"",IF(Values!$B$37="EU","computercomponent","computer"))</f>
        <v/>
      </c>
      <c r="B7" s="38" t="str">
        <f>IF(ISBLANK(Values!E6),"",Values!F6)</f>
        <v/>
      </c>
      <c r="C7" s="32" t="str">
        <f>IF(ISBLANK(Values!E6),"","TellusRem")</f>
        <v/>
      </c>
      <c r="D7" s="30" t="str">
        <f>IF(ISBLANK(Values!E6),"",Values!E6)</f>
        <v/>
      </c>
      <c r="E7" s="31" t="str">
        <f>IF(ISBLANK(Values!E6),"","EAN")</f>
        <v/>
      </c>
      <c r="F7" s="28" t="str">
        <f>IF(ISBLANK(Values!E6),"",IF(Values!J6, SUBSTITUTE(Values!$B$1, "{language}", Values!H6) &amp; " " &amp;Values!$B$3, SUBSTITUTE(Values!$B$2, "{language}", Values!$H6) &amp; " " &amp;Values!$B$3))</f>
        <v/>
      </c>
      <c r="G7" s="32" t="str">
        <f>IF(ISBLANK(Values!E6),"","TellusRem")</f>
        <v/>
      </c>
      <c r="H7" s="27" t="str">
        <f>IF(ISBLANK(Values!E6),"",Values!$B$16)</f>
        <v/>
      </c>
      <c r="I7" s="27" t="str">
        <f>IF(ISBLANK(Values!E6),"","4730574031")</f>
        <v/>
      </c>
      <c r="J7" s="39" t="str">
        <f>IF(ISBLANK(Values!E6),"",Values!F6 )</f>
        <v/>
      </c>
      <c r="K7" s="28" t="str">
        <f>IF(ISBLANK(Values!E6),"",IF(Values!J6, Values!$B$4, Values!$B$5))</f>
        <v/>
      </c>
      <c r="L7" s="40" t="str">
        <f>IF(ISBLANK(Values!E6),"",IF($CO7="DEFAULT", Values!$B$18, ""))</f>
        <v/>
      </c>
      <c r="M7" s="28" t="str">
        <f>IF(ISBLANK(Values!E6),"",Values!$M6)</f>
        <v/>
      </c>
      <c r="N7" s="28" t="str">
        <f>IF(ISBLANK(Values!$F6),"",Values!N6)</f>
        <v/>
      </c>
      <c r="O7" s="28" t="str">
        <f>IF(ISBLANK(Values!$F6),"",Values!O6)</f>
        <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
      </c>
      <c r="X7" s="32" t="str">
        <f>IF(ISBLANK(Values!E6),"",Values!$B$13)</f>
        <v/>
      </c>
      <c r="Y7" s="39" t="str">
        <f>IF(ISBLANK(Values!E6),"","Size-Color")</f>
        <v/>
      </c>
      <c r="Z7" s="32" t="str">
        <f>IF(ISBLANK(Values!E6),"","variation")</f>
        <v/>
      </c>
      <c r="AA7" s="36" t="str">
        <f>IF(ISBLANK(Values!E6),"",Values!$B$20)</f>
        <v/>
      </c>
      <c r="AB7" s="1" t="str">
        <f>IF(ISBLANK(Values!E6),"",Values!$B$29)</f>
        <v/>
      </c>
      <c r="AI7" s="41" t="str">
        <f>IF(ISBLANK(Values!E6),"",IF(Values!I6,Values!$B$23,Values!$B$33))</f>
        <v/>
      </c>
      <c r="AJ7" s="4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8" t="str">
        <f>IF(ISBLANK(Values!E6),"",Values!H6)</f>
        <v/>
      </c>
      <c r="AV7" s="1" t="str">
        <f>IF(ISBLANK(Values!E6),"",IF(Values!J6,"Backlit", "Non-Backlit"))</f>
        <v/>
      </c>
      <c r="AW7"/>
      <c r="BE7" s="27" t="str">
        <f>IF(ISBLANK(Values!E6),"","Professional Audience")</f>
        <v/>
      </c>
      <c r="BF7" s="27" t="str">
        <f>IF(ISBLANK(Values!E6),"","Consumer Audience")</f>
        <v/>
      </c>
      <c r="BG7" s="27" t="str">
        <f>IF(ISBLANK(Values!E6),"","Adults")</f>
        <v/>
      </c>
      <c r="BH7" s="27"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27" t="str">
        <f>IF(ISBLANK(Values!E6),"","Parts")</f>
        <v/>
      </c>
      <c r="DP7" s="27" t="str">
        <f>IF(ISBLANK(Values!E6),"",Values!$B$31)</f>
        <v/>
      </c>
      <c r="DS7" s="31"/>
      <c r="DY7" t="str">
        <f>IF(ISBLANK(Values!$E6), "", "not_applicable")</f>
        <v/>
      </c>
      <c r="DZ7" s="31"/>
      <c r="EA7" s="31"/>
      <c r="EB7" s="31"/>
      <c r="EC7" s="31"/>
      <c r="EI7" s="1" t="str">
        <f>IF(ISBLANK(Values!E6),"",Values!$B$31)</f>
        <v/>
      </c>
      <c r="ES7" s="1" t="str">
        <f>IF(ISBLANK(Values!E6),"","Amazon Tellus UPS")</f>
        <v/>
      </c>
      <c r="EV7" s="31" t="str">
        <f>IF(ISBLANK(Values!E6),"","New")</f>
        <v/>
      </c>
      <c r="FE7" s="1" t="str">
        <f>IF(ISBLANK(Values!E6),"",IF(CO7&lt;&gt;"DEFAULT", "", 3))</f>
        <v/>
      </c>
      <c r="FH7" s="1" t="str">
        <f>IF(ISBLANK(Values!E6),"","FALSE")</f>
        <v/>
      </c>
      <c r="FI7" s="1" t="str">
        <f>IF(ISBLANK(Values!E6),"","FALSE")</f>
        <v/>
      </c>
      <c r="FJ7" s="1" t="str">
        <f>IF(ISBLANK(Values!E6),"","FALSE")</f>
        <v/>
      </c>
      <c r="FM7" s="1" t="str">
        <f>IF(ISBLANK(Values!E6),"","1")</f>
        <v/>
      </c>
      <c r="FO7" s="28"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row>
    <row r="8" spans="1:192" ht="48" x14ac:dyDescent="0.2">
      <c r="A8" s="27" t="str">
        <f>IF(ISBLANK(Values!E7),"",IF(Values!$B$37="EU","computercomponent","computer"))</f>
        <v/>
      </c>
      <c r="B8" s="38" t="str">
        <f>IF(ISBLANK(Values!E7),"",Values!F7)</f>
        <v/>
      </c>
      <c r="C8" s="32" t="str">
        <f>IF(ISBLANK(Values!E7),"","TellusRem")</f>
        <v/>
      </c>
      <c r="D8" s="30" t="str">
        <f>IF(ISBLANK(Values!E7),"",Values!E7)</f>
        <v/>
      </c>
      <c r="E8" s="31" t="str">
        <f>IF(ISBLANK(Values!E7),"","EAN")</f>
        <v/>
      </c>
      <c r="F8" s="28" t="str">
        <f>IF(ISBLANK(Values!E7),"",IF(Values!J7, SUBSTITUTE(Values!$B$1, "{language}", Values!H7) &amp; " " &amp;Values!$B$3, SUBSTITUTE(Values!$B$2, "{language}", Values!$H7) &amp; " " &amp;Values!$B$3))</f>
        <v/>
      </c>
      <c r="G8" s="32" t="str">
        <f>IF(ISBLANK(Values!E7),"","TellusRem")</f>
        <v/>
      </c>
      <c r="H8" s="27" t="str">
        <f>IF(ISBLANK(Values!E7),"",Values!$B$16)</f>
        <v/>
      </c>
      <c r="I8" s="27" t="str">
        <f>IF(ISBLANK(Values!E7),"","4730574031")</f>
        <v/>
      </c>
      <c r="J8" s="39" t="str">
        <f>IF(ISBLANK(Values!E7),"",Values!F7 )</f>
        <v/>
      </c>
      <c r="K8" s="28" t="str">
        <f>IF(ISBLANK(Values!E7),"",IF(Values!J7, Values!$B$4, Values!$B$5))</f>
        <v/>
      </c>
      <c r="L8" s="40" t="str">
        <f>IF(ISBLANK(Values!E7),"",IF($CO8="DEFAULT", Values!$B$18, ""))</f>
        <v/>
      </c>
      <c r="M8" s="28" t="str">
        <f>IF(ISBLANK(Values!E7),"",Values!$M7)</f>
        <v/>
      </c>
      <c r="N8" s="28" t="str">
        <f>IF(ISBLANK(Values!$F7),"",Values!N7)</f>
        <v/>
      </c>
      <c r="O8" s="28" t="str">
        <f>IF(ISBLANK(Values!$F7),"",Values!O7)</f>
        <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
      </c>
      <c r="X8" s="32" t="str">
        <f>IF(ISBLANK(Values!E7),"",Values!$B$13)</f>
        <v/>
      </c>
      <c r="Y8" s="39" t="str">
        <f>IF(ISBLANK(Values!E7),"","Size-Color")</f>
        <v/>
      </c>
      <c r="Z8" s="32" t="str">
        <f>IF(ISBLANK(Values!E7),"","variation")</f>
        <v/>
      </c>
      <c r="AA8" s="36" t="str">
        <f>IF(ISBLANK(Values!E7),"",Values!$B$20)</f>
        <v/>
      </c>
      <c r="AB8" s="1" t="str">
        <f>IF(ISBLANK(Values!E7),"",Values!$B$29)</f>
        <v/>
      </c>
      <c r="AI8" s="41" t="str">
        <f>IF(ISBLANK(Values!E7),"",IF(Values!I7,Values!$B$23,Values!$B$33))</f>
        <v/>
      </c>
      <c r="AJ8" s="4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8" t="str">
        <f>IF(ISBLANK(Values!E7),"",Values!H7)</f>
        <v/>
      </c>
      <c r="AV8" s="1" t="str">
        <f>IF(ISBLANK(Values!E7),"",IF(Values!J7,"Backlit", "Non-Backlit"))</f>
        <v/>
      </c>
      <c r="AW8"/>
      <c r="BE8" s="27" t="str">
        <f>IF(ISBLANK(Values!E7),"","Professional Audience")</f>
        <v/>
      </c>
      <c r="BF8" s="27" t="str">
        <f>IF(ISBLANK(Values!E7),"","Consumer Audience")</f>
        <v/>
      </c>
      <c r="BG8" s="27" t="str">
        <f>IF(ISBLANK(Values!E7),"","Adults")</f>
        <v/>
      </c>
      <c r="BH8" s="27"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27" t="str">
        <f>IF(ISBLANK(Values!E7),"","Parts")</f>
        <v/>
      </c>
      <c r="DP8" s="27" t="str">
        <f>IF(ISBLANK(Values!E7),"",Values!$B$31)</f>
        <v/>
      </c>
      <c r="DS8" s="31"/>
      <c r="DY8" t="str">
        <f>IF(ISBLANK(Values!$E7), "", "not_applicable")</f>
        <v/>
      </c>
      <c r="DZ8" s="31"/>
      <c r="EA8" s="31"/>
      <c r="EB8" s="31"/>
      <c r="EC8" s="31"/>
      <c r="EI8" s="1" t="str">
        <f>IF(ISBLANK(Values!E7),"",Values!$B$31)</f>
        <v/>
      </c>
      <c r="ES8" s="1" t="str">
        <f>IF(ISBLANK(Values!E7),"","Amazon Tellus UPS")</f>
        <v/>
      </c>
      <c r="EV8" s="31" t="str">
        <f>IF(ISBLANK(Values!E7),"","New")</f>
        <v/>
      </c>
      <c r="FE8" s="1" t="str">
        <f>IF(ISBLANK(Values!E7),"",IF(CO8&lt;&gt;"DEFAULT", "", 3))</f>
        <v/>
      </c>
      <c r="FH8" s="1" t="str">
        <f>IF(ISBLANK(Values!E7),"","FALSE")</f>
        <v/>
      </c>
      <c r="FI8" s="1" t="str">
        <f>IF(ISBLANK(Values!E7),"","FALSE")</f>
        <v/>
      </c>
      <c r="FJ8" s="1" t="str">
        <f>IF(ISBLANK(Values!E7),"","FALSE")</f>
        <v/>
      </c>
      <c r="FM8" s="1" t="str">
        <f>IF(ISBLANK(Values!E7),"","1")</f>
        <v/>
      </c>
      <c r="FO8" s="28"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row>
    <row r="9" spans="1:192" ht="48" x14ac:dyDescent="0.2">
      <c r="A9" s="27" t="str">
        <f>IF(ISBLANK(Values!E8),"",IF(Values!$B$37="EU","computercomponent","computer"))</f>
        <v/>
      </c>
      <c r="B9" s="38" t="str">
        <f>IF(ISBLANK(Values!E8),"",Values!F8)</f>
        <v/>
      </c>
      <c r="C9" s="32" t="str">
        <f>IF(ISBLANK(Values!E8),"","TellusRem")</f>
        <v/>
      </c>
      <c r="D9" s="30" t="str">
        <f>IF(ISBLANK(Values!E8),"",Values!E8)</f>
        <v/>
      </c>
      <c r="E9" s="31" t="str">
        <f>IF(ISBLANK(Values!E8),"","EAN")</f>
        <v/>
      </c>
      <c r="F9" s="28" t="str">
        <f>IF(ISBLANK(Values!E8),"",IF(Values!J8, SUBSTITUTE(Values!$B$1, "{language}", Values!H8) &amp; " " &amp;Values!$B$3, SUBSTITUTE(Values!$B$2, "{language}", Values!$H8) &amp; " " &amp;Values!$B$3))</f>
        <v/>
      </c>
      <c r="G9" s="32" t="str">
        <f>IF(ISBLANK(Values!E8),"","TellusRem")</f>
        <v/>
      </c>
      <c r="H9" s="27" t="str">
        <f>IF(ISBLANK(Values!E8),"",Values!$B$16)</f>
        <v/>
      </c>
      <c r="I9" s="27" t="str">
        <f>IF(ISBLANK(Values!E8),"","4730574031")</f>
        <v/>
      </c>
      <c r="J9" s="39" t="str">
        <f>IF(ISBLANK(Values!E8),"",Values!F8 )</f>
        <v/>
      </c>
      <c r="K9" s="28" t="str">
        <f>IF(ISBLANK(Values!E8),"",IF(Values!J8, Values!$B$4, Values!$B$5))</f>
        <v/>
      </c>
      <c r="L9" s="40" t="str">
        <f>IF(ISBLANK(Values!E8),"",IF($CO9="DEFAULT", Values!$B$18, ""))</f>
        <v/>
      </c>
      <c r="M9" s="28" t="str">
        <f>IF(ISBLANK(Values!E8),"",Values!$M8)</f>
        <v/>
      </c>
      <c r="N9" s="28" t="str">
        <f>IF(ISBLANK(Values!$F8),"",Values!N8)</f>
        <v/>
      </c>
      <c r="O9" s="28" t="str">
        <f>IF(ISBLANK(Values!$F8),"",Values!O8)</f>
        <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
      </c>
      <c r="X9" s="32" t="str">
        <f>IF(ISBLANK(Values!E8),"",Values!$B$13)</f>
        <v/>
      </c>
      <c r="Y9" s="39" t="str">
        <f>IF(ISBLANK(Values!E8),"","Size-Color")</f>
        <v/>
      </c>
      <c r="Z9" s="32" t="str">
        <f>IF(ISBLANK(Values!E8),"","variation")</f>
        <v/>
      </c>
      <c r="AA9" s="36" t="str">
        <f>IF(ISBLANK(Values!E8),"",Values!$B$20)</f>
        <v/>
      </c>
      <c r="AB9" s="1" t="str">
        <f>IF(ISBLANK(Values!E8),"",Values!$B$29)</f>
        <v/>
      </c>
      <c r="AI9" s="41" t="str">
        <f>IF(ISBLANK(Values!E8),"",IF(Values!I8,Values!$B$23,Values!$B$33))</f>
        <v/>
      </c>
      <c r="AJ9" s="4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8" t="str">
        <f>IF(ISBLANK(Values!E8),"",Values!H8)</f>
        <v/>
      </c>
      <c r="AV9" s="1" t="str">
        <f>IF(ISBLANK(Values!E8),"",IF(Values!J8,"Backlit", "Non-Backlit"))</f>
        <v/>
      </c>
      <c r="AW9"/>
      <c r="BE9" s="27" t="str">
        <f>IF(ISBLANK(Values!E8),"","Professional Audience")</f>
        <v/>
      </c>
      <c r="BF9" s="27" t="str">
        <f>IF(ISBLANK(Values!E8),"","Consumer Audience")</f>
        <v/>
      </c>
      <c r="BG9" s="27" t="str">
        <f>IF(ISBLANK(Values!E8),"","Adults")</f>
        <v/>
      </c>
      <c r="BH9" s="27"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27" t="str">
        <f>IF(ISBLANK(Values!E8),"","Parts")</f>
        <v/>
      </c>
      <c r="DP9" s="27" t="str">
        <f>IF(ISBLANK(Values!E8),"",Values!$B$31)</f>
        <v/>
      </c>
      <c r="DS9" s="31"/>
      <c r="DY9" t="str">
        <f>IF(ISBLANK(Values!$E8), "", "not_applicable")</f>
        <v/>
      </c>
      <c r="DZ9" s="31"/>
      <c r="EA9" s="31"/>
      <c r="EB9" s="31"/>
      <c r="EC9" s="31"/>
      <c r="EI9" s="1" t="str">
        <f>IF(ISBLANK(Values!E8),"",Values!$B$31)</f>
        <v/>
      </c>
      <c r="ES9" s="1" t="str">
        <f>IF(ISBLANK(Values!E8),"","Amazon Tellus UPS")</f>
        <v/>
      </c>
      <c r="EV9" s="31" t="str">
        <f>IF(ISBLANK(Values!E8),"","New")</f>
        <v/>
      </c>
      <c r="FE9" s="1" t="str">
        <f>IF(ISBLANK(Values!E8),"",IF(CO9&lt;&gt;"DEFAULT", "", 3))</f>
        <v/>
      </c>
      <c r="FH9" s="1" t="str">
        <f>IF(ISBLANK(Values!E8),"","FALSE")</f>
        <v/>
      </c>
      <c r="FI9" s="1" t="str">
        <f>IF(ISBLANK(Values!E8),"","FALSE")</f>
        <v/>
      </c>
      <c r="FJ9" s="1" t="str">
        <f>IF(ISBLANK(Values!E8),"","FALSE")</f>
        <v/>
      </c>
      <c r="FM9" s="1" t="str">
        <f>IF(ISBLANK(Values!E8),"","1")</f>
        <v/>
      </c>
      <c r="FO9" s="28"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row>
    <row r="10" spans="1:192" ht="48" x14ac:dyDescent="0.2">
      <c r="A10" s="27" t="str">
        <f>IF(ISBLANK(Values!E9),"",IF(Values!$B$37="EU","computercomponent","computer"))</f>
        <v/>
      </c>
      <c r="B10" s="38" t="str">
        <f>IF(ISBLANK(Values!E9),"",Values!F9)</f>
        <v/>
      </c>
      <c r="C10" s="32" t="str">
        <f>IF(ISBLANK(Values!E9),"","TellusRem")</f>
        <v/>
      </c>
      <c r="D10" s="30" t="str">
        <f>IF(ISBLANK(Values!E9),"",Values!E9)</f>
        <v/>
      </c>
      <c r="E10" s="31" t="str">
        <f>IF(ISBLANK(Values!E9),"","EAN")</f>
        <v/>
      </c>
      <c r="F10" s="28" t="str">
        <f>IF(ISBLANK(Values!E9),"",IF(Values!J9, SUBSTITUTE(Values!$B$1, "{language}", Values!H9) &amp; " " &amp;Values!$B$3, SUBSTITUTE(Values!$B$2, "{language}", Values!$H9) &amp; " " &amp;Values!$B$3))</f>
        <v/>
      </c>
      <c r="G10" s="32" t="str">
        <f>IF(ISBLANK(Values!E9),"","TellusRem")</f>
        <v/>
      </c>
      <c r="H10" s="27" t="str">
        <f>IF(ISBLANK(Values!E9),"",Values!$B$16)</f>
        <v/>
      </c>
      <c r="I10" s="27" t="str">
        <f>IF(ISBLANK(Values!E9),"","4730574031")</f>
        <v/>
      </c>
      <c r="J10" s="39" t="str">
        <f>IF(ISBLANK(Values!E9),"",Values!F9 )</f>
        <v/>
      </c>
      <c r="K10" s="28" t="str">
        <f>IF(ISBLANK(Values!E9),"",IF(Values!J9, Values!$B$4, Values!$B$5))</f>
        <v/>
      </c>
      <c r="L10" s="40" t="str">
        <f>IF(ISBLANK(Values!E9),"",IF($CO10="DEFAULT", Values!$B$18, ""))</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
      </c>
      <c r="X10" s="32" t="str">
        <f>IF(ISBLANK(Values!E9),"",Values!$B$13)</f>
        <v/>
      </c>
      <c r="Y10" s="39" t="str">
        <f>IF(ISBLANK(Values!E9),"","Size-Color")</f>
        <v/>
      </c>
      <c r="Z10" s="32" t="str">
        <f>IF(ISBLANK(Values!E9),"","variation")</f>
        <v/>
      </c>
      <c r="AA10" s="36" t="str">
        <f>IF(ISBLANK(Values!E9),"",Values!$B$20)</f>
        <v/>
      </c>
      <c r="AB10" s="1" t="str">
        <f>IF(ISBLANK(Values!E9),"",Values!$B$29)</f>
        <v/>
      </c>
      <c r="AI10" s="41" t="str">
        <f>IF(ISBLANK(Values!E9),"",IF(Values!I9,Values!$B$23,Values!$B$33))</f>
        <v/>
      </c>
      <c r="AJ10" s="4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8" t="str">
        <f>IF(ISBLANK(Values!E9),"",Values!H9)</f>
        <v/>
      </c>
      <c r="AV10" s="1" t="str">
        <f>IF(ISBLANK(Values!E9),"",IF(Values!J9,"Backlit", "Non-Backlit"))</f>
        <v/>
      </c>
      <c r="AW10"/>
      <c r="BE10" s="27" t="str">
        <f>IF(ISBLANK(Values!E9),"","Professional Audience")</f>
        <v/>
      </c>
      <c r="BF10" s="27" t="str">
        <f>IF(ISBLANK(Values!E9),"","Consumer Audience")</f>
        <v/>
      </c>
      <c r="BG10" s="27" t="str">
        <f>IF(ISBLANK(Values!E9),"","Adults")</f>
        <v/>
      </c>
      <c r="BH10" s="27"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27" t="str">
        <f>IF(ISBLANK(Values!E9),"","Parts")</f>
        <v/>
      </c>
      <c r="DP10" s="27" t="str">
        <f>IF(ISBLANK(Values!E9),"",Values!$B$31)</f>
        <v/>
      </c>
      <c r="DS10" s="31"/>
      <c r="DY10" t="str">
        <f>IF(ISBLANK(Values!$E9), "", "not_applicable")</f>
        <v/>
      </c>
      <c r="DZ10" s="31"/>
      <c r="EA10" s="31"/>
      <c r="EB10" s="31"/>
      <c r="EC10" s="31"/>
      <c r="EI10" s="1" t="str">
        <f>IF(ISBLANK(Values!E9),"",Values!$B$31)</f>
        <v/>
      </c>
      <c r="ES10" s="1" t="str">
        <f>IF(ISBLANK(Values!E9),"","Amazon Tellus UPS")</f>
        <v/>
      </c>
      <c r="EV10" s="3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8"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
      </c>
      <c r="B13" s="38" t="str">
        <f>IF(ISBLANK(Values!E12),"",Values!F12)</f>
        <v/>
      </c>
      <c r="C13" s="32" t="str">
        <f>IF(ISBLANK(Values!E12),"","TellusRem")</f>
        <v/>
      </c>
      <c r="D13" s="30" t="str">
        <f>IF(ISBLANK(Values!E12),"",Values!E12)</f>
        <v/>
      </c>
      <c r="E13" s="31" t="str">
        <f>IF(ISBLANK(Values!E12),"","EAN")</f>
        <v/>
      </c>
      <c r="F13" s="28" t="str">
        <f>IF(ISBLANK(Values!E12),"",IF(Values!J12, SUBSTITUTE(Values!$B$1, "{language}", Values!H12) &amp; " " &amp;Values!$B$3, SUBSTITUTE(Values!$B$2, "{language}", Values!$H12) &amp; " " &amp;Values!$B$3))</f>
        <v/>
      </c>
      <c r="G13" s="32" t="str">
        <f>IF(ISBLANK(Values!E12),"","TellusRem")</f>
        <v/>
      </c>
      <c r="H13" s="27" t="str">
        <f>IF(ISBLANK(Values!E12),"",Values!$B$16)</f>
        <v/>
      </c>
      <c r="I13" s="27" t="str">
        <f>IF(ISBLANK(Values!E12),"","4730574031")</f>
        <v/>
      </c>
      <c r="J13" s="39" t="str">
        <f>IF(ISBLANK(Values!E12),"",Values!F12 )</f>
        <v/>
      </c>
      <c r="K13" s="28" t="str">
        <f>IF(ISBLANK(Values!E12),"",IF(Values!J12, Values!$B$4, Values!$B$5))</f>
        <v/>
      </c>
      <c r="L13" s="40"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
      </c>
      <c r="X13" s="32" t="str">
        <f>IF(ISBLANK(Values!E12),"",Values!$B$13)</f>
        <v/>
      </c>
      <c r="Y13" s="39" t="str">
        <f>IF(ISBLANK(Values!E12),"","Size-Color")</f>
        <v/>
      </c>
      <c r="Z13" s="32" t="str">
        <f>IF(ISBLANK(Values!E12),"","variation")</f>
        <v/>
      </c>
      <c r="AA13" s="36" t="str">
        <f>IF(ISBLANK(Values!E12),"",Values!$B$20)</f>
        <v/>
      </c>
      <c r="AB13" s="1" t="str">
        <f>IF(ISBLANK(Values!E12),"",Values!$B$29)</f>
        <v/>
      </c>
      <c r="AI13" s="41" t="str">
        <f>IF(ISBLANK(Values!E12),"",IF(Values!I12,Values!$B$23,Values!$B$33))</f>
        <v/>
      </c>
      <c r="AJ13" s="4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8" t="str">
        <f>IF(ISBLANK(Values!E12),"",Values!H12)</f>
        <v/>
      </c>
      <c r="AV13" s="1" t="str">
        <f>IF(ISBLANK(Values!E12),"",IF(Values!J12,"Backlit", "Non-Backlit"))</f>
        <v/>
      </c>
      <c r="AW13"/>
      <c r="BE13" s="27" t="str">
        <f>IF(ISBLANK(Values!E12),"","Professional Audience")</f>
        <v/>
      </c>
      <c r="BF13" s="27" t="str">
        <f>IF(ISBLANK(Values!E12),"","Consumer Audience")</f>
        <v/>
      </c>
      <c r="BG13" s="27" t="str">
        <f>IF(ISBLANK(Values!E12),"","Adults")</f>
        <v/>
      </c>
      <c r="BH13" s="27"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27" t="str">
        <f>IF(ISBLANK(Values!E12),"","Parts")</f>
        <v/>
      </c>
      <c r="DP13" s="27" t="str">
        <f>IF(ISBLANK(Values!E12),"",Values!$B$31)</f>
        <v/>
      </c>
      <c r="DS13" s="31"/>
      <c r="DY13" t="str">
        <f>IF(ISBLANK(Values!$E12), "", "not_applicable")</f>
        <v/>
      </c>
      <c r="DZ13" s="31"/>
      <c r="EA13" s="31"/>
      <c r="EB13" s="31"/>
      <c r="EC13" s="31"/>
      <c r="EI13" s="1" t="str">
        <f>IF(ISBLANK(Values!E12),"",Values!$B$31)</f>
        <v/>
      </c>
      <c r="ES13" s="1" t="str">
        <f>IF(ISBLANK(Values!E12),"","Amazon Tellus UPS")</f>
        <v/>
      </c>
      <c r="EV13" s="3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8"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48" x14ac:dyDescent="0.2">
      <c r="A14" s="27" t="str">
        <f>IF(ISBLANK(Values!E13),"",IF(Values!$B$37="EU","computercomponent","computer"))</f>
        <v/>
      </c>
      <c r="B14" s="38" t="str">
        <f>IF(ISBLANK(Values!E13),"",Values!F13)</f>
        <v/>
      </c>
      <c r="C14" s="32" t="str">
        <f>IF(ISBLANK(Values!E13),"","TellusRem")</f>
        <v/>
      </c>
      <c r="D14" s="30" t="str">
        <f>IF(ISBLANK(Values!E13),"",Values!E13)</f>
        <v/>
      </c>
      <c r="E14" s="31" t="str">
        <f>IF(ISBLANK(Values!E13),"","EAN")</f>
        <v/>
      </c>
      <c r="F14" s="28" t="str">
        <f>IF(ISBLANK(Values!E13),"",IF(Values!J13, SUBSTITUTE(Values!$B$1, "{language}", Values!H13) &amp; " " &amp;Values!$B$3, SUBSTITUTE(Values!$B$2, "{language}", Values!$H13) &amp; " " &amp;Values!$B$3))</f>
        <v/>
      </c>
      <c r="G14" s="32" t="str">
        <f>IF(ISBLANK(Values!E13),"","TellusRem")</f>
        <v/>
      </c>
      <c r="H14" s="27" t="str">
        <f>IF(ISBLANK(Values!E13),"",Values!$B$16)</f>
        <v/>
      </c>
      <c r="I14" s="27" t="str">
        <f>IF(ISBLANK(Values!E13),"","4730574031")</f>
        <v/>
      </c>
      <c r="J14" s="39" t="str">
        <f>IF(ISBLANK(Values!E13),"",Values!F13 )</f>
        <v/>
      </c>
      <c r="K14" s="28" t="str">
        <f>IF(ISBLANK(Values!E13),"",IF(Values!J13, Values!$B$4, Values!$B$5))</f>
        <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
      </c>
      <c r="X14" s="32" t="str">
        <f>IF(ISBLANK(Values!E13),"",Values!$B$13)</f>
        <v/>
      </c>
      <c r="Y14" s="39" t="str">
        <f>IF(ISBLANK(Values!E13),"","Size-Color")</f>
        <v/>
      </c>
      <c r="Z14" s="32" t="str">
        <f>IF(ISBLANK(Values!E13),"","variation")</f>
        <v/>
      </c>
      <c r="AA14" s="36" t="str">
        <f>IF(ISBLANK(Values!E13),"",Values!$B$20)</f>
        <v/>
      </c>
      <c r="AB14" s="1" t="str">
        <f>IF(ISBLANK(Values!E13),"",Values!$B$29)</f>
        <v/>
      </c>
      <c r="AI14" s="41" t="str">
        <f>IF(ISBLANK(Values!E13),"",IF(Values!I13,Values!$B$23,Values!$B$33))</f>
        <v/>
      </c>
      <c r="AJ14" s="4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8" t="str">
        <f>IF(ISBLANK(Values!E13),"",Values!H13)</f>
        <v/>
      </c>
      <c r="AV14" s="1" t="str">
        <f>IF(ISBLANK(Values!E13),"",IF(Values!J13,"Backlit", "Non-Backlit"))</f>
        <v/>
      </c>
      <c r="AW14"/>
      <c r="BE14" s="27" t="str">
        <f>IF(ISBLANK(Values!E13),"","Professional Audience")</f>
        <v/>
      </c>
      <c r="BF14" s="27" t="str">
        <f>IF(ISBLANK(Values!E13),"","Consumer Audience")</f>
        <v/>
      </c>
      <c r="BG14" s="27" t="str">
        <f>IF(ISBLANK(Values!E13),"","Adults")</f>
        <v/>
      </c>
      <c r="BH14" s="27"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27" t="str">
        <f>IF(ISBLANK(Values!E13),"","Parts")</f>
        <v/>
      </c>
      <c r="DP14" s="27" t="str">
        <f>IF(ISBLANK(Values!E13),"",Values!$B$31)</f>
        <v/>
      </c>
      <c r="DS14" s="31"/>
      <c r="DY14" t="str">
        <f>IF(ISBLANK(Values!$E13), "", "not_applicable")</f>
        <v/>
      </c>
      <c r="DZ14" s="31"/>
      <c r="EA14" s="31"/>
      <c r="EB14" s="31"/>
      <c r="EC14" s="31"/>
      <c r="EI14" s="1" t="str">
        <f>IF(ISBLANK(Values!E13),"",Values!$B$31)</f>
        <v/>
      </c>
      <c r="ES14" s="1" t="str">
        <f>IF(ISBLANK(Values!E13),"","Amazon Tellus UPS")</f>
        <v/>
      </c>
      <c r="EV14" s="3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8"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73"/>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14" x14ac:dyDescent="0.15">
      <c r="A4" s="45" t="s">
        <v>369</v>
      </c>
      <c r="B4" s="49"/>
      <c r="C4" s="50" t="b">
        <f>FALSE()</f>
        <v>0</v>
      </c>
      <c r="D4" s="50" t="b">
        <f>TRUE()</f>
        <v>1</v>
      </c>
      <c r="E4" s="74"/>
      <c r="F4" s="73"/>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c r="L4" s="55" t="b">
        <v>1</v>
      </c>
      <c r="M4" s="56" t="str">
        <f t="shared" ref="M4:M35" si="0">IF(ISBLANK(K4),"",IF(L4, "https://raw.githubusercontent.com/PatrickVibild/TellusAmazonPictures/master/pictures/"&amp;K4&amp;"/1.jpg","https://download.lenovo.com/Images/Parts/"&amp;K4&amp;"/"&amp;K4&amp;"_A.jpg"))</f>
        <v/>
      </c>
      <c r="N4" s="56" t="str">
        <f t="shared" ref="N4:N35" si="1">IF(ISBLANK(K4),"",IF(L4, "https://raw.githubusercontent.com/PatrickVibild/TellusAmazonPictures/master/pictures/"&amp;K4&amp;"/2.jpg","https://download.lenovo.com/Images/Parts/"&amp;K4&amp;"/"&amp;K4&amp;"_B.jpg"))</f>
        <v/>
      </c>
      <c r="O4" s="57" t="str">
        <f t="shared" ref="O4:O35" si="2">IF(ISBLANK(K4),"",IF(L4, "https://raw.githubusercontent.com/PatrickVibild/TellusAmazonPictures/master/pictures/"&amp;K4&amp;"/3.jpg","https://download.lenovo.com/Images/Parts/"&amp;K4&amp;"/"&amp;K4&amp;"_details.jpg"))</f>
        <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8">
        <f>MATCH(G4,options!$D$1:$D$20,0)</f>
        <v>1</v>
      </c>
    </row>
    <row r="5" spans="1:22" ht="14" x14ac:dyDescent="0.15">
      <c r="A5" s="45" t="s">
        <v>371</v>
      </c>
      <c r="B5" s="49"/>
      <c r="C5" s="50" t="b">
        <f>FALSE()</f>
        <v>0</v>
      </c>
      <c r="D5" s="50" t="b">
        <f>TRUE()</f>
        <v>1</v>
      </c>
      <c r="E5" s="74"/>
      <c r="F5" s="73"/>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c r="L5" s="55" t="b">
        <v>1</v>
      </c>
      <c r="M5" s="56" t="str">
        <f t="shared" si="0"/>
        <v/>
      </c>
      <c r="N5" s="56" t="str">
        <f t="shared" si="1"/>
        <v/>
      </c>
      <c r="O5" s="57" t="str">
        <f t="shared" si="2"/>
        <v/>
      </c>
      <c r="P5" t="str">
        <f t="shared" si="3"/>
        <v/>
      </c>
      <c r="Q5" t="str">
        <f t="shared" si="4"/>
        <v/>
      </c>
      <c r="R5" t="str">
        <f t="shared" si="5"/>
        <v/>
      </c>
      <c r="S5" t="str">
        <f t="shared" si="6"/>
        <v/>
      </c>
      <c r="T5" t="str">
        <f t="shared" si="7"/>
        <v/>
      </c>
      <c r="U5" t="str">
        <f t="shared" si="8"/>
        <v/>
      </c>
      <c r="V5" s="58">
        <f>MATCH(G5,options!$D$1:$D$20,0)</f>
        <v>2</v>
      </c>
    </row>
    <row r="6" spans="1:22" ht="14" x14ac:dyDescent="0.15">
      <c r="A6" s="45" t="s">
        <v>373</v>
      </c>
      <c r="B6" s="59" t="s">
        <v>414</v>
      </c>
      <c r="C6" s="50" t="b">
        <f>FALSE()</f>
        <v>0</v>
      </c>
      <c r="D6" s="50" t="b">
        <f>TRUE()</f>
        <v>1</v>
      </c>
      <c r="E6" s="74"/>
      <c r="F6" s="73"/>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c r="L6" s="55" t="b">
        <v>1</v>
      </c>
      <c r="M6" s="56" t="str">
        <f t="shared" si="0"/>
        <v/>
      </c>
      <c r="N6" s="56" t="str">
        <f t="shared" si="1"/>
        <v/>
      </c>
      <c r="O6" s="57" t="str">
        <f t="shared" si="2"/>
        <v/>
      </c>
      <c r="P6" t="str">
        <f t="shared" si="3"/>
        <v/>
      </c>
      <c r="Q6" t="str">
        <f t="shared" si="4"/>
        <v/>
      </c>
      <c r="R6" t="str">
        <f t="shared" si="5"/>
        <v/>
      </c>
      <c r="S6" t="str">
        <f t="shared" si="6"/>
        <v/>
      </c>
      <c r="T6" t="str">
        <f t="shared" si="7"/>
        <v/>
      </c>
      <c r="U6" t="str">
        <f t="shared" si="8"/>
        <v/>
      </c>
      <c r="V6" s="58">
        <f>MATCH(G6,options!$D$1:$D$20,0)</f>
        <v>3</v>
      </c>
    </row>
    <row r="7" spans="1:22" ht="14" x14ac:dyDescent="0.15">
      <c r="A7" s="45" t="s">
        <v>376</v>
      </c>
      <c r="B7" s="60" t="str">
        <f>IF(B6=options!C1,"32","41")</f>
        <v>32</v>
      </c>
      <c r="C7" s="50" t="b">
        <f>FALSE()</f>
        <v>0</v>
      </c>
      <c r="D7" s="50" t="b">
        <f>TRUE()</f>
        <v>1</v>
      </c>
      <c r="E7" s="74"/>
      <c r="F7" s="73"/>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c r="L7" s="55" t="b">
        <v>1</v>
      </c>
      <c r="M7" s="56" t="str">
        <f t="shared" si="0"/>
        <v/>
      </c>
      <c r="N7" s="56" t="str">
        <f t="shared" si="1"/>
        <v/>
      </c>
      <c r="O7" s="57" t="str">
        <f t="shared" si="2"/>
        <v/>
      </c>
      <c r="P7" t="str">
        <f t="shared" si="3"/>
        <v/>
      </c>
      <c r="Q7" t="str">
        <f t="shared" si="4"/>
        <v/>
      </c>
      <c r="R7" t="str">
        <f t="shared" si="5"/>
        <v/>
      </c>
      <c r="S7" t="str">
        <f t="shared" si="6"/>
        <v/>
      </c>
      <c r="T7" t="str">
        <f t="shared" si="7"/>
        <v/>
      </c>
      <c r="U7" t="str">
        <f t="shared" si="8"/>
        <v/>
      </c>
      <c r="V7" s="58">
        <f>MATCH(G7,options!$D$1:$D$20,0)</f>
        <v>4</v>
      </c>
    </row>
    <row r="8" spans="1:22" ht="14" x14ac:dyDescent="0.15">
      <c r="A8" s="45" t="s">
        <v>378</v>
      </c>
      <c r="B8" s="60" t="str">
        <f>IF(B6=options!C1,"18","17")</f>
        <v>18</v>
      </c>
      <c r="C8" s="50" t="b">
        <f>FALSE()</f>
        <v>0</v>
      </c>
      <c r="D8" s="50" t="b">
        <f>TRUE()</f>
        <v>1</v>
      </c>
      <c r="E8" s="74"/>
      <c r="F8" s="73"/>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c r="L8" s="55" t="b">
        <v>1</v>
      </c>
      <c r="M8" s="56" t="str">
        <f t="shared" si="0"/>
        <v/>
      </c>
      <c r="N8" s="56" t="str">
        <f t="shared" si="1"/>
        <v/>
      </c>
      <c r="O8" s="57" t="str">
        <f t="shared" si="2"/>
        <v/>
      </c>
      <c r="P8" t="str">
        <f t="shared" si="3"/>
        <v/>
      </c>
      <c r="Q8" t="str">
        <f t="shared" si="4"/>
        <v/>
      </c>
      <c r="R8" t="str">
        <f t="shared" si="5"/>
        <v/>
      </c>
      <c r="S8" t="str">
        <f t="shared" si="6"/>
        <v/>
      </c>
      <c r="T8" t="str">
        <f t="shared" si="7"/>
        <v/>
      </c>
      <c r="U8" t="str">
        <f t="shared" si="8"/>
        <v/>
      </c>
      <c r="V8" s="58">
        <f>MATCH(G8,options!$D$1:$D$20,0)</f>
        <v>5</v>
      </c>
    </row>
    <row r="9" spans="1:22" ht="14" x14ac:dyDescent="0.15">
      <c r="A9" s="45" t="s">
        <v>380</v>
      </c>
      <c r="B9" s="60" t="str">
        <f>IF(B6=options!C1,"2","5")</f>
        <v>2</v>
      </c>
      <c r="C9" s="50" t="b">
        <f>FALSE()</f>
        <v>0</v>
      </c>
      <c r="D9" s="50" t="b">
        <f>TRUE()</f>
        <v>1</v>
      </c>
      <c r="E9" s="74"/>
      <c r="F9" s="73"/>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51"/>
      <c r="L9" s="55" t="b">
        <v>1</v>
      </c>
      <c r="M9" s="56" t="str">
        <f t="shared" si="0"/>
        <v/>
      </c>
      <c r="N9" s="56" t="str">
        <f t="shared" si="1"/>
        <v/>
      </c>
      <c r="O9" s="57" t="str">
        <f t="shared" si="2"/>
        <v/>
      </c>
      <c r="P9" t="str">
        <f t="shared" si="3"/>
        <v/>
      </c>
      <c r="Q9" t="str">
        <f t="shared" si="4"/>
        <v/>
      </c>
      <c r="R9" t="str">
        <f t="shared" si="5"/>
        <v/>
      </c>
      <c r="S9" t="str">
        <f t="shared" si="6"/>
        <v/>
      </c>
      <c r="T9" t="str">
        <f t="shared" si="7"/>
        <v/>
      </c>
      <c r="U9" t="str">
        <f t="shared" si="8"/>
        <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t="b">
        <v>1</v>
      </c>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t="b">
        <v>1</v>
      </c>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c r="F12" s="73"/>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t="b">
        <v>1</v>
      </c>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c r="C13" s="50" t="b">
        <v>1</v>
      </c>
      <c r="D13" s="50" t="b">
        <f>FALSE()</f>
        <v>0</v>
      </c>
      <c r="E13" s="74"/>
      <c r="F13" s="73"/>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t="b">
        <v>1</v>
      </c>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404</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2022-10-16T10:47:05Z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