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<sst xmlns="http://schemas.openxmlformats.org/spreadsheetml/2006/main" count="823" uniqueCount="664">
  <si>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</si>
  <si>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</si>
  <si>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</si>
  <si>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</si>
  <si>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</si>
  <si>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</si>
  <si>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</si>
  <si>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</si>
  <si>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</si>
  <si>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</si>
  <si>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</si>
  <si>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</si>
  <si>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</si>
  <si>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</si>
  <si>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</si>
  <si>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</si>
  <si>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</si>
  <si>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</si>
  <si>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</si>
  <si>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</si>
  <si>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</si>
  <si>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</si>
  <si>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</si>
  <si>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</si>
  <si>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</si>
  <si>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</si>
  <si>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</si>
  <si>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</si>
  <si>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</si>
  <si>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</si>
  <si>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</si>
  <si>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</si>
  <si>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</si>
  <si>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</si>
  <si>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</si>
  <si>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</si>
  <si>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</si>
  <si>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</si>
  <si>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</si>
  <si>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</si>
  <si>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</si>
  <si>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</si>
  <si>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</si>
  <si>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</si>
  <si>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</si>
  <si>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</si>
  <si>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</si>
  <si>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</si>
  <si>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</si>
  <si>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</si>
  <si>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</si>
  <si>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</si>
  <si>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</si>
  <si>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</si>
  <si>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</si>
  <si>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</si>
  <si>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</si>
  <si>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</si>
  <si>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</si>
  <si>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</si>
  <si>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</si>
  <si>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</si>
  <si>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</si>
  <si>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</si>
  <si>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</si>
  <si>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</si>
  <si>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</si>
  <si>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</si>
  <si>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</si>
  <si>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</si>
  <si>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</si>
  <si>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</si>
  <si>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</si>
  <si>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</si>
  <si>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</si>
  <si>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</si>
  <si>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</si>
  <si>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</si>
  <si>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</si>
  <si>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</si>
  <si>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</si>
  <si>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</si>
  <si>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</si>
  <si>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</si>
  <si>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</si>
  <si>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</si>
  <si>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</si>
  <si>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</si>
  <si>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</si>
  <si>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</si>
  <si>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</si>
  <si>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</si>
  <si>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</si>
  <si>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</si>
  <si>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</si>
  <si>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</si>
  <si>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</si>
  <si>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</si>
  <si>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</si>
  <si>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</si>
  <si>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</si>
  <si>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</si>
  <si>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</si>
  <si>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</si>
  <si>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</si>
  <si>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</si>
  <si>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</si>
  <si>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</si>
  <si>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</si>
  <si>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</si>
  <si>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</si>
  <si>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</si>
  <si>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</si>
  <si>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</si>
  <si>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</si>
  <si>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</si>
  <si>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</si>
  <si>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</si>
  <si>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</si>
  <si>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</si>
  <si>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</si>
  <si>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</si>
  <si>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</si>
  <si>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</si>
  <si>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</si>
  <si>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</si>
  <si>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</si>
  <si>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</si>
  <si>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</si>
  <si>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</si>
  <si>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</si>
  <si>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</si>
  <si>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</si>
  <si>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</si>
  <si>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</si>
  <si>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</si>
  <si>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</si>
  <si>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</si>
  <si>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</si>
  <si>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</si>
  <si>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</si>
  <si>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</si>
  <si>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</si>
  <si>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</si>
  <si>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</si>
  <si>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</si>
  <si>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</si>
  <si>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</si>
  <si>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</si>
  <si>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</si>
  <si>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</si>
  <si>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</si>
  <si>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</si>
  <si>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</si>
  <si>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</si>
  <si>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</si>
  <si>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</si>
  <si>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</si>
  <si>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</si>
  <si>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</si>
  <si>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</si>
  <si>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</si>
  <si>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</si>
  <si>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</si>
  <si>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</si>
  <si>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</si>
  <si>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</si>
  <si>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</si>
  <si>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</si>
  <si>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</si>
  <si>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</si>
  <si>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</si>
  <si>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</si>
  <si>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</si>
  <si>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</si>
  <si>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</si>
  <si>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</si>
  <si>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</si>
  <si>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</si>
  <si>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</si>
  <si>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</si>
  <si>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</si>
  <si>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</si>
  <si>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</si>
  <si>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</si>
  <si>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</si>
  <si>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</si>
  <si>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</si>
  <si>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</si>
  <si>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</si>
  <si>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</si>
  <si>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</si>
  <si>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</si>
  <si>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</si>
  <si>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</si>
  <si>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</si>
  <si>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</si>
  <si>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</si>
  <si>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</si>
  <si>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</si>
  <si>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</si>
  <si>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</si>
  <si>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</si>
  <si>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</si>
  <si>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</si>
  <si>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</si>
  <si>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</si>
  <si>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</si>
  <si>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</si>
  <si>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</si>
  <si>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</si>
  <si>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</si>
  <si>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</si>
  <si>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</si>
  <si>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</si>
  <si>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</si>
  <si>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</si>
  <si>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</si>
  <si>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</si>
  <si>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</si>
  <si>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</si>
  <si>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</si>
  <si>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</si>
  <si>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</si>
  <si>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</si>
  <si>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</si>
  <si>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</si>
  <si>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</si>
  <si>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</si>
  <si>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</si>
  <si>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</si>
  <si>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</si>
  <si>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</si>
  <si>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</si>
  <si>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</si>
  <si>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</si>
  <si>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</si>
  <si>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</si>
  <si>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</si>
  <si>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</si>
  <si>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</si>
  <si>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</si>
  <si>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</si>
  <si>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</si>
  <si>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</si>
  <si>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</si>
  <si>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</si>
  <si>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</si>
  <si>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</si>
  <si>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</si>
  <si>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</si>
  <si>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</si>
  <si>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</si>
  <si>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</si>
  <si>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</si>
  <si>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</si>
  <si>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</si>
  <si>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</si>
  <si>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</si>
  <si>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</si>
  <si>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</si>
  <si>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</si>
  <si>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</si>
  <si>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</si>
  <si>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</si>
  <si>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</si>
  <si>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</si>
  <si>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</si>
  <si>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</si>
  <si>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</si>
  <si>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</si>
  <si>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</si>
  <si>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</si>
  <si>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</si>
  <si>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</si>
  <si>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</si>
  <si>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</si>
  <si>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</si>
  <si>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</si>
  <si>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</si>
  <si>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</si>
  <si>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</si>
  <si>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</si>
  <si>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</si>
  <si>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</si>
  <si>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</si>
  <si>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</si>
  <si>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</si>
  <si>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</si>
  <si>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</si>
  <si>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</si>
  <si>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</si>
  <si>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</si>
  <si>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</si>
  <si>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</si>
  <si>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</si>
  <si>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</si>
  <si>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</si>
  <si>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</si>
  <si>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</si>
  <si>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</si>
  <si>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</si>
  <si>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</si>
  <si>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</si>
  <si>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</si>
  <si>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</si>
  <si>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</si>
  <si>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</si>
  <si>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</si>
  <si>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</si>
  <si>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</si>
  <si>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</si>
  <si>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</si>
  <si>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</si>
  <si>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</si>
  <si>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</si>
  <si>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</si>
  <si>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</si>
  <si>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</si>
  <si>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</si>
  <si>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</si>
  <si>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</si>
  <si>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</si>
  <si>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</si>
  <si>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</si>
  <si>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</si>
  <si>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</si>
  <si>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</si>
  <si>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</si>
  <si>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</si>
  <si>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</si>
  <si>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</si>
  <si>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</si>
  <si>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</si>
  <si>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</si>
  <si>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</si>
  <si>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</si>
  <si>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</si>
  <si>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</si>
  <si>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</si>
  <si>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</si>
  <si>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</si>
  <si>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</si>
  <si>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</si>
  <si>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</si>
  <si>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</si>
  <si>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</si>
  <si>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</si>
  <si>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</si>
  <si>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</si>
  <si>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</si>
  <si>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Tellus Remarketing ApS</t>
  </si>
  <si>
    <r>
      <rPr>
        <sz val="12"/>
        <color rgb="FF000000"/>
        <rFont val="Calibri"/>
        <family val="2"/>
        <charset val="1"/>
      </rPr>
      <t xml:space="preserve">T</t>
    </r>
    <r>
      <rPr>
        <sz val="10"/>
        <color rgb="FF000000"/>
        <rFont val="Arial"/>
        <family val="2"/>
        <charset val="1"/>
      </rPr>
      <t xml:space="preserve">ellus Remarketing ApS</t>
    </r>
  </si>
  <si>
    <t xml:space="preserve">Pruduct Title Backlit</t>
  </si>
  <si>
    <t xml:space="preserve">MODELS</t>
  </si>
  <si>
    <t xml:space="preserve">Product Title</t>
  </si>
  <si>
    <t xml:space="preserve">Product Model</t>
  </si>
  <si>
    <t xml:space="preserve">T470 T480</t>
  </si>
  <si>
    <t xml:space="preserve">FBA – US</t>
  </si>
  <si>
    <t xml:space="preserve">FBA – EU</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</si>
  <si>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</si>
  <si>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</si>
  <si>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</si>
  <si>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</si>
  <si>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</si>
  <si>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</si>
  <si>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</si>
  <si>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</si>
  <si>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</si>
  <si>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</si>
  <si>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</si>
  <si>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</si>
  <si>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</si>
  <si>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T470 regular - DE 2.0</t>
  </si>
  <si>
    <t xml:space="preserve">German</t>
  </si>
  <si>
    <t xml:space="preserve">Lenovo/T470/BL/DE</t>
  </si>
  <si>
    <t xml:space="preserve">Price – NON-Backlit</t>
  </si>
  <si>
    <t xml:space="preserve">Lenovo T470 regular - FR 2.0</t>
  </si>
  <si>
    <t xml:space="preserve">French</t>
  </si>
  <si>
    <t xml:space="preserve">Lenovo/T470/BL/FR</t>
  </si>
  <si>
    <t xml:space="preserve">Packing size</t>
  </si>
  <si>
    <t xml:space="preserve">Big</t>
  </si>
  <si>
    <t xml:space="preserve">Lenovo T470 regular - IT 2.0</t>
  </si>
  <si>
    <t xml:space="preserve">Italian</t>
  </si>
  <si>
    <t xml:space="preserve">Lenovo/T470/BL/IT</t>
  </si>
  <si>
    <t xml:space="preserve">Package height (CM)</t>
  </si>
  <si>
    <t xml:space="preserve">Lenovo T470 regular - ES 2.0</t>
  </si>
  <si>
    <t xml:space="preserve">Spanish</t>
  </si>
  <si>
    <t xml:space="preserve">Lenovo/T470/BL/ES</t>
  </si>
  <si>
    <t xml:space="preserve">Package width (CM)</t>
  </si>
  <si>
    <t xml:space="preserve">Lenovo T470 regular - UK 2.0</t>
  </si>
  <si>
    <t xml:space="preserve">UK</t>
  </si>
  <si>
    <t xml:space="preserve">Lenovo/T470/BL/UK</t>
  </si>
  <si>
    <t xml:space="preserve">Package length (CM)</t>
  </si>
  <si>
    <t xml:space="preserve">Lenovo T470 regular - NOR</t>
  </si>
  <si>
    <t xml:space="preserve">Scandinavian – Nordic</t>
  </si>
  <si>
    <t xml:space="preserve">01ER581</t>
  </si>
  <si>
    <t xml:space="preserve">Origin of Product</t>
  </si>
  <si>
    <t xml:space="preserve">Lenovo T470 regular - BE</t>
  </si>
  <si>
    <t xml:space="preserve">Belgian</t>
  </si>
  <si>
    <t xml:space="preserve">01EN934</t>
  </si>
  <si>
    <t xml:space="preserve">Package weight (GR)</t>
  </si>
  <si>
    <t xml:space="preserve">Lenovo T470 regular - BG</t>
  </si>
  <si>
    <t xml:space="preserve">Bulgarian</t>
  </si>
  <si>
    <t xml:space="preserve">01EN935</t>
  </si>
  <si>
    <t xml:space="preserve">Lenovo T470 regular - CZ 2.0</t>
  </si>
  <si>
    <t xml:space="preserve">Czech</t>
  </si>
  <si>
    <t xml:space="preserve">01ER508</t>
  </si>
  <si>
    <t xml:space="preserve">Parent sku</t>
  </si>
  <si>
    <t xml:space="preserve">Lenovo T470 parent</t>
  </si>
  <si>
    <t xml:space="preserve">Lenovo T470 regular - DK</t>
  </si>
  <si>
    <t xml:space="preserve">Danish</t>
  </si>
  <si>
    <t xml:space="preserve">01ER509</t>
  </si>
  <si>
    <t xml:space="preserve">Parent EAN</t>
  </si>
  <si>
    <t xml:space="preserve">Lenovo T470 regular - HU</t>
  </si>
  <si>
    <t xml:space="preserve">Hungarian</t>
  </si>
  <si>
    <t xml:space="preserve">01EN943</t>
  </si>
  <si>
    <t xml:space="preserve">Lenovo T470 regular - NL</t>
  </si>
  <si>
    <t xml:space="preserve">Dutch</t>
  </si>
  <si>
    <t xml:space="preserve">01EN947</t>
  </si>
  <si>
    <t xml:space="preserve">Item_type</t>
  </si>
  <si>
    <t xml:space="preserve">laptop-computer-replacement-parts</t>
  </si>
  <si>
    <t xml:space="preserve">Lenovo T470 regular - NO</t>
  </si>
  <si>
    <t xml:space="preserve">Norwegian</t>
  </si>
  <si>
    <t xml:space="preserve">01ER520</t>
  </si>
  <si>
    <t xml:space="preserve">Lenovo T470 regular - PL</t>
  </si>
  <si>
    <t xml:space="preserve">Polish</t>
  </si>
  <si>
    <t xml:space="preserve">Default quantity</t>
  </si>
  <si>
    <t xml:space="preserve">Lenovo T470 regular - PT</t>
  </si>
  <si>
    <t xml:space="preserve">Portuguese</t>
  </si>
  <si>
    <t xml:space="preserve">01EN950</t>
  </si>
  <si>
    <t xml:space="preserve">Lenovo T470 regular - SE/FI</t>
  </si>
  <si>
    <t xml:space="preserve">Swedish – Finnish</t>
  </si>
  <si>
    <t xml:space="preserve">01EN954</t>
  </si>
  <si>
    <t xml:space="preserve">Format</t>
  </si>
  <si>
    <t xml:space="preserve">Update</t>
  </si>
  <si>
    <t xml:space="preserve">Lenovo T470 regular - CH</t>
  </si>
  <si>
    <t xml:space="preserve">Swiss</t>
  </si>
  <si>
    <t xml:space="preserve">01EN955</t>
  </si>
  <si>
    <t xml:space="preserve">Lenovo T470 regular - US INT</t>
  </si>
  <si>
    <t xml:space="preserve">US International</t>
  </si>
  <si>
    <t xml:space="preserve">Lenovo/T470/BL/USI</t>
  </si>
  <si>
    <t xml:space="preserve">Lenovo T470 regular - RUS</t>
  </si>
  <si>
    <t xml:space="preserve">Russian</t>
  </si>
  <si>
    <t xml:space="preserve">01ER523</t>
  </si>
  <si>
    <t xml:space="preserve">Bullet Point 1:</t>
  </si>
  <si>
    <t xml:space="preserve">Lenovo T470 regular - US</t>
  </si>
  <si>
    <t xml:space="preserve">US</t>
  </si>
  <si>
    <t xml:space="preserve">Lenovo/T470/BL/US</t>
  </si>
  <si>
    <t xml:space="preserve">Bullet Point 2:</t>
  </si>
  <si>
    <t xml:space="preserve">Lenovo T470 BL - DE V2</t>
  </si>
  <si>
    <t xml:space="preserve">Bullet Point 5:</t>
  </si>
  <si>
    <t xml:space="preserve">Lenovo T470 BL - FR V2</t>
  </si>
  <si>
    <t xml:space="preserve">Bullet Point 4:</t>
  </si>
  <si>
    <t xml:space="preserve">Lenovo T470 BL - IT</t>
  </si>
  <si>
    <t xml:space="preserve">Lenovo T470 BL - ES</t>
  </si>
  <si>
    <t xml:space="preserve">Lenovo T470 - UK FBA</t>
  </si>
  <si>
    <t xml:space="preserve">Product Description</t>
  </si>
  <si>
    <t xml:space="preserve">Lenovo T470 BL - NOR</t>
  </si>
  <si>
    <t xml:space="preserve">Lenovo T470 BL - BE</t>
  </si>
  <si>
    <t xml:space="preserve">01ER547</t>
  </si>
  <si>
    <t xml:space="preserve">Warranty Message</t>
  </si>
  <si>
    <t xml:space="preserve">Lenovo T470 BL - BG</t>
  </si>
  <si>
    <t xml:space="preserve">01ER548</t>
  </si>
  <si>
    <t xml:space="preserve">Lenovo T470 BL - CZ</t>
  </si>
  <si>
    <t xml:space="preserve">01ER549</t>
  </si>
  <si>
    <t xml:space="preserve">bullet point 4: regular</t>
  </si>
  <si>
    <t xml:space="preserve">Lenovo T470 BL - DK</t>
  </si>
  <si>
    <t xml:space="preserve">01ER591</t>
  </si>
  <si>
    <t xml:space="preserve">Lenovo T470 BL - HU</t>
  </si>
  <si>
    <t xml:space="preserve">01ER556</t>
  </si>
  <si>
    <t xml:space="preserve">Lenovo T470 BL - NL</t>
  </si>
  <si>
    <t xml:space="preserve">01ER601</t>
  </si>
  <si>
    <t xml:space="preserve">language</t>
  </si>
  <si>
    <t xml:space="preserve">Lenovo T470 BL - NO</t>
  </si>
  <si>
    <t xml:space="preserve">01ER602</t>
  </si>
  <si>
    <t xml:space="preserve">Marketplace</t>
  </si>
  <si>
    <t xml:space="preserve">EU</t>
  </si>
  <si>
    <t xml:space="preserve">Lenovo T470 BL - PL</t>
  </si>
  <si>
    <t xml:space="preserve">Lenovo T470 BL - PT</t>
  </si>
  <si>
    <t xml:space="preserve">01ER563</t>
  </si>
  <si>
    <t xml:space="preserve">Lenovo T470 BL - SE/FI</t>
  </si>
  <si>
    <t xml:space="preserve">01ER567</t>
  </si>
  <si>
    <t xml:space="preserve">Lenovo T470 BL - CH</t>
  </si>
  <si>
    <t xml:space="preserve">01ER568</t>
  </si>
  <si>
    <t xml:space="preserve">Lenovo T470 BL - US INT</t>
  </si>
  <si>
    <t xml:space="preserve">Lenovo T470 BL - RUS</t>
  </si>
  <si>
    <t xml:space="preserve">01ER605</t>
  </si>
  <si>
    <t xml:space="preserve">Lenovo T470 BL - US</t>
  </si>
  <si>
    <t xml:space="preserve">Small</t>
  </si>
  <si>
    <t xml:space="preserve">🇩🇪</t>
  </si>
  <si>
    <t xml:space="preserve">English</t>
  </si>
  <si>
    <t xml:space="preserve">PartialUpdate</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</si>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</sst>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4" fontId="6" fillId="0" borderId="0" xfId="0"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8"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7" fontId="0" fillId="0" borderId="3" xfId="0" applyFont="false" applyBorder="tru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G30" activeCellId="0" sqref="G30"/>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23.61"/>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IF(ISBLANK(Values!E3),"",IF(Values!$B$37="EU","computercomponent","computer"))</f>
        <v>computercomponent</v>
      </c>
      <c r="B4" s="28" t="str">
        <f aca="false">Values!B13</f>
        <v>Lenovo T470 parent</v>
      </c>
      <c r="C4" s="29" t="s">
        <v>345</v>
      </c>
      <c r="D4" s="30" t="n">
        <f aca="false">Values!B14</f>
        <v>5714401470991</v>
      </c>
      <c r="E4" s="31" t="s">
        <v>346</v>
      </c>
      <c r="F4" s="28" t="str">
        <f aca="false">SUBSTITUTE(Values!B1, "{language}", "") &amp; " " &amp; Values!B3</f>
        <v>sostituzione della tastiera  retroilluminata per Lenovo Thinkpad T470 T480</v>
      </c>
      <c r="G4" s="29" t="s">
        <v>345</v>
      </c>
      <c r="H4" s="27" t="str">
        <f aca="false">Values!B16</f>
        <v>laptop-computer-replacement-parts</v>
      </c>
      <c r="I4" s="27" t="str">
        <f aca="false">IF(ISBLANK(Values!E3),"","4730574031")</f>
        <v>4730574031</v>
      </c>
      <c r="J4" s="32" t="str">
        <f aca="false">Values!B13</f>
        <v>Lenovo T470 parent</v>
      </c>
      <c r="K4" s="33"/>
      <c r="L4" s="34"/>
      <c r="M4" s="34"/>
      <c r="W4" s="29" t="s">
        <v>347</v>
      </c>
      <c r="X4" s="34"/>
      <c r="Y4" s="35" t="s">
        <v>348</v>
      </c>
      <c r="Z4" s="34"/>
      <c r="AA4" s="36" t="str">
        <f aca="false">Values!B20</f>
        <v>Update</v>
      </c>
      <c r="DY4" s="37" t="s">
        <v>349</v>
      </c>
      <c r="DZ4" s="37" t="s">
        <v>349</v>
      </c>
      <c r="EA4" s="37" t="s">
        <v>349</v>
      </c>
      <c r="EB4" s="37" t="s">
        <v>349</v>
      </c>
      <c r="EC4" s="37" t="s">
        <v>349</v>
      </c>
      <c r="EV4" s="31" t="s">
        <v>350</v>
      </c>
    </row>
    <row r="5" customFormat="false" ht="55.2" hidden="false" customHeight="false" outlineLevel="0" collapsed="false">
      <c r="A5" s="27" t="str">
        <f aca="false">IF(ISBLANK(Values!E4),"",IF(Values!$B$37="EU","computercomponent","computer"))</f>
        <v>computercomponent</v>
      </c>
      <c r="B5" s="38" t="str">
        <f aca="false">IF(ISBLANK(Values!E4),"",Values!F4)</f>
        <v>Lenovo T470 regular - DE 2.0</v>
      </c>
      <c r="C5" s="32" t="str">
        <f aca="false">IF(ISBLANK(Values!E4),"","TellusRem")</f>
        <v>TellusRem</v>
      </c>
      <c r="D5" s="30" t="n">
        <f aca="false">IF(ISBLANK(Values!E4),"",Values!E4)</f>
        <v>5714401473015</v>
      </c>
      <c r="E5" s="31" t="str">
        <f aca="false">IF(ISBLANK(Values!E4),"","EAN")</f>
        <v>EAN</v>
      </c>
      <c r="F5" s="28" t="str">
        <f aca="false">IF(ISBLANK(Values!E4),"",IF(Values!J4, SUBSTITUTE(Values!$B$1, "{language}", Values!H4) &amp; " " &amp;Values!$B$3, SUBSTITUTE(Values!$B$2, "{language}", Values!$H4) &amp; " " &amp;Values!$B$3))</f>
        <v>sostituzione della tastiera Tedesco non retroilluminata per Lenovo Thinkpad T470 T480</v>
      </c>
      <c r="G5" s="39" t="s">
        <v>351</v>
      </c>
      <c r="H5" s="27" t="str">
        <f aca="false">IF(ISBLANK(Values!E4),"",Values!$B$16)</f>
        <v>laptop-computer-replacement-parts</v>
      </c>
      <c r="I5" s="27" t="str">
        <f aca="false">IF(ISBLANK(Values!E4),"","4730574031")</f>
        <v>4730574031</v>
      </c>
      <c r="J5" s="40" t="str">
        <f aca="false">IF(ISBLANK(Values!E4),"",Values!F4 )</f>
        <v>Lenovo T470 regular - DE 2.0</v>
      </c>
      <c r="K5" s="28" t="n">
        <f aca="false">IF(ISBLANK(Values!E4),"",IF(Values!J4, Values!$B$4, Values!$B$5))</f>
        <v>54.99</v>
      </c>
      <c r="L5" s="41" t="str">
        <f aca="false">IF(ISBLANK(Values!E4),"",IF($CO5="DEFAULT", Values!$B$18, ""))</f>
        <v/>
      </c>
      <c r="M5" s="28" t="str">
        <f aca="false">IF(ISBLANK(Values!E4),"",Values!$M4)</f>
        <v>https://raw.githubusercontent.com/PatrickVibild/TellusAmazonPictures/master/pictures/Lenovo/T470/BL/DE/1.jpg</v>
      </c>
      <c r="N5" s="28" t="str">
        <f aca="false">IF(ISBLANK(Values!$F4),"",Values!N4)</f>
        <v>https://raw.githubusercontent.com/PatrickVibild/TellusAmazonPictures/master/pictures/Lenovo/T470/BL/DE/2.jpg</v>
      </c>
      <c r="O5" s="28" t="str">
        <f aca="false">IF(ISBLANK(Values!$F4),"",Values!O4)</f>
        <v>https://raw.githubusercontent.com/PatrickVibild/TellusAmazonPictures/master/pictures/Lenovo/T470/BL/DE/3.jpg</v>
      </c>
      <c r="P5" s="28" t="str">
        <f aca="false">IF(ISBLANK(Values!$F4),"",Values!P4)</f>
        <v>https://raw.githubusercontent.com/PatrickVibild/TellusAmazonPictures/master/pictures/Lenovo/T470/BL/DE/4.jpg</v>
      </c>
      <c r="Q5" s="28" t="str">
        <f aca="false">IF(ISBLANK(Values!$F4),"",Values!Q4)</f>
        <v>https://raw.githubusercontent.com/PatrickVibild/TellusAmazonPictures/master/pictures/Lenovo/T470/BL/DE/5.jpg</v>
      </c>
      <c r="R5" s="28" t="str">
        <f aca="false">IF(ISBLANK(Values!$F4),"",Values!R4)</f>
        <v>https://raw.githubusercontent.com/PatrickVibild/TellusAmazonPictures/master/pictures/Lenovo/T470/BL/DE/6.jpg</v>
      </c>
      <c r="S5" s="28" t="str">
        <f aca="false">IF(ISBLANK(Values!$F4),"",Values!S4)</f>
        <v>https://raw.githubusercontent.com/PatrickVibild/TellusAmazonPictures/master/pictures/Lenovo/T470/BL/DE/7.jpg</v>
      </c>
      <c r="T5" s="28" t="str">
        <f aca="false">IF(ISBLANK(Values!$F4),"",Values!T4)</f>
        <v>https://raw.githubusercontent.com/PatrickVibild/TellusAmazonPictures/master/pictures/Lenovo/T470/BL/DE/8.jpg</v>
      </c>
      <c r="U5" s="28"/>
      <c r="W5" s="32" t="str">
        <f aca="false">IF(ISBLANK(Values!E4),"","Child")</f>
        <v>Child</v>
      </c>
      <c r="X5" s="32" t="str">
        <f aca="false">IF(ISBLANK(Values!E4),"",Values!$B$13)</f>
        <v>Lenovo T470 parent</v>
      </c>
      <c r="Y5" s="40" t="str">
        <f aca="false">IF(ISBLANK(Values!E4),"","Size-Color")</f>
        <v>Size-Color</v>
      </c>
      <c r="Z5" s="32" t="str">
        <f aca="false">IF(ISBLANK(Values!E4),"","variation")</f>
        <v>variation</v>
      </c>
      <c r="AA5" s="36" t="str">
        <f aca="false">IF(ISBLANK(Values!E4),"",Values!$B$20)</f>
        <v>Update</v>
      </c>
      <c r="AB5" s="1" t="str">
        <f aca="false">IF(ISBLANK(Values!E4),"",Values!$B$29)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5" s="42" t="str">
        <f aca="false">IF(ISBLANK(Values!E4),"",IF(Values!I4,Values!$B$23,Values!$B$33))</f>
        <v>👉 RICONDIZIONATO: RISPARMIA SOLDI - Tastiera sostitutiva per laptop Lenovo, stessa qualità delle tastiere OEM. TellusRem è il principale distributore di tastiere nel mondo dal 2011. Tastiera sostitutiva perfetta, facile da sostituire e installare. </v>
      </c>
      <c r="AJ5" s="43" t="str">
        <f aca="false">IF(ISBLANK(Values!E4),"",Values!$B$24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5" s="1" t="str">
        <f aca="false">IF(ISBLANK(Values!E4),"",Values!$B$25)</f>
        <v>♻️ PRODOTTO ECOLOGICO - Acquista ricondizionato, ACQUISTA VERDE! Riduci oltre l'80% di anidride carbonica acquistando le nostre tastiere ricondizionate, rispetto a ottenere una nuova tastiera! </v>
      </c>
      <c r="AL5" s="1" t="str">
        <f aca="false">IF(ISBLANK(Values!E4),"",SUBSTITUTE(SUBSTITUTE(IF(Values!$J4, Values!$B$26, Values!$B$33), "{language}", Values!$H4), "{flag}", INDEX(options!$E$1:$E$20, Values!$V4)))</f>
        <v>👉 LAYOUT - 🇩🇪 Tedesco NO retroilluminato. </v>
      </c>
      <c r="AM5" s="1" t="str">
        <f aca="false">SUBSTITUTE(IF(ISBLANK(Values!E4),"",Values!$B$27), "{model}", Values!$B$3)</f>
        <v>👉 COMPATIBILE CON - Lenovo T470 T480. Si prega di controllare attentamente l'immagine e la descrizione prima di acquistare qualsiasi tastiera. Ciò garantisce di ottenere la tastiera del laptop corretta per il computer. Installazione super facile. </v>
      </c>
      <c r="AT5" s="28" t="str">
        <f aca="false">IF(ISBLANK(Values!E4),"",Values!H4)</f>
        <v>Tedesco</v>
      </c>
      <c r="AV5" s="1" t="str">
        <f aca="false">IF(ISBLANK(Values!E4),"",IF(Values!J4,"Backlit", "Non-Backlit"))</f>
        <v>Non-Backlit</v>
      </c>
      <c r="AW5" s="0"/>
      <c r="BE5" s="27" t="str">
        <f aca="false">IF(ISBLANK(Values!E4),"","Professional Audience")</f>
        <v>Professional Audience</v>
      </c>
      <c r="BF5" s="27" t="str">
        <f aca="false">IF(ISBLANK(Values!E4),"","Consumer Audience")</f>
        <v>Consumer Audience</v>
      </c>
      <c r="BG5" s="27" t="str">
        <f aca="false">IF(ISBLANK(Values!E4),"","Adults")</f>
        <v>Adults</v>
      </c>
      <c r="BH5" s="27" t="str">
        <f aca="false">IF(ISBLANK(Values!E4),"","People")</f>
        <v>People</v>
      </c>
      <c r="CG5" s="1" t="n">
        <f aca="false">IF(ISBLANK(Values!E4),"",Values!$B$11)</f>
        <v>150</v>
      </c>
      <c r="CH5" s="1" t="str">
        <f aca="false">IF(ISBLANK(Values!E4),"","GR")</f>
        <v>GR</v>
      </c>
      <c r="CI5" s="1" t="str">
        <f aca="false">IF(ISBLANK(Values!E4),"",Values!$B$7)</f>
        <v>41</v>
      </c>
      <c r="CJ5" s="1" t="str">
        <f aca="false">IF(ISBLANK(Values!E4),"",Values!$B$8)</f>
        <v>17</v>
      </c>
      <c r="CK5" s="1" t="str">
        <f aca="false">IF(ISBLANK(Values!E4),"",Values!$B$9)</f>
        <v>5</v>
      </c>
      <c r="CL5" s="1" t="str">
        <f aca="false">IF(ISBLANK(Values!E4),"","CM")</f>
        <v>CM</v>
      </c>
      <c r="CO5" s="1" t="str">
        <f aca="false">IF(ISBLANK(Values!E4), "", IF(AND(Values!$B$37=options!$G$2, Values!$C4), "AMAZON_NA", IF(AND(Values!$B$37=options!$G$1, Values!$D4), "AMAZON_EU", "DEFAULT")))</f>
        <v>AMAZON_EU</v>
      </c>
      <c r="CP5" s="1" t="str">
        <f aca="false">IF(ISBLANK(Values!E4),"",Values!$B$7)</f>
        <v>41</v>
      </c>
      <c r="CQ5" s="1" t="str">
        <f aca="false">IF(ISBLANK(Values!E4),"",Values!$B$8)</f>
        <v>17</v>
      </c>
      <c r="CR5" s="1" t="str">
        <f aca="false">IF(ISBLANK(Values!E4),"",Values!$B$9)</f>
        <v>5</v>
      </c>
      <c r="CS5" s="1" t="n">
        <f aca="false">IF(ISBLANK(Values!E4),"",Values!$B$11)</f>
        <v>150</v>
      </c>
      <c r="CT5" s="1" t="str">
        <f aca="false">IF(ISBLANK(Values!E4),"","GR")</f>
        <v>GR</v>
      </c>
      <c r="CU5" s="1" t="str">
        <f aca="false">IF(ISBLANK(Values!E4),"","CM")</f>
        <v>CM</v>
      </c>
      <c r="CV5" s="1" t="str">
        <f aca="false">IF(ISBLANK(Values!E4),"",IF(Values!$B$36=options!$F$1,"Denmark", IF(Values!$B$36=options!$F$2, "Danemark",IF(Values!$B$36=options!$F$3, "Dänemark",IF(Values!$B$36=options!$F$4, "Danimarca",IF(Values!$B$36=options!$F$5, "Dinamarca",IF(Values!$B$36=options!$F$6, "Denemarken","" ) ) ) ) )))</f>
        <v>Danimarca</v>
      </c>
      <c r="CZ5" s="1" t="str">
        <f aca="false">IF(ISBLANK(Values!E4),"","No")</f>
        <v>No</v>
      </c>
      <c r="DA5" s="1" t="str">
        <f aca="false">IF(ISBLANK(Values!E4),"","No")</f>
        <v>No</v>
      </c>
      <c r="DO5" s="27" t="str">
        <f aca="false">IF(ISBLANK(Values!E4),"","Parts")</f>
        <v>Parts</v>
      </c>
      <c r="DP5" s="27" t="str">
        <f aca="false">IF(ISBLANK(Values!E4),"",Values!$B$31)</f>
        <v>6 mesi di garanzia dopo la data di consegna. In caso di malfunzionamento della tastiera verrà inviata una nuova unità o un pezzo di ricambio per la tastiera del prodotto. In caso di smistamento delle scorte viene emesso un rimborso completo.</v>
      </c>
      <c r="DS5" s="31"/>
      <c r="DY5" s="0" t="str">
        <f aca="false">IF(ISBLANK(Values!$E4), "", "not_applicable")</f>
        <v>not_applicable</v>
      </c>
      <c r="DZ5" s="31"/>
      <c r="EA5" s="31"/>
      <c r="EB5" s="31"/>
      <c r="EC5" s="31"/>
      <c r="EI5" s="1" t="str">
        <f aca="false">IF(ISBLANK(Values!E4),"",Values!$B$31)</f>
        <v>6 mesi di garanzia dopo la data di consegna. In caso di malfunzionamento della tastiera verrà inviata una nuova unità o un pezzo di ricambio per la tastiera del prodotto. In caso di smistamento delle scorte viene emesso un rimborso completo.</v>
      </c>
      <c r="ES5" s="1" t="str">
        <f aca="false">IF(ISBLANK(Values!E4),"","Amazon Tellus UPS")</f>
        <v>Amazon Tellus UPS</v>
      </c>
      <c r="EV5" s="31" t="str">
        <f aca="false">IF(ISBLANK(Values!E4),"","New")</f>
        <v>New</v>
      </c>
      <c r="FE5" s="1" t="str">
        <f aca="false">IF(ISBLANK(Values!E4),"",IF(CO5&lt;&gt;"DEFAULT", "", 3))</f>
        <v/>
      </c>
      <c r="FH5" s="1" t="str">
        <f aca="false">IF(ISBLANK(Values!E4),"","FALSE")</f>
        <v>FALSE</v>
      </c>
      <c r="FI5" s="1" t="str">
        <f aca="false">IF(ISBLANK(Values!E4),"","FALSE")</f>
        <v>FALSE</v>
      </c>
      <c r="FJ5" s="1" t="str">
        <f aca="false">IF(ISBLANK(Values!E4),"","FALSE")</f>
        <v>FALSE</v>
      </c>
      <c r="FM5" s="1" t="str">
        <f aca="false">IF(ISBLANK(Values!E4),"","1")</f>
        <v>1</v>
      </c>
      <c r="FO5" s="28" t="n">
        <f aca="false">IF(ISBLANK(Values!E4),"",IF(Values!J4, Values!$B$4, Values!$B$5))</f>
        <v>54.99</v>
      </c>
      <c r="FP5" s="1" t="str">
        <f aca="false">IF(ISBLANK(Values!E4),"","Percent")</f>
        <v>Percent</v>
      </c>
      <c r="FQ5" s="1" t="str">
        <f aca="false">IF(ISBLANK(Values!E4),"","2")</f>
        <v>2</v>
      </c>
      <c r="FR5" s="1" t="str">
        <f aca="false">IF(ISBLANK(Values!E4),"","3")</f>
        <v>3</v>
      </c>
      <c r="FS5" s="1" t="str">
        <f aca="false">IF(ISBLANK(Values!E4),"","5")</f>
        <v>5</v>
      </c>
      <c r="FT5" s="1" t="str">
        <f aca="false">IF(ISBLANK(Values!E4),"","6")</f>
        <v>6</v>
      </c>
      <c r="FU5" s="1" t="str">
        <f aca="false">IF(ISBLANK(Values!E4),"","10")</f>
        <v>10</v>
      </c>
      <c r="FV5" s="1" t="str">
        <f aca="false">IF(ISBLANK(Values!E4),"","10")</f>
        <v>10</v>
      </c>
    </row>
    <row r="6" customFormat="false" ht="55.2" hidden="false" customHeight="false" outlineLevel="0" collapsed="false">
      <c r="A6" s="27" t="str">
        <f aca="false">IF(ISBLANK(Values!E5),"",IF(Values!$B$37="EU","computercomponent","computer"))</f>
        <v>computercomponent</v>
      </c>
      <c r="B6" s="38" t="str">
        <f aca="false">IF(ISBLANK(Values!E5),"",Values!F5)</f>
        <v>Lenovo T470 regular - FR 2.0</v>
      </c>
      <c r="C6" s="32" t="str">
        <f aca="false">IF(ISBLANK(Values!E5),"","TellusRem")</f>
        <v>TellusRem</v>
      </c>
      <c r="D6" s="30" t="n">
        <f aca="false">IF(ISBLANK(Values!E5),"",Values!E5)</f>
        <v>5714401473022</v>
      </c>
      <c r="E6" s="31" t="str">
        <f aca="false">IF(ISBLANK(Values!E5),"","EAN")</f>
        <v>EAN</v>
      </c>
      <c r="F6" s="28" t="str">
        <f aca="false">IF(ISBLANK(Values!E5),"",IF(Values!J5, SUBSTITUTE(Values!$B$1, "{language}", Values!H5) &amp; " " &amp;Values!$B$3, SUBSTITUTE(Values!$B$2, "{language}", Values!$H5) &amp; " " &amp;Values!$B$3))</f>
        <v>sostituzione della tastiera Francese non retroilluminata per Lenovo Thinkpad T470 T480</v>
      </c>
      <c r="G6" s="39" t="str">
        <f aca="false">IF(ISBLANK(Values!E5),"","TellusRem")</f>
        <v>TellusRem</v>
      </c>
      <c r="H6" s="27" t="str">
        <f aca="false">IF(ISBLANK(Values!E5),"",Values!$B$16)</f>
        <v>laptop-computer-replacement-parts</v>
      </c>
      <c r="I6" s="27" t="str">
        <f aca="false">IF(ISBLANK(Values!E5),"","4730574031")</f>
        <v>4730574031</v>
      </c>
      <c r="J6" s="40" t="str">
        <f aca="false">IF(ISBLANK(Values!E5),"",Values!F5 )</f>
        <v>Lenovo T470 regular - FR 2.0</v>
      </c>
      <c r="K6" s="28" t="n">
        <f aca="false">IF(ISBLANK(Values!E5),"",IF(Values!J5, Values!$B$4, Values!$B$5))</f>
        <v>54.99</v>
      </c>
      <c r="L6" s="41" t="str">
        <f aca="false">IF(ISBLANK(Values!E5),"",IF($CO6="DEFAULT", Values!$B$18, ""))</f>
        <v/>
      </c>
      <c r="M6" s="28" t="str">
        <f aca="false">IF(ISBLANK(Values!E5),"",Values!$M5)</f>
        <v>https://raw.githubusercontent.com/PatrickVibild/TellusAmazonPictures/master/pictures/Lenovo/T470/BL/FR/1.jpg</v>
      </c>
      <c r="N6" s="28" t="str">
        <f aca="false">IF(ISBLANK(Values!$F5),"",Values!N5)</f>
        <v>https://raw.githubusercontent.com/PatrickVibild/TellusAmazonPictures/master/pictures/Lenovo/T470/BL/FR/2.jpg</v>
      </c>
      <c r="O6" s="28" t="str">
        <f aca="false">IF(ISBLANK(Values!$F5),"",Values!O5)</f>
        <v>https://raw.githubusercontent.com/PatrickVibild/TellusAmazonPictures/master/pictures/Lenovo/T470/BL/FR/3.jpg</v>
      </c>
      <c r="P6" s="28" t="str">
        <f aca="false">IF(ISBLANK(Values!$F5),"",Values!P5)</f>
        <v>https://raw.githubusercontent.com/PatrickVibild/TellusAmazonPictures/master/pictures/Lenovo/T470/BL/FR/4.jpg</v>
      </c>
      <c r="Q6" s="28" t="str">
        <f aca="false">IF(ISBLANK(Values!$F5),"",Values!Q5)</f>
        <v>https://raw.githubusercontent.com/PatrickVibild/TellusAmazonPictures/master/pictures/Lenovo/T470/BL/FR/5.jpg</v>
      </c>
      <c r="R6" s="28" t="str">
        <f aca="false">IF(ISBLANK(Values!$F5),"",Values!R5)</f>
        <v>https://raw.githubusercontent.com/PatrickVibild/TellusAmazonPictures/master/pictures/Lenovo/T470/BL/FR/6.jpg</v>
      </c>
      <c r="S6" s="28" t="str">
        <f aca="false">IF(ISBLANK(Values!$F5),"",Values!S5)</f>
        <v>https://raw.githubusercontent.com/PatrickVibild/TellusAmazonPictures/master/pictures/Lenovo/T470/BL/FR/7.jpg</v>
      </c>
      <c r="T6" s="28" t="str">
        <f aca="false">IF(ISBLANK(Values!$F5),"",Values!T5)</f>
        <v>https://raw.githubusercontent.com/PatrickVibild/TellusAmazonPictures/master/pictures/Lenovo/T470/BL/FR/8.jpg</v>
      </c>
      <c r="U6" s="28"/>
      <c r="W6" s="32" t="str">
        <f aca="false">IF(ISBLANK(Values!E5),"","Child")</f>
        <v>Child</v>
      </c>
      <c r="X6" s="32" t="str">
        <f aca="false">IF(ISBLANK(Values!E5),"",Values!$B$13)</f>
        <v>Lenovo T470 parent</v>
      </c>
      <c r="Y6" s="40" t="str">
        <f aca="false">IF(ISBLANK(Values!E5),"","Size-Color")</f>
        <v>Size-Color</v>
      </c>
      <c r="Z6" s="32" t="str">
        <f aca="false">IF(ISBLANK(Values!E5),"","variation")</f>
        <v>variation</v>
      </c>
      <c r="AA6" s="36" t="str">
        <f aca="false">IF(ISBLANK(Values!E5),"",Values!$B$20)</f>
        <v>Update</v>
      </c>
      <c r="AB6" s="1" t="str">
        <f aca="false">IF(ISBLANK(Values!E5),"",Values!$B$29)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6" s="42" t="str">
        <f aca="false">IF(ISBLANK(Values!E5),"",IF(Values!I5,Values!$B$23,Values!$B$33))</f>
        <v>👉 RICONDIZIONATO: RISPARMIA SOLDI - Tastiera sostitutiva per laptop Lenovo, stessa qualità delle tastiere OEM. TellusRem è il principale distributore di tastiere nel mondo dal 2011. Tastiera sostitutiva perfetta, facile da sostituire e installare. </v>
      </c>
      <c r="AJ6" s="43" t="str">
        <f aca="false">IF(ISBLANK(Values!E5),"",Values!$B$24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6" s="1" t="str">
        <f aca="false">IF(ISBLANK(Values!E5),"",Values!$B$25)</f>
        <v>♻️ PRODOTTO ECOLOGICO - Acquista ricondizionato, ACQUISTA VERDE! Riduci oltre l'80% di anidride carbonica acquistando le nostre tastiere ricondizionate, rispetto a ottenere una nuova tastiera! </v>
      </c>
      <c r="AL6" s="1" t="str">
        <f aca="false">IF(ISBLANK(Values!E5),"",SUBSTITUTE(SUBSTITUTE(IF(Values!$J5, Values!$B$26, Values!$B$33), "{language}", Values!$H5), "{flag}", INDEX(options!$E$1:$E$20, Values!$V5)))</f>
        <v>👉 LAYOUT - 🇫🇷 Francese NO retroilluminato. </v>
      </c>
      <c r="AM6" s="1" t="str">
        <f aca="false">SUBSTITUTE(IF(ISBLANK(Values!E5),"",Values!$B$27), "{model}", Values!$B$3)</f>
        <v>👉 COMPATIBILE CON - Lenovo T470 T480. Si prega di controllare attentamente l'immagine e la descrizione prima di acquistare qualsiasi tastiera. Ciò garantisce di ottenere la tastiera del laptop corretta per il computer. Installazione super facile. </v>
      </c>
      <c r="AT6" s="28" t="str">
        <f aca="false">IF(ISBLANK(Values!E5),"",Values!H5)</f>
        <v>Francese</v>
      </c>
      <c r="AV6" s="1" t="str">
        <f aca="false">IF(ISBLANK(Values!E5),"",IF(Values!J5,"Backlit", "Non-Backlit"))</f>
        <v>Non-Backlit</v>
      </c>
      <c r="BE6" s="27" t="str">
        <f aca="false">IF(ISBLANK(Values!E5),"","Professional Audience")</f>
        <v>Professional Audience</v>
      </c>
      <c r="BF6" s="27" t="str">
        <f aca="false">IF(ISBLANK(Values!E5),"","Consumer Audience")</f>
        <v>Consumer Audience</v>
      </c>
      <c r="BG6" s="27" t="str">
        <f aca="false">IF(ISBLANK(Values!E5),"","Adults")</f>
        <v>Adults</v>
      </c>
      <c r="BH6" s="27" t="str">
        <f aca="false">IF(ISBLANK(Values!E5),"","People")</f>
        <v>People</v>
      </c>
      <c r="CG6" s="1" t="n">
        <f aca="false">IF(ISBLANK(Values!E5),"",Values!$B$11)</f>
        <v>150</v>
      </c>
      <c r="CH6" s="1" t="str">
        <f aca="false">IF(ISBLANK(Values!E5),"","GR")</f>
        <v>GR</v>
      </c>
      <c r="CI6" s="1" t="str">
        <f aca="false">IF(ISBLANK(Values!E5),"",Values!$B$7)</f>
        <v>41</v>
      </c>
      <c r="CJ6" s="1" t="str">
        <f aca="false">IF(ISBLANK(Values!E5),"",Values!$B$8)</f>
        <v>17</v>
      </c>
      <c r="CK6" s="1" t="str">
        <f aca="false">IF(ISBLANK(Values!E5),"",Values!$B$9)</f>
        <v>5</v>
      </c>
      <c r="CL6" s="1" t="str">
        <f aca="false">IF(ISBLANK(Values!E5),"","CM")</f>
        <v>CM</v>
      </c>
      <c r="CO6" s="1" t="str">
        <f aca="false">IF(ISBLANK(Values!E5), "", IF(AND(Values!$B$37=options!$G$2, Values!$C5), "AMAZON_NA", IF(AND(Values!$B$37=options!$G$1, Values!$D5), "AMAZON_EU", "DEFAULT")))</f>
        <v>AMAZON_EU</v>
      </c>
      <c r="CP6" s="1" t="str">
        <f aca="false">IF(ISBLANK(Values!E5),"",Values!$B$7)</f>
        <v>41</v>
      </c>
      <c r="CQ6" s="1" t="str">
        <f aca="false">IF(ISBLANK(Values!E5),"",Values!$B$8)</f>
        <v>17</v>
      </c>
      <c r="CR6" s="1" t="str">
        <f aca="false">IF(ISBLANK(Values!E5),"",Values!$B$9)</f>
        <v>5</v>
      </c>
      <c r="CS6" s="1" t="n">
        <f aca="false">IF(ISBLANK(Values!E5),"",Values!$B$11)</f>
        <v>150</v>
      </c>
      <c r="CT6" s="1" t="str">
        <f aca="false">IF(ISBLANK(Values!E5),"","GR")</f>
        <v>GR</v>
      </c>
      <c r="CU6" s="1" t="str">
        <f aca="false">IF(ISBLANK(Values!E5),"","CM")</f>
        <v>CM</v>
      </c>
      <c r="CV6" s="1" t="str">
        <f aca="false">IF(ISBLANK(Values!E5),"",IF(Values!$B$36=options!$F$1,"Denmark", IF(Values!$B$36=options!$F$2, "Danemark",IF(Values!$B$36=options!$F$3, "Dänemark",IF(Values!$B$36=options!$F$4, "Danimarca",IF(Values!$B$36=options!$F$5, "Dinamarca",IF(Values!$B$36=options!$F$6, "Denemarken","" ) ) ) ) )))</f>
        <v>Danimarca</v>
      </c>
      <c r="CZ6" s="1" t="str">
        <f aca="false">IF(ISBLANK(Values!E5),"","No")</f>
        <v>No</v>
      </c>
      <c r="DA6" s="1" t="str">
        <f aca="false">IF(ISBLANK(Values!E5),"","No")</f>
        <v>No</v>
      </c>
      <c r="DO6" s="27" t="str">
        <f aca="false">IF(ISBLANK(Values!E5),"","Parts")</f>
        <v>Parts</v>
      </c>
      <c r="DP6" s="27" t="str">
        <f aca="false">IF(ISBLANK(Values!E5),"",Values!$B$31)</f>
        <v>6 mesi di garanzia dopo la data di consegna. In caso di malfunzionamento della tastiera verrà inviata una nuova unità o un pezzo di ricambio per la tastiera del prodotto. In caso di smistamento delle scorte viene emesso un rimborso completo.</v>
      </c>
      <c r="DS6" s="31"/>
      <c r="DY6" s="0" t="str">
        <f aca="false">IF(ISBLANK(Values!$E5), "", "not_applicable")</f>
        <v>not_applicable</v>
      </c>
      <c r="DZ6" s="31"/>
      <c r="EA6" s="31"/>
      <c r="EB6" s="31"/>
      <c r="EC6" s="31"/>
      <c r="EI6" s="1" t="str">
        <f aca="false">IF(ISBLANK(Values!E5),"",Values!$B$31)</f>
        <v>6 mesi di garanzia dopo la data di consegna. In caso di malfunzionamento della tastiera verrà inviata una nuova unità o un pezzo di ricambio per la tastiera del prodotto. In caso di smistamento delle scorte viene emesso un rimborso completo.</v>
      </c>
      <c r="ES6" s="1" t="str">
        <f aca="false">IF(ISBLANK(Values!E5),"","Amazon Tellus UPS")</f>
        <v>Amazon Tellus UPS</v>
      </c>
      <c r="EV6" s="31" t="str">
        <f aca="false">IF(ISBLANK(Values!E5),"","New")</f>
        <v>New</v>
      </c>
      <c r="FE6" s="1" t="str">
        <f aca="false">IF(ISBLANK(Values!E5),"",IF(CO6&lt;&gt;"DEFAULT", "", 3))</f>
        <v/>
      </c>
      <c r="FH6" s="1" t="str">
        <f aca="false">IF(ISBLANK(Values!E5),"","FALSE")</f>
        <v>FALSE</v>
      </c>
      <c r="FI6" s="1" t="str">
        <f aca="false">IF(ISBLANK(Values!E5),"","FALSE")</f>
        <v>FALSE</v>
      </c>
      <c r="FJ6" s="1" t="str">
        <f aca="false">IF(ISBLANK(Values!E5),"","FALSE")</f>
        <v>FALSE</v>
      </c>
      <c r="FM6" s="1" t="str">
        <f aca="false">IF(ISBLANK(Values!E5),"","1")</f>
        <v>1</v>
      </c>
      <c r="FO6" s="28" t="n">
        <f aca="false">IF(ISBLANK(Values!E5),"",IF(Values!J5, Values!$B$4, Values!$B$5))</f>
        <v>54.99</v>
      </c>
      <c r="FP6" s="1" t="str">
        <f aca="false">IF(ISBLANK(Values!E5),"","Percent")</f>
        <v>Percent</v>
      </c>
      <c r="FQ6" s="1" t="str">
        <f aca="false">IF(ISBLANK(Values!E5),"","2")</f>
        <v>2</v>
      </c>
      <c r="FR6" s="1" t="str">
        <f aca="false">IF(ISBLANK(Values!E5),"","3")</f>
        <v>3</v>
      </c>
      <c r="FS6" s="1" t="str">
        <f aca="false">IF(ISBLANK(Values!E5),"","5")</f>
        <v>5</v>
      </c>
      <c r="FT6" s="1" t="str">
        <f aca="false">IF(ISBLANK(Values!E5),"","6")</f>
        <v>6</v>
      </c>
      <c r="FU6" s="1" t="str">
        <f aca="false">IF(ISBLANK(Values!E5),"","10")</f>
        <v>10</v>
      </c>
      <c r="FV6" s="1" t="str">
        <f aca="false">IF(ISBLANK(Values!E5),"","10")</f>
        <v>10</v>
      </c>
    </row>
    <row r="7" customFormat="false" ht="55.2" hidden="false" customHeight="false" outlineLevel="0" collapsed="false">
      <c r="A7" s="27" t="str">
        <f aca="false">IF(ISBLANK(Values!E6),"",IF(Values!$B$37="EU","computercomponent","computer"))</f>
        <v>computercomponent</v>
      </c>
      <c r="B7" s="38" t="str">
        <f aca="false">IF(ISBLANK(Values!E6),"",Values!F6)</f>
        <v>Lenovo T470 regular - IT 2.0</v>
      </c>
      <c r="C7" s="32" t="str">
        <f aca="false">IF(ISBLANK(Values!E6),"","TellusRem")</f>
        <v>TellusRem</v>
      </c>
      <c r="D7" s="30" t="n">
        <f aca="false">IF(ISBLANK(Values!E6),"",Values!E6)</f>
        <v>5714401473039</v>
      </c>
      <c r="E7" s="31" t="str">
        <f aca="false">IF(ISBLANK(Values!E6),"","EAN")</f>
        <v>EAN</v>
      </c>
      <c r="F7" s="28" t="str">
        <f aca="false">IF(ISBLANK(Values!E6),"",IF(Values!J6, SUBSTITUTE(Values!$B$1, "{language}", Values!H6) &amp; " " &amp;Values!$B$3, SUBSTITUTE(Values!$B$2, "{language}", Values!$H6) &amp; " " &amp;Values!$B$3))</f>
        <v>sostituzione della tastiera Italiano non retroilluminata per Lenovo Thinkpad T470 T480</v>
      </c>
      <c r="G7" s="39" t="str">
        <f aca="false">IF(ISBLANK(Values!E6),"","TellusRem")</f>
        <v>TellusRem</v>
      </c>
      <c r="H7" s="27" t="str">
        <f aca="false">IF(ISBLANK(Values!E6),"",Values!$B$16)</f>
        <v>laptop-computer-replacement-parts</v>
      </c>
      <c r="I7" s="27" t="str">
        <f aca="false">IF(ISBLANK(Values!E6),"","4730574031")</f>
        <v>4730574031</v>
      </c>
      <c r="J7" s="40" t="str">
        <f aca="false">IF(ISBLANK(Values!E6),"",Values!F6 )</f>
        <v>Lenovo T470 regular - IT 2.0</v>
      </c>
      <c r="K7" s="28" t="n">
        <f aca="false">IF(ISBLANK(Values!E6),"",IF(Values!J6, Values!$B$4, Values!$B$5))</f>
        <v>54.99</v>
      </c>
      <c r="L7" s="41" t="str">
        <f aca="false">IF(ISBLANK(Values!E6),"",IF($CO7="DEFAULT", Values!$B$18, ""))</f>
        <v/>
      </c>
      <c r="M7" s="28" t="str">
        <f aca="false">IF(ISBLANK(Values!E6),"",Values!$M6)</f>
        <v>https://raw.githubusercontent.com/PatrickVibild/TellusAmazonPictures/master/pictures/Lenovo/T470/BL/IT/1.jpg</v>
      </c>
      <c r="N7" s="28" t="str">
        <f aca="false">IF(ISBLANK(Values!$F6),"",Values!N6)</f>
        <v>https://raw.githubusercontent.com/PatrickVibild/TellusAmazonPictures/master/pictures/Lenovo/T470/BL/IT/2.jpg</v>
      </c>
      <c r="O7" s="28" t="str">
        <f aca="false">IF(ISBLANK(Values!$F6),"",Values!O6)</f>
        <v>https://raw.githubusercontent.com/PatrickVibild/TellusAmazonPictures/master/pictures/Lenovo/T470/BL/IT/3.jpg</v>
      </c>
      <c r="P7" s="28" t="str">
        <f aca="false">IF(ISBLANK(Values!$F6),"",Values!P6)</f>
        <v>https://raw.githubusercontent.com/PatrickVibild/TellusAmazonPictures/master/pictures/Lenovo/T470/BL/IT/4.jpg</v>
      </c>
      <c r="Q7" s="28" t="str">
        <f aca="false">IF(ISBLANK(Values!$F6),"",Values!Q6)</f>
        <v>https://raw.githubusercontent.com/PatrickVibild/TellusAmazonPictures/master/pictures/Lenovo/T470/BL/IT/5.jpg</v>
      </c>
      <c r="R7" s="28" t="str">
        <f aca="false">IF(ISBLANK(Values!$F6),"",Values!R6)</f>
        <v>https://raw.githubusercontent.com/PatrickVibild/TellusAmazonPictures/master/pictures/Lenovo/T470/BL/IT/6.jpg</v>
      </c>
      <c r="S7" s="28" t="str">
        <f aca="false">IF(ISBLANK(Values!$F6),"",Values!S6)</f>
        <v>https://raw.githubusercontent.com/PatrickVibild/TellusAmazonPictures/master/pictures/Lenovo/T470/BL/IT/7.jpg</v>
      </c>
      <c r="T7" s="28" t="str">
        <f aca="false">IF(ISBLANK(Values!$F6),"",Values!T6)</f>
        <v>https://raw.githubusercontent.com/PatrickVibild/TellusAmazonPictures/master/pictures/Lenovo/T470/BL/IT/8.jpg</v>
      </c>
      <c r="U7" s="44"/>
      <c r="W7" s="32" t="str">
        <f aca="false">IF(ISBLANK(Values!E6),"","Child")</f>
        <v>Child</v>
      </c>
      <c r="X7" s="32" t="str">
        <f aca="false">IF(ISBLANK(Values!E6),"",Values!$B$13)</f>
        <v>Lenovo T470 parent</v>
      </c>
      <c r="Y7" s="40" t="str">
        <f aca="false">IF(ISBLANK(Values!E6),"","Size-Color")</f>
        <v>Size-Color</v>
      </c>
      <c r="Z7" s="32" t="str">
        <f aca="false">IF(ISBLANK(Values!E6),"","variation")</f>
        <v>variation</v>
      </c>
      <c r="AA7" s="36" t="str">
        <f aca="false">IF(ISBLANK(Values!E6),"",Values!$B$20)</f>
        <v>Update</v>
      </c>
      <c r="AB7" s="36" t="str">
        <f aca="false">IF(ISBLANK(Values!E6),"",Values!$B$29)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7" s="42" t="str">
        <f aca="false">IF(ISBLANK(Values!E6),"",IF(Values!I6,Values!$B$23,Values!$B$33))</f>
        <v>👉 RICONDIZIONATO: RISPARMIA SOLDI - Tastiera sostitutiva per laptop Lenovo, stessa qualità delle tastiere OEM. TellusRem è il principale distributore di tastiere nel mondo dal 2011. Tastiera sostitutiva perfetta, facile da sostituire e installare. </v>
      </c>
      <c r="AJ7" s="43" t="str">
        <f aca="false">IF(ISBLANK(Values!E6),"",Values!$B$24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7" s="1" t="str">
        <f aca="false">IF(ISBLANK(Values!E6),"",Values!$B$25)</f>
        <v>♻️ PRODOTTO ECOLOGICO - Acquista ricondizionato, ACQUISTA VERDE! Riduci oltre l'80% di anidride carbonica acquistando le nostre tastiere ricondizionate, rispetto a ottenere una nuova tastiera! </v>
      </c>
      <c r="AL7" s="1" t="str">
        <f aca="false">IF(ISBLANK(Values!E6),"",SUBSTITUTE(SUBSTITUTE(IF(Values!$J6, Values!$B$26, Values!$B$33), "{language}", Values!$H6), "{flag}", INDEX(options!$E$1:$E$20, Values!$V6)))</f>
        <v>👉 LAYOUT - 🇮🇹 Italiano NO retroilluminato. </v>
      </c>
      <c r="AM7" s="1" t="str">
        <f aca="false">SUBSTITUTE(IF(ISBLANK(Values!E6),"",Values!$B$27), "{model}", Values!$B$3)</f>
        <v>👉 COMPATIBILE CON - Lenovo T470 T480. Si prega di controllare attentamente l'immagine e la descrizione prima di acquistare qualsiasi tastiera. Ciò garantisce di ottenere la tastiera del laptop corretta per il computer. Installazione super facile. </v>
      </c>
      <c r="AT7" s="28" t="str">
        <f aca="false">IF(ISBLANK(Values!E6),"",Values!H6)</f>
        <v>Italiano</v>
      </c>
      <c r="AV7" s="36" t="str">
        <f aca="false">IF(ISBLANK(Values!E6),"",IF(Values!J6,"Backlit", "Non-Backlit"))</f>
        <v>Non-Backlit</v>
      </c>
      <c r="BE7" s="27" t="str">
        <f aca="false">IF(ISBLANK(Values!E6),"","Professional Audience")</f>
        <v>Professional Audience</v>
      </c>
      <c r="BF7" s="27" t="str">
        <f aca="false">IF(ISBLANK(Values!E6),"","Consumer Audience")</f>
        <v>Consumer Audience</v>
      </c>
      <c r="BG7" s="27" t="str">
        <f aca="false">IF(ISBLANK(Values!E6),"","Adults")</f>
        <v>Adults</v>
      </c>
      <c r="BH7" s="27" t="str">
        <f aca="false">IF(ISBLANK(Values!E6),"","People")</f>
        <v>People</v>
      </c>
      <c r="CG7" s="1" t="n">
        <f aca="false">IF(ISBLANK(Values!E6),"",Values!$B$11)</f>
        <v>150</v>
      </c>
      <c r="CH7" s="1" t="str">
        <f aca="false">IF(ISBLANK(Values!E6),"","GR")</f>
        <v>GR</v>
      </c>
      <c r="CI7" s="1" t="str">
        <f aca="false">IF(ISBLANK(Values!E6),"",Values!$B$7)</f>
        <v>41</v>
      </c>
      <c r="CJ7" s="1" t="str">
        <f aca="false">IF(ISBLANK(Values!E6),"",Values!$B$8)</f>
        <v>17</v>
      </c>
      <c r="CK7" s="1" t="str">
        <f aca="false">IF(ISBLANK(Values!E6),"",Values!$B$9)</f>
        <v>5</v>
      </c>
      <c r="CL7" s="1" t="str">
        <f aca="false">IF(ISBLANK(Values!E6),"","CM")</f>
        <v>CM</v>
      </c>
      <c r="CO7" s="1" t="str">
        <f aca="false">IF(ISBLANK(Values!E6), "", IF(AND(Values!$B$37=options!$G$2, Values!$C6), "AMAZON_NA", IF(AND(Values!$B$37=options!$G$1, Values!$D6), "AMAZON_EU", "DEFAULT")))</f>
        <v>AMAZON_EU</v>
      </c>
      <c r="CP7" s="36" t="str">
        <f aca="false">IF(ISBLANK(Values!E6),"",Values!$B$7)</f>
        <v>41</v>
      </c>
      <c r="CQ7" s="36" t="str">
        <f aca="false">IF(ISBLANK(Values!E6),"",Values!$B$8)</f>
        <v>17</v>
      </c>
      <c r="CR7" s="36" t="str">
        <f aca="false">IF(ISBLANK(Values!E6),"",Values!$B$9)</f>
        <v>5</v>
      </c>
      <c r="CS7" s="1" t="n">
        <f aca="false">IF(ISBLANK(Values!E6),"",Values!$B$11)</f>
        <v>150</v>
      </c>
      <c r="CT7" s="1" t="str">
        <f aca="false">IF(ISBLANK(Values!E6),"","GR")</f>
        <v>GR</v>
      </c>
      <c r="CU7" s="1" t="str">
        <f aca="false">IF(ISBLANK(Values!E6),"","CM")</f>
        <v>CM</v>
      </c>
      <c r="CV7" s="1" t="str">
        <f aca="false">IF(ISBLANK(Values!E6),"",IF(Values!$B$36=options!$F$1,"Denmark", IF(Values!$B$36=options!$F$2, "Danemark",IF(Values!$B$36=options!$F$3, "Dänemark",IF(Values!$B$36=options!$F$4, "Danimarca",IF(Values!$B$36=options!$F$5, "Dinamarca",IF(Values!$B$36=options!$F$6, "Denemarken","" ) ) ) ) )))</f>
        <v>Danimarca</v>
      </c>
      <c r="CZ7" s="1" t="str">
        <f aca="false">IF(ISBLANK(Values!E6),"","No")</f>
        <v>No</v>
      </c>
      <c r="DA7" s="1" t="str">
        <f aca="false">IF(ISBLANK(Values!E6),"","No")</f>
        <v>No</v>
      </c>
      <c r="DO7" s="27" t="str">
        <f aca="false">IF(ISBLANK(Values!E6),"","Parts")</f>
        <v>Parts</v>
      </c>
      <c r="DP7" s="27" t="str">
        <f aca="false">IF(ISBLANK(Values!E6),"",Values!$B$31)</f>
        <v>6 mesi di garanzia dopo la data di consegna. In caso di malfunzionamento della tastiera verrà inviata una nuova unità o un pezzo di ricambio per la tastiera del prodotto. In caso di smistamento delle scorte viene emesso un rimborso completo.</v>
      </c>
      <c r="DS7" s="31"/>
      <c r="DY7" s="45" t="str">
        <f aca="false">IF(ISBLANK(Values!$E6), "", "not_applicable")</f>
        <v>not_applicable</v>
      </c>
      <c r="DZ7" s="31"/>
      <c r="EA7" s="31"/>
      <c r="EB7" s="31"/>
      <c r="EC7" s="31"/>
      <c r="EI7" s="1" t="str">
        <f aca="false">IF(ISBLANK(Values!E6),"",Values!$B$31)</f>
        <v>6 mesi di garanzia dopo la data di consegna. In caso di malfunzionamento della tastiera verrà inviata una nuova unità o un pezzo di ricambio per la tastiera del prodotto. In caso di smistamento delle scorte viene emesso un rimborso completo.</v>
      </c>
      <c r="ES7" s="1" t="str">
        <f aca="false">IF(ISBLANK(Values!E6),"","Amazon Tellus UPS")</f>
        <v>Amazon Tellus UPS</v>
      </c>
      <c r="EV7" s="31" t="str">
        <f aca="false">IF(ISBLANK(Values!E6),"","New")</f>
        <v>New</v>
      </c>
      <c r="FE7" s="1" t="str">
        <f aca="false">IF(ISBLANK(Values!E6),"",IF(CO7&lt;&gt;"DEFAULT", "", 3))</f>
        <v/>
      </c>
      <c r="FH7" s="1" t="str">
        <f aca="false">IF(ISBLANK(Values!E6),"","FALSE")</f>
        <v>FALSE</v>
      </c>
      <c r="FI7" s="36" t="str">
        <f aca="false">IF(ISBLANK(Values!E6),"","FALSE")</f>
        <v>FALSE</v>
      </c>
      <c r="FJ7" s="36" t="str">
        <f aca="false">IF(ISBLANK(Values!E6),"","FALSE")</f>
        <v>FALSE</v>
      </c>
      <c r="FM7" s="1" t="str">
        <f aca="false">IF(ISBLANK(Values!E6),"","1")</f>
        <v>1</v>
      </c>
      <c r="FO7" s="28" t="n">
        <f aca="false">IF(ISBLANK(Values!E6),"",IF(Values!J6, Values!$B$4, Values!$B$5))</f>
        <v>54.99</v>
      </c>
      <c r="FP7" s="1" t="str">
        <f aca="false">IF(ISBLANK(Values!E6),"","Percent")</f>
        <v>Percent</v>
      </c>
      <c r="FQ7" s="1" t="str">
        <f aca="false">IF(ISBLANK(Values!E6),"","2")</f>
        <v>2</v>
      </c>
      <c r="FR7" s="1" t="str">
        <f aca="false">IF(ISBLANK(Values!E6),"","3")</f>
        <v>3</v>
      </c>
      <c r="FS7" s="1" t="str">
        <f aca="false">IF(ISBLANK(Values!E6),"","5")</f>
        <v>5</v>
      </c>
      <c r="FT7" s="1" t="str">
        <f aca="false">IF(ISBLANK(Values!E6),"","6")</f>
        <v>6</v>
      </c>
      <c r="FU7" s="1" t="str">
        <f aca="false">IF(ISBLANK(Values!E6),"","10")</f>
        <v>10</v>
      </c>
      <c r="FV7" s="1" t="str">
        <f aca="false">IF(ISBLANK(Values!E6),"","10")</f>
        <v>10</v>
      </c>
    </row>
    <row r="8" customFormat="false" ht="55.2" hidden="false" customHeight="false" outlineLevel="0" collapsed="false">
      <c r="A8" s="27" t="str">
        <f aca="false">IF(ISBLANK(Values!E7),"",IF(Values!$B$37="EU","computercomponent","computer"))</f>
        <v>computercomponent</v>
      </c>
      <c r="B8" s="38" t="str">
        <f aca="false">IF(ISBLANK(Values!E7),"",Values!F7)</f>
        <v>Lenovo T470 regular - ES 2.0</v>
      </c>
      <c r="C8" s="32" t="str">
        <f aca="false">IF(ISBLANK(Values!E7),"","TellusRem")</f>
        <v>TellusRem</v>
      </c>
      <c r="D8" s="30" t="n">
        <f aca="false">IF(ISBLANK(Values!E7),"",Values!E7)</f>
        <v>5714401473046</v>
      </c>
      <c r="E8" s="31" t="str">
        <f aca="false">IF(ISBLANK(Values!E7),"","EAN")</f>
        <v>EAN</v>
      </c>
      <c r="F8" s="28" t="str">
        <f aca="false">IF(ISBLANK(Values!E7),"",IF(Values!J7, SUBSTITUTE(Values!$B$1, "{language}", Values!H7) &amp; " " &amp;Values!$B$3, SUBSTITUTE(Values!$B$2, "{language}", Values!$H7) &amp; " " &amp;Values!$B$3))</f>
        <v>sostituzione della tastiera Spagnolo non retroilluminata per Lenovo Thinkpad T470 T480</v>
      </c>
      <c r="G8" s="39" t="str">
        <f aca="false">IF(ISBLANK(Values!E7),"","TellusRem")</f>
        <v>TellusRem</v>
      </c>
      <c r="H8" s="27" t="str">
        <f aca="false">IF(ISBLANK(Values!E7),"",Values!$B$16)</f>
        <v>laptop-computer-replacement-parts</v>
      </c>
      <c r="I8" s="27" t="str">
        <f aca="false">IF(ISBLANK(Values!E7),"","4730574031")</f>
        <v>4730574031</v>
      </c>
      <c r="J8" s="40" t="str">
        <f aca="false">IF(ISBLANK(Values!E7),"",Values!F7 )</f>
        <v>Lenovo T470 regular - ES 2.0</v>
      </c>
      <c r="K8" s="28" t="n">
        <f aca="false">IF(ISBLANK(Values!E7),"",IF(Values!J7, Values!$B$4, Values!$B$5))</f>
        <v>54.99</v>
      </c>
      <c r="L8" s="41" t="str">
        <f aca="false">IF(ISBLANK(Values!E7),"",IF($CO8="DEFAULT", Values!$B$18, ""))</f>
        <v/>
      </c>
      <c r="M8" s="28" t="str">
        <f aca="false">IF(ISBLANK(Values!E7),"",Values!$M7)</f>
        <v>https://raw.githubusercontent.com/PatrickVibild/TellusAmazonPictures/master/pictures/Lenovo/T470/BL/ES/1.jpg</v>
      </c>
      <c r="N8" s="28" t="str">
        <f aca="false">IF(ISBLANK(Values!$F7),"",Values!N7)</f>
        <v>https://raw.githubusercontent.com/PatrickVibild/TellusAmazonPictures/master/pictures/Lenovo/T470/BL/ES/2.jpg</v>
      </c>
      <c r="O8" s="28" t="str">
        <f aca="false">IF(ISBLANK(Values!$F7),"",Values!O7)</f>
        <v>https://raw.githubusercontent.com/PatrickVibild/TellusAmazonPictures/master/pictures/Lenovo/T470/BL/ES/3.jpg</v>
      </c>
      <c r="P8" s="28" t="str">
        <f aca="false">IF(ISBLANK(Values!$F7),"",Values!P7)</f>
        <v>https://raw.githubusercontent.com/PatrickVibild/TellusAmazonPictures/master/pictures/Lenovo/T470/BL/ES/4.jpg</v>
      </c>
      <c r="Q8" s="28" t="str">
        <f aca="false">IF(ISBLANK(Values!$F7),"",Values!Q7)</f>
        <v>https://raw.githubusercontent.com/PatrickVibild/TellusAmazonPictures/master/pictures/Lenovo/T470/BL/ES/5.jpg</v>
      </c>
      <c r="R8" s="28" t="str">
        <f aca="false">IF(ISBLANK(Values!$F7),"",Values!R7)</f>
        <v>https://raw.githubusercontent.com/PatrickVibild/TellusAmazonPictures/master/pictures/Lenovo/T470/BL/ES/6.jpg</v>
      </c>
      <c r="S8" s="28" t="str">
        <f aca="false">IF(ISBLANK(Values!$F7),"",Values!S7)</f>
        <v>https://raw.githubusercontent.com/PatrickVibild/TellusAmazonPictures/master/pictures/Lenovo/T470/BL/ES/7.jpg</v>
      </c>
      <c r="T8" s="28" t="str">
        <f aca="false">IF(ISBLANK(Values!$F7),"",Values!T7)</f>
        <v>https://raw.githubusercontent.com/PatrickVibild/TellusAmazonPictures/master/pictures/Lenovo/T470/BL/ES/8.jpg</v>
      </c>
      <c r="U8" s="44"/>
      <c r="W8" s="32" t="str">
        <f aca="false">IF(ISBLANK(Values!E7),"","Child")</f>
        <v>Child</v>
      </c>
      <c r="X8" s="32" t="str">
        <f aca="false">IF(ISBLANK(Values!E7),"",Values!$B$13)</f>
        <v>Lenovo T470 parent</v>
      </c>
      <c r="Y8" s="40" t="str">
        <f aca="false">IF(ISBLANK(Values!E7),"","Size-Color")</f>
        <v>Size-Color</v>
      </c>
      <c r="Z8" s="32" t="str">
        <f aca="false">IF(ISBLANK(Values!E7),"","variation")</f>
        <v>variation</v>
      </c>
      <c r="AA8" s="36" t="str">
        <f aca="false">IF(ISBLANK(Values!E7),"",Values!$B$20)</f>
        <v>Update</v>
      </c>
      <c r="AB8" s="36" t="str">
        <f aca="false">IF(ISBLANK(Values!E7),"",Values!$B$29)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8" s="42" t="str">
        <f aca="false">IF(ISBLANK(Values!E7),"",IF(Values!I7,Values!$B$23,Values!$B$33))</f>
        <v>👉 RICONDIZIONATO: RISPARMIA SOLDI - Tastiera sostitutiva per laptop Lenovo, stessa qualità delle tastiere OEM. TellusRem è il principale distributore di tastiere nel mondo dal 2011. Tastiera sostitutiva perfetta, facile da sostituire e installare. </v>
      </c>
      <c r="AJ8" s="43" t="str">
        <f aca="false">IF(ISBLANK(Values!E7),"",Values!$B$24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8" s="1" t="str">
        <f aca="false">IF(ISBLANK(Values!E7),"",Values!$B$25)</f>
        <v>♻️ PRODOTTO ECOLOGICO - Acquista ricondizionato, ACQUISTA VERDE! Riduci oltre l'80% di anidride carbonica acquistando le nostre tastiere ricondizionate, rispetto a ottenere una nuova tastiera! </v>
      </c>
      <c r="AL8" s="1" t="str">
        <f aca="false">IF(ISBLANK(Values!E7),"",SUBSTITUTE(SUBSTITUTE(IF(Values!$J7, Values!$B$26, Values!$B$33), "{language}", Values!$H7), "{flag}", INDEX(options!$E$1:$E$20, Values!$V7)))</f>
        <v>👉 LAYOUT - 🇪🇸 Spagnolo NO retroilluminato. </v>
      </c>
      <c r="AM8" s="1" t="str">
        <f aca="false">SUBSTITUTE(IF(ISBLANK(Values!E7),"",Values!$B$27), "{model}", Values!$B$3)</f>
        <v>👉 COMPATIBILE CON - Lenovo T470 T480. Si prega di controllare attentamente l'immagine e la descrizione prima di acquistare qualsiasi tastiera. Ciò garantisce di ottenere la tastiera del laptop corretta per il computer. Installazione super facile. </v>
      </c>
      <c r="AT8" s="28" t="str">
        <f aca="false">IF(ISBLANK(Values!E7),"",Values!H7)</f>
        <v>Spagnolo</v>
      </c>
      <c r="AV8" s="36" t="str">
        <f aca="false">IF(ISBLANK(Values!E7),"",IF(Values!J7,"Backlit", "Non-Backlit"))</f>
        <v>Non-Backlit</v>
      </c>
      <c r="BE8" s="27" t="str">
        <f aca="false">IF(ISBLANK(Values!E7),"","Professional Audience")</f>
        <v>Professional Audience</v>
      </c>
      <c r="BF8" s="27" t="str">
        <f aca="false">IF(ISBLANK(Values!E7),"","Consumer Audience")</f>
        <v>Consumer Audience</v>
      </c>
      <c r="BG8" s="27" t="str">
        <f aca="false">IF(ISBLANK(Values!E7),"","Adults")</f>
        <v>Adults</v>
      </c>
      <c r="BH8" s="27" t="str">
        <f aca="false">IF(ISBLANK(Values!E7),"","People")</f>
        <v>People</v>
      </c>
      <c r="CG8" s="1" t="n">
        <f aca="false">IF(ISBLANK(Values!E7),"",Values!$B$11)</f>
        <v>150</v>
      </c>
      <c r="CH8" s="1" t="str">
        <f aca="false">IF(ISBLANK(Values!E7),"","GR")</f>
        <v>GR</v>
      </c>
      <c r="CI8" s="1" t="str">
        <f aca="false">IF(ISBLANK(Values!E7),"",Values!$B$7)</f>
        <v>41</v>
      </c>
      <c r="CJ8" s="1" t="str">
        <f aca="false">IF(ISBLANK(Values!E7),"",Values!$B$8)</f>
        <v>17</v>
      </c>
      <c r="CK8" s="1" t="str">
        <f aca="false">IF(ISBLANK(Values!E7),"",Values!$B$9)</f>
        <v>5</v>
      </c>
      <c r="CL8" s="1" t="str">
        <f aca="false">IF(ISBLANK(Values!E7),"","CM")</f>
        <v>CM</v>
      </c>
      <c r="CO8" s="1" t="str">
        <f aca="false">IF(ISBLANK(Values!E7), "", IF(AND(Values!$B$37=options!$G$2, Values!$C7), "AMAZON_NA", IF(AND(Values!$B$37=options!$G$1, Values!$D7), "AMAZON_EU", "DEFAULT")))</f>
        <v>AMAZON_EU</v>
      </c>
      <c r="CP8" s="36" t="str">
        <f aca="false">IF(ISBLANK(Values!E7),"",Values!$B$7)</f>
        <v>41</v>
      </c>
      <c r="CQ8" s="36" t="str">
        <f aca="false">IF(ISBLANK(Values!E7),"",Values!$B$8)</f>
        <v>17</v>
      </c>
      <c r="CR8" s="36" t="str">
        <f aca="false">IF(ISBLANK(Values!E7),"",Values!$B$9)</f>
        <v>5</v>
      </c>
      <c r="CS8" s="1" t="n">
        <f aca="false">IF(ISBLANK(Values!E7),"",Values!$B$11)</f>
        <v>150</v>
      </c>
      <c r="CT8" s="1" t="str">
        <f aca="false">IF(ISBLANK(Values!E7),"","GR")</f>
        <v>GR</v>
      </c>
      <c r="CU8" s="1" t="str">
        <f aca="false">IF(ISBLANK(Values!E7),"","CM")</f>
        <v>CM</v>
      </c>
      <c r="CV8" s="1" t="str">
        <f aca="false">IF(ISBLANK(Values!E7),"",IF(Values!$B$36=options!$F$1,"Denmark", IF(Values!$B$36=options!$F$2, "Danemark",IF(Values!$B$36=options!$F$3, "Dänemark",IF(Values!$B$36=options!$F$4, "Danimarca",IF(Values!$B$36=options!$F$5, "Dinamarca",IF(Values!$B$36=options!$F$6, "Denemarken","" ) ) ) ) )))</f>
        <v>Danimarca</v>
      </c>
      <c r="CZ8" s="1" t="str">
        <f aca="false">IF(ISBLANK(Values!E7),"","No")</f>
        <v>No</v>
      </c>
      <c r="DA8" s="1" t="str">
        <f aca="false">IF(ISBLANK(Values!E7),"","No")</f>
        <v>No</v>
      </c>
      <c r="DO8" s="27" t="str">
        <f aca="false">IF(ISBLANK(Values!E7),"","Parts")</f>
        <v>Parts</v>
      </c>
      <c r="DP8" s="27" t="str">
        <f aca="false">IF(ISBLANK(Values!E7),"",Values!$B$31)</f>
        <v>6 mesi di garanzia dopo la data di consegna. In caso di malfunzionamento della tastiera verrà inviata una nuova unità o un pezzo di ricambio per la tastiera del prodotto. In caso di smistamento delle scorte viene emesso un rimborso completo.</v>
      </c>
      <c r="DS8" s="31"/>
      <c r="DY8" s="45" t="str">
        <f aca="false">IF(ISBLANK(Values!$E7), "", "not_applicable")</f>
        <v>not_applicable</v>
      </c>
      <c r="DZ8" s="31"/>
      <c r="EA8" s="31"/>
      <c r="EB8" s="31"/>
      <c r="EC8" s="31"/>
      <c r="EI8" s="1" t="str">
        <f aca="false">IF(ISBLANK(Values!E7),"",Values!$B$31)</f>
        <v>6 mesi di garanzia dopo la data di consegna. In caso di malfunzionamento della tastiera verrà inviata una nuova unità o un pezzo di ricambio per la tastiera del prodotto. In caso di smistamento delle scorte viene emesso un rimborso completo.</v>
      </c>
      <c r="ES8" s="1" t="str">
        <f aca="false">IF(ISBLANK(Values!E7),"","Amazon Tellus UPS")</f>
        <v>Amazon Tellus UPS</v>
      </c>
      <c r="EV8" s="31" t="str">
        <f aca="false">IF(ISBLANK(Values!E7),"","New")</f>
        <v>New</v>
      </c>
      <c r="FE8" s="1" t="str">
        <f aca="false">IF(ISBLANK(Values!E7),"",IF(CO8&lt;&gt;"DEFAULT", "", 3))</f>
        <v/>
      </c>
      <c r="FH8" s="1" t="str">
        <f aca="false">IF(ISBLANK(Values!E7),"","FALSE")</f>
        <v>FALSE</v>
      </c>
      <c r="FI8" s="36" t="str">
        <f aca="false">IF(ISBLANK(Values!E7),"","FALSE")</f>
        <v>FALSE</v>
      </c>
      <c r="FJ8" s="36" t="str">
        <f aca="false">IF(ISBLANK(Values!E7),"","FALSE")</f>
        <v>FALSE</v>
      </c>
      <c r="FM8" s="1" t="str">
        <f aca="false">IF(ISBLANK(Values!E7),"","1")</f>
        <v>1</v>
      </c>
      <c r="FO8" s="28" t="n">
        <f aca="false">IF(ISBLANK(Values!E7),"",IF(Values!J7, Values!$B$4, Values!$B$5))</f>
        <v>54.99</v>
      </c>
      <c r="FP8" s="1" t="str">
        <f aca="false">IF(ISBLANK(Values!E7),"","Percent")</f>
        <v>Percent</v>
      </c>
      <c r="FQ8" s="1" t="str">
        <f aca="false">IF(ISBLANK(Values!E7),"","2")</f>
        <v>2</v>
      </c>
      <c r="FR8" s="1" t="str">
        <f aca="false">IF(ISBLANK(Values!E7),"","3")</f>
        <v>3</v>
      </c>
      <c r="FS8" s="1" t="str">
        <f aca="false">IF(ISBLANK(Values!E7),"","5")</f>
        <v>5</v>
      </c>
      <c r="FT8" s="1" t="str">
        <f aca="false">IF(ISBLANK(Values!E7),"","6")</f>
        <v>6</v>
      </c>
      <c r="FU8" s="1" t="str">
        <f aca="false">IF(ISBLANK(Values!E7),"","10")</f>
        <v>10</v>
      </c>
      <c r="FV8" s="1" t="str">
        <f aca="false">IF(ISBLANK(Values!E7),"","10")</f>
        <v>10</v>
      </c>
    </row>
    <row r="9" customFormat="false" ht="55.2" hidden="false" customHeight="false" outlineLevel="0" collapsed="false">
      <c r="A9" s="27" t="str">
        <f aca="false">IF(ISBLANK(Values!E8),"",IF(Values!$B$37="EU","computercomponent","computer"))</f>
        <v>computercomponent</v>
      </c>
      <c r="B9" s="38" t="str">
        <f aca="false">IF(ISBLANK(Values!E8),"",Values!F8)</f>
        <v>Lenovo T470 regular - UK 2.0</v>
      </c>
      <c r="C9" s="32" t="str">
        <f aca="false">IF(ISBLANK(Values!E8),"","TellusRem")</f>
        <v>TellusRem</v>
      </c>
      <c r="D9" s="30" t="n">
        <f aca="false">IF(ISBLANK(Values!E8),"",Values!E8)</f>
        <v>5714401473053</v>
      </c>
      <c r="E9" s="31" t="str">
        <f aca="false">IF(ISBLANK(Values!E8),"","EAN")</f>
        <v>EAN</v>
      </c>
      <c r="F9" s="28" t="str">
        <f aca="false">IF(ISBLANK(Values!E8),"",IF(Values!J8, SUBSTITUTE(Values!$B$1, "{language}", Values!H8) &amp; " " &amp;Values!$B$3, SUBSTITUTE(Values!$B$2, "{language}", Values!$H8) &amp; " " &amp;Values!$B$3))</f>
        <v>sostituzione della tastiera UK non retroilluminata per Lenovo Thinkpad T470 T480</v>
      </c>
      <c r="G9" s="39" t="str">
        <f aca="false">IF(ISBLANK(Values!E8),"","TellusRem")</f>
        <v>TellusRem</v>
      </c>
      <c r="H9" s="27" t="str">
        <f aca="false">IF(ISBLANK(Values!E8),"",Values!$B$16)</f>
        <v>laptop-computer-replacement-parts</v>
      </c>
      <c r="I9" s="27" t="str">
        <f aca="false">IF(ISBLANK(Values!E8),"","4730574031")</f>
        <v>4730574031</v>
      </c>
      <c r="J9" s="40" t="str">
        <f aca="false">IF(ISBLANK(Values!E8),"",Values!F8 )</f>
        <v>Lenovo T470 regular - UK 2.0</v>
      </c>
      <c r="K9" s="28" t="n">
        <f aca="false">IF(ISBLANK(Values!E8),"",IF(Values!J8, Values!$B$4, Values!$B$5))</f>
        <v>54.99</v>
      </c>
      <c r="L9" s="41" t="str">
        <f aca="false">IF(ISBLANK(Values!E8),"",IF($CO9="DEFAULT", Values!$B$18, ""))</f>
        <v/>
      </c>
      <c r="M9" s="28" t="str">
        <f aca="false">IF(ISBLANK(Values!E8),"",Values!$M8)</f>
        <v>https://raw.githubusercontent.com/PatrickVibild/TellusAmazonPictures/master/pictures/Lenovo/T470/BL/UK/1.jpg</v>
      </c>
      <c r="N9" s="28" t="str">
        <f aca="false">IF(ISBLANK(Values!$F8),"",Values!N8)</f>
        <v>https://raw.githubusercontent.com/PatrickVibild/TellusAmazonPictures/master/pictures/Lenovo/T470/BL/UK/2.jpg</v>
      </c>
      <c r="O9" s="28" t="str">
        <f aca="false">IF(ISBLANK(Values!$F8),"",Values!O8)</f>
        <v>https://raw.githubusercontent.com/PatrickVibild/TellusAmazonPictures/master/pictures/Lenovo/T470/BL/UK/3.jpg</v>
      </c>
      <c r="P9" s="28" t="str">
        <f aca="false">IF(ISBLANK(Values!$F8),"",Values!P8)</f>
        <v>https://raw.githubusercontent.com/PatrickVibild/TellusAmazonPictures/master/pictures/Lenovo/T470/BL/UK/4.jpg</v>
      </c>
      <c r="Q9" s="28" t="str">
        <f aca="false">IF(ISBLANK(Values!$F8),"",Values!Q8)</f>
        <v>https://raw.githubusercontent.com/PatrickVibild/TellusAmazonPictures/master/pictures/Lenovo/T470/BL/UK/5.jpg</v>
      </c>
      <c r="R9" s="28" t="str">
        <f aca="false">IF(ISBLANK(Values!$F8),"",Values!R8)</f>
        <v>https://raw.githubusercontent.com/PatrickVibild/TellusAmazonPictures/master/pictures/Lenovo/T470/BL/UK/6.jpg</v>
      </c>
      <c r="S9" s="28" t="str">
        <f aca="false">IF(ISBLANK(Values!$F8),"",Values!S8)</f>
        <v>https://raw.githubusercontent.com/PatrickVibild/TellusAmazonPictures/master/pictures/Lenovo/T470/BL/UK/7.jpg</v>
      </c>
      <c r="T9" s="28" t="str">
        <f aca="false">IF(ISBLANK(Values!$F8),"",Values!T8)</f>
        <v>https://raw.githubusercontent.com/PatrickVibild/TellusAmazonPictures/master/pictures/Lenovo/T470/BL/UK/8.jpg</v>
      </c>
      <c r="U9" s="44"/>
      <c r="W9" s="32" t="str">
        <f aca="false">IF(ISBLANK(Values!E8),"","Child")</f>
        <v>Child</v>
      </c>
      <c r="X9" s="32" t="str">
        <f aca="false">IF(ISBLANK(Values!E8),"",Values!$B$13)</f>
        <v>Lenovo T470 parent</v>
      </c>
      <c r="Y9" s="40" t="str">
        <f aca="false">IF(ISBLANK(Values!E8),"","Size-Color")</f>
        <v>Size-Color</v>
      </c>
      <c r="Z9" s="32" t="str">
        <f aca="false">IF(ISBLANK(Values!E8),"","variation")</f>
        <v>variation</v>
      </c>
      <c r="AA9" s="36" t="str">
        <f aca="false">IF(ISBLANK(Values!E8),"",Values!$B$20)</f>
        <v>Update</v>
      </c>
      <c r="AB9" s="36" t="str">
        <f aca="false">IF(ISBLANK(Values!E8),"",Values!$B$29)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9" s="42" t="str">
        <f aca="false">IF(ISBLANK(Values!E8),"",IF(Values!I8,Values!$B$23,Values!$B$33))</f>
        <v>👉 RICONDIZIONATO: RISPARMIA SOLDI - Tastiera sostitutiva per laptop Lenovo, stessa qualità delle tastiere OEM. TellusRem è il principale distributore di tastiere nel mondo dal 2011. Tastiera sostitutiva perfetta, facile da sostituire e installare. </v>
      </c>
      <c r="AJ9" s="43" t="str">
        <f aca="false">IF(ISBLANK(Values!E8),"",Values!$B$24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9" s="1" t="str">
        <f aca="false">IF(ISBLANK(Values!E8),"",Values!$B$25)</f>
        <v>♻️ PRODOTTO ECOLOGICO - Acquista ricondizionato, ACQUISTA VERDE! Riduci oltre l'80% di anidride carbonica acquistando le nostre tastiere ricondizionate, rispetto a ottenere una nuova tastiera! </v>
      </c>
      <c r="AL9" s="1" t="str">
        <f aca="false">IF(ISBLANK(Values!E8),"",SUBSTITUTE(SUBSTITUTE(IF(Values!$J8, Values!$B$26, Values!$B$33), "{language}", Values!$H8), "{flag}", INDEX(options!$E$1:$E$20, Values!$V8)))</f>
        <v>👉 LAYOUT - 🇬🇧 UK NO retroilluminato. </v>
      </c>
      <c r="AM9" s="1" t="str">
        <f aca="false">SUBSTITUTE(IF(ISBLANK(Values!E8),"",Values!$B$27), "{model}", Values!$B$3)</f>
        <v>👉 COMPATIBILE CON - Lenovo T470 T480. Si prega di controllare attentamente l'immagine e la descrizione prima di acquistare qualsiasi tastiera. Ciò garantisce di ottenere la tastiera del laptop corretta per il computer. Installazione super facile. </v>
      </c>
      <c r="AT9" s="28" t="str">
        <f aca="false">IF(ISBLANK(Values!E8),"",Values!H8)</f>
        <v>UK</v>
      </c>
      <c r="AV9" s="36" t="str">
        <f aca="false">IF(ISBLANK(Values!E8),"",IF(Values!J8,"Backlit", "Non-Backlit"))</f>
        <v>Non-Backlit</v>
      </c>
      <c r="BE9" s="27" t="str">
        <f aca="false">IF(ISBLANK(Values!E8),"","Professional Audience")</f>
        <v>Professional Audience</v>
      </c>
      <c r="BF9" s="27" t="str">
        <f aca="false">IF(ISBLANK(Values!E8),"","Consumer Audience")</f>
        <v>Consumer Audience</v>
      </c>
      <c r="BG9" s="27" t="str">
        <f aca="false">IF(ISBLANK(Values!E8),"","Adults")</f>
        <v>Adults</v>
      </c>
      <c r="BH9" s="27" t="str">
        <f aca="false">IF(ISBLANK(Values!E8),"","People")</f>
        <v>People</v>
      </c>
      <c r="CG9" s="1" t="n">
        <f aca="false">IF(ISBLANK(Values!E8),"",Values!$B$11)</f>
        <v>150</v>
      </c>
      <c r="CH9" s="1" t="str">
        <f aca="false">IF(ISBLANK(Values!E8),"","GR")</f>
        <v>GR</v>
      </c>
      <c r="CI9" s="1" t="str">
        <f aca="false">IF(ISBLANK(Values!E8),"",Values!$B$7)</f>
        <v>41</v>
      </c>
      <c r="CJ9" s="1" t="str">
        <f aca="false">IF(ISBLANK(Values!E8),"",Values!$B$8)</f>
        <v>17</v>
      </c>
      <c r="CK9" s="1" t="str">
        <f aca="false">IF(ISBLANK(Values!E8),"",Values!$B$9)</f>
        <v>5</v>
      </c>
      <c r="CL9" s="1" t="str">
        <f aca="false">IF(ISBLANK(Values!E8),"","CM")</f>
        <v>CM</v>
      </c>
      <c r="CO9" s="1" t="str">
        <f aca="false">IF(ISBLANK(Values!E8), "", IF(AND(Values!$B$37=options!$G$2, Values!$C8), "AMAZON_NA", IF(AND(Values!$B$37=options!$G$1, Values!$D8), "AMAZON_EU", "DEFAULT")))</f>
        <v>AMAZON_EU</v>
      </c>
      <c r="CP9" s="36" t="str">
        <f aca="false">IF(ISBLANK(Values!E8),"",Values!$B$7)</f>
        <v>41</v>
      </c>
      <c r="CQ9" s="36" t="str">
        <f aca="false">IF(ISBLANK(Values!E8),"",Values!$B$8)</f>
        <v>17</v>
      </c>
      <c r="CR9" s="36" t="str">
        <f aca="false">IF(ISBLANK(Values!E8),"",Values!$B$9)</f>
        <v>5</v>
      </c>
      <c r="CS9" s="1" t="n">
        <f aca="false">IF(ISBLANK(Values!E8),"",Values!$B$11)</f>
        <v>150</v>
      </c>
      <c r="CT9" s="1" t="str">
        <f aca="false">IF(ISBLANK(Values!E8),"","GR")</f>
        <v>GR</v>
      </c>
      <c r="CU9" s="1" t="str">
        <f aca="false">IF(ISBLANK(Values!E8),"","CM")</f>
        <v>CM</v>
      </c>
      <c r="CV9" s="1" t="str">
        <f aca="false">IF(ISBLANK(Values!E8),"",IF(Values!$B$36=options!$F$1,"Denmark", IF(Values!$B$36=options!$F$2, "Danemark",IF(Values!$B$36=options!$F$3, "Dänemark",IF(Values!$B$36=options!$F$4, "Danimarca",IF(Values!$B$36=options!$F$5, "Dinamarca",IF(Values!$B$36=options!$F$6, "Denemarken","" ) ) ) ) )))</f>
        <v>Danimarca</v>
      </c>
      <c r="CZ9" s="1" t="str">
        <f aca="false">IF(ISBLANK(Values!E8),"","No")</f>
        <v>No</v>
      </c>
      <c r="DA9" s="1" t="str">
        <f aca="false">IF(ISBLANK(Values!E8),"","No")</f>
        <v>No</v>
      </c>
      <c r="DO9" s="27" t="str">
        <f aca="false">IF(ISBLANK(Values!E8),"","Parts")</f>
        <v>Parts</v>
      </c>
      <c r="DP9" s="27" t="str">
        <f aca="false">IF(ISBLANK(Values!E8),"",Values!$B$31)</f>
        <v>6 mesi di garanzia dopo la data di consegna. In caso di malfunzionamento della tastiera verrà inviata una nuova unità o un pezzo di ricambio per la tastiera del prodotto. In caso di smistamento delle scorte viene emesso un rimborso completo.</v>
      </c>
      <c r="DS9" s="31"/>
      <c r="DY9" s="45" t="str">
        <f aca="false">IF(ISBLANK(Values!$E8), "", "not_applicable")</f>
        <v>not_applicable</v>
      </c>
      <c r="DZ9" s="31"/>
      <c r="EA9" s="31"/>
      <c r="EB9" s="31"/>
      <c r="EC9" s="31"/>
      <c r="EI9" s="1" t="str">
        <f aca="false">IF(ISBLANK(Values!E8),"",Values!$B$31)</f>
        <v>6 mesi di garanzia dopo la data di consegna. In caso di malfunzionamento della tastiera verrà inviata una nuova unità o un pezzo di ricambio per la tastiera del prodotto. In caso di smistamento delle scorte viene emesso un rimborso completo.</v>
      </c>
      <c r="ES9" s="1" t="str">
        <f aca="false">IF(ISBLANK(Values!E8),"","Amazon Tellus UPS")</f>
        <v>Amazon Tellus UPS</v>
      </c>
      <c r="EV9" s="31" t="str">
        <f aca="false">IF(ISBLANK(Values!E8),"","New")</f>
        <v>New</v>
      </c>
      <c r="FE9" s="1" t="str">
        <f aca="false">IF(ISBLANK(Values!E8),"",IF(CO9&lt;&gt;"DEFAULT", "", 3))</f>
        <v/>
      </c>
      <c r="FH9" s="1" t="str">
        <f aca="false">IF(ISBLANK(Values!E8),"","FALSE")</f>
        <v>FALSE</v>
      </c>
      <c r="FI9" s="36" t="str">
        <f aca="false">IF(ISBLANK(Values!E8),"","FALSE")</f>
        <v>FALSE</v>
      </c>
      <c r="FJ9" s="36" t="str">
        <f aca="false">IF(ISBLANK(Values!E8),"","FALSE")</f>
        <v>FALSE</v>
      </c>
      <c r="FM9" s="1" t="str">
        <f aca="false">IF(ISBLANK(Values!E8),"","1")</f>
        <v>1</v>
      </c>
      <c r="FO9" s="28" t="n">
        <f aca="false">IF(ISBLANK(Values!E8),"",IF(Values!J8, Values!$B$4, Values!$B$5))</f>
        <v>54.99</v>
      </c>
      <c r="FP9" s="1" t="str">
        <f aca="false">IF(ISBLANK(Values!E8),"","Percent")</f>
        <v>Percent</v>
      </c>
      <c r="FQ9" s="1" t="str">
        <f aca="false">IF(ISBLANK(Values!E8),"","2")</f>
        <v>2</v>
      </c>
      <c r="FR9" s="1" t="str">
        <f aca="false">IF(ISBLANK(Values!E8),"","3")</f>
        <v>3</v>
      </c>
      <c r="FS9" s="1" t="str">
        <f aca="false">IF(ISBLANK(Values!E8),"","5")</f>
        <v>5</v>
      </c>
      <c r="FT9" s="1" t="str">
        <f aca="false">IF(ISBLANK(Values!E8),"","6")</f>
        <v>6</v>
      </c>
      <c r="FU9" s="1" t="str">
        <f aca="false">IF(ISBLANK(Values!E8),"","10")</f>
        <v>10</v>
      </c>
      <c r="FV9" s="1" t="str">
        <f aca="false">IF(ISBLANK(Values!E8),"","10")</f>
        <v>10</v>
      </c>
    </row>
    <row r="10" customFormat="false" ht="55.2" hidden="false" customHeight="false" outlineLevel="0" collapsed="false">
      <c r="A10" s="27" t="str">
        <f aca="false">IF(ISBLANK(Values!E9),"",IF(Values!$B$37="EU","computercomponent","computer"))</f>
        <v>computercomponent</v>
      </c>
      <c r="B10" s="38" t="str">
        <f aca="false">IF(ISBLANK(Values!E9),"",Values!F9)</f>
        <v>Lenovo T470 regular - NOR</v>
      </c>
      <c r="C10" s="32" t="str">
        <f aca="false">IF(ISBLANK(Values!E9),"","TellusRem")</f>
        <v>TellusRem</v>
      </c>
      <c r="D10" s="30" t="n">
        <f aca="false">IF(ISBLANK(Values!E9),"",Values!E9)</f>
        <v>5714401473060</v>
      </c>
      <c r="E10" s="31" t="str">
        <f aca="false">IF(ISBLANK(Values!E9),"","EAN")</f>
        <v>EAN</v>
      </c>
      <c r="F10" s="28" t="str">
        <f aca="false">IF(ISBLANK(Values!E9),"",IF(Values!J9, SUBSTITUTE(Values!$B$1, "{language}", Values!H9) &amp; " " &amp;Values!$B$3, SUBSTITUTE(Values!$B$2, "{language}", Values!$H9) &amp; " " &amp;Values!$B$3))</f>
        <v>sostituzione della tastiera Scandinavo - Nordico non retroilluminata per Lenovo Thinkpad T470 T480</v>
      </c>
      <c r="G10" s="39" t="str">
        <f aca="false">IF(ISBLANK(Values!E9),"","TellusRem")</f>
        <v>TellusRem</v>
      </c>
      <c r="H10" s="27" t="str">
        <f aca="false">IF(ISBLANK(Values!E9),"",Values!$B$16)</f>
        <v>laptop-computer-replacement-parts</v>
      </c>
      <c r="I10" s="27" t="str">
        <f aca="false">IF(ISBLANK(Values!E9),"","4730574031")</f>
        <v>4730574031</v>
      </c>
      <c r="J10" s="40" t="str">
        <f aca="false">IF(ISBLANK(Values!E9),"",Values!F9 )</f>
        <v>Lenovo T470 regular - NOR</v>
      </c>
      <c r="K10" s="28" t="n">
        <f aca="false">IF(ISBLANK(Values!E9),"",IF(Values!J9, Values!$B$4, Values!$B$5))</f>
        <v>54.99</v>
      </c>
      <c r="L10" s="41" t="n">
        <f aca="false">IF(ISBLANK(Values!E9),"",IF($CO10="DEFAULT", Values!$B$18, ""))</f>
        <v>5</v>
      </c>
      <c r="M10" s="28" t="str">
        <f aca="false">IF(ISBLANK(Values!E9),"",Values!$M9)</f>
        <v>https://download.lenovo.com/Images/Parts/01ER581/01ER581_A.jpg</v>
      </c>
      <c r="N10" s="28" t="str">
        <f aca="false">IF(ISBLANK(Values!$F9),"",Values!N9)</f>
        <v>https://download.lenovo.com/Images/Parts/01ER581/01ER581_B.jpg</v>
      </c>
      <c r="O10" s="28" t="str">
        <f aca="false">IF(ISBLANK(Values!$F9),"",Values!O9)</f>
        <v>https://download.lenovo.com/Images/Parts/01ER581/01ER581_details.jpg</v>
      </c>
      <c r="P10" s="28" t="str">
        <f aca="false">IF(ISBLANK(Values!$F9),"",Values!P9)</f>
        <v/>
      </c>
      <c r="Q10" s="28" t="str">
        <f aca="false">IF(ISBLANK(Values!$F9),"",Values!Q9)</f>
        <v/>
      </c>
      <c r="R10" s="28" t="str">
        <f aca="false">IF(ISBLANK(Values!$F9),"",Values!R9)</f>
        <v/>
      </c>
      <c r="S10" s="28" t="str">
        <f aca="false">IF(ISBLANK(Values!$F9),"",Values!S9)</f>
        <v/>
      </c>
      <c r="T10" s="28" t="str">
        <f aca="false">IF(ISBLANK(Values!$F9),"",Values!T9)</f>
        <v/>
      </c>
      <c r="U10" s="44"/>
      <c r="W10" s="32" t="str">
        <f aca="false">IF(ISBLANK(Values!E9),"","Child")</f>
        <v>Child</v>
      </c>
      <c r="X10" s="32" t="str">
        <f aca="false">IF(ISBLANK(Values!E9),"",Values!$B$13)</f>
        <v>Lenovo T470 parent</v>
      </c>
      <c r="Y10" s="40" t="str">
        <f aca="false">IF(ISBLANK(Values!E9),"","Size-Color")</f>
        <v>Size-Color</v>
      </c>
      <c r="Z10" s="32" t="str">
        <f aca="false">IF(ISBLANK(Values!E9),"","variation")</f>
        <v>variation</v>
      </c>
      <c r="AA10" s="36" t="str">
        <f aca="false">IF(ISBLANK(Values!E9),"",Values!$B$20)</f>
        <v>Update</v>
      </c>
      <c r="AB10" s="36" t="str">
        <f aca="false">IF(ISBLANK(Values!E9),"",Values!$B$29)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0" s="42" t="str">
        <f aca="false">IF(ISBLANK(Values!E9),"",IF(Values!I9,Values!$B$23,Values!$B$33))</f>
        <v>👉 RICONDIZIONATO: RISPARMIA SOLDI - Tastiera sostitutiva per laptop Lenovo, stessa qualità delle tastiere OEM. TellusRem è il principale distributore di tastiere nel mondo dal 2011. Tastiera sostitutiva perfetta, facile da sostituire e installare. </v>
      </c>
      <c r="AJ10" s="43" t="str">
        <f aca="false">IF(ISBLANK(Values!E9),"",Values!$B$24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0" s="1" t="str">
        <f aca="false">IF(ISBLANK(Values!E9),"",Values!$B$25)</f>
        <v>♻️ PRODOTTO ECOLOGICO - Acquista ricondizionato, ACQUISTA VERDE! Riduci oltre l'80% di anidride carbonica acquistando le nostre tastiere ricondizionate, rispetto a ottenere una nuova tastiera! </v>
      </c>
      <c r="AL10" s="1" t="str">
        <f aca="false">IF(ISBLANK(Values!E9),"",SUBSTITUTE(SUBSTITUTE(IF(Values!$J9, Values!$B$26, Values!$B$33), "{language}", Values!$H9), "{flag}", INDEX(options!$E$1:$E$20, Values!$V9)))</f>
        <v>👉 LAYOUT - 🇸🇪 🇫🇮 🇳🇴 🇩🇰 Scandinavo - Nordico NO retroilluminato. </v>
      </c>
      <c r="AM10" s="1" t="str">
        <f aca="false">SUBSTITUTE(IF(ISBLANK(Values!E9),"",Values!$B$27), "{model}", Values!$B$3)</f>
        <v>👉 COMPATIBILE CON - Lenovo T470 T480. Si prega di controllare attentamente l'immagine e la descrizione prima di acquistare qualsiasi tastiera. Ciò garantisce di ottenere la tastiera del laptop corretta per il computer. Installazione super facile. </v>
      </c>
      <c r="AT10" s="28" t="str">
        <f aca="false">IF(ISBLANK(Values!E9),"",Values!H9)</f>
        <v>Scandinavo - Nordico</v>
      </c>
      <c r="AV10" s="36" t="str">
        <f aca="false">IF(ISBLANK(Values!E9),"",IF(Values!J9,"Backlit", "Non-Backlit"))</f>
        <v>Non-Backlit</v>
      </c>
      <c r="BE10" s="27" t="str">
        <f aca="false">IF(ISBLANK(Values!E9),"","Professional Audience")</f>
        <v>Professional Audience</v>
      </c>
      <c r="BF10" s="27" t="str">
        <f aca="false">IF(ISBLANK(Values!E9),"","Consumer Audience")</f>
        <v>Consumer Audience</v>
      </c>
      <c r="BG10" s="27" t="str">
        <f aca="false">IF(ISBLANK(Values!E9),"","Adults")</f>
        <v>Adults</v>
      </c>
      <c r="BH10" s="27" t="str">
        <f aca="false">IF(ISBLANK(Values!E9),"","People")</f>
        <v>People</v>
      </c>
      <c r="CG10" s="1" t="n">
        <f aca="false">IF(ISBLANK(Values!E9),"",Values!$B$11)</f>
        <v>150</v>
      </c>
      <c r="CH10" s="1" t="str">
        <f aca="false">IF(ISBLANK(Values!E9),"","GR")</f>
        <v>GR</v>
      </c>
      <c r="CI10" s="1" t="str">
        <f aca="false">IF(ISBLANK(Values!E9),"",Values!$B$7)</f>
        <v>41</v>
      </c>
      <c r="CJ10" s="1" t="str">
        <f aca="false">IF(ISBLANK(Values!E9),"",Values!$B$8)</f>
        <v>17</v>
      </c>
      <c r="CK10" s="1" t="str">
        <f aca="false">IF(ISBLANK(Values!E9),"",Values!$B$9)</f>
        <v>5</v>
      </c>
      <c r="CL10" s="1" t="str">
        <f aca="false">IF(ISBLANK(Values!E9),"","CM")</f>
        <v>CM</v>
      </c>
      <c r="CO10" s="1" t="str">
        <f aca="false">IF(ISBLANK(Values!E9), "", IF(AND(Values!$B$37=options!$G$2, Values!$C9), "AMAZON_NA", IF(AND(Values!$B$37=options!$G$1, Values!$D9), "AMAZON_EU", "DEFAULT")))</f>
        <v>DEFAULT</v>
      </c>
      <c r="CP10" s="36" t="str">
        <f aca="false">IF(ISBLANK(Values!E9),"",Values!$B$7)</f>
        <v>41</v>
      </c>
      <c r="CQ10" s="36" t="str">
        <f aca="false">IF(ISBLANK(Values!E9),"",Values!$B$8)</f>
        <v>17</v>
      </c>
      <c r="CR10" s="36" t="str">
        <f aca="false">IF(ISBLANK(Values!E9),"",Values!$B$9)</f>
        <v>5</v>
      </c>
      <c r="CS10" s="1" t="n">
        <f aca="false">IF(ISBLANK(Values!E9),"",Values!$B$11)</f>
        <v>150</v>
      </c>
      <c r="CT10" s="1" t="str">
        <f aca="false">IF(ISBLANK(Values!E9),"","GR")</f>
        <v>GR</v>
      </c>
      <c r="CU10" s="1" t="str">
        <f aca="false">IF(ISBLANK(Values!E9),"","CM")</f>
        <v>CM</v>
      </c>
      <c r="CV10" s="1" t="str">
        <f aca="false">IF(ISBLANK(Values!E9),"",IF(Values!$B$36=options!$F$1,"Denmark", IF(Values!$B$36=options!$F$2, "Danemark",IF(Values!$B$36=options!$F$3, "Dänemark",IF(Values!$B$36=options!$F$4, "Danimarca",IF(Values!$B$36=options!$F$5, "Dinamarca",IF(Values!$B$36=options!$F$6, "Denemarken","" ) ) ) ) )))</f>
        <v>Danimarca</v>
      </c>
      <c r="CZ10" s="1" t="str">
        <f aca="false">IF(ISBLANK(Values!E9),"","No")</f>
        <v>No</v>
      </c>
      <c r="DA10" s="1" t="str">
        <f aca="false">IF(ISBLANK(Values!E9),"","No")</f>
        <v>No</v>
      </c>
      <c r="DO10" s="27" t="str">
        <f aca="false">IF(ISBLANK(Values!E9),"","Parts")</f>
        <v>Parts</v>
      </c>
      <c r="DP10" s="27" t="str">
        <f aca="false">IF(ISBLANK(Values!E9),"",Values!$B$31)</f>
        <v>6 mesi di garanzia dopo la data di consegna. In caso di malfunzionamento della tastiera verrà inviata una nuova unità o un pezzo di ricambio per la tastiera del prodotto. In caso di smistamento delle scorte viene emesso un rimborso completo.</v>
      </c>
      <c r="DS10" s="31"/>
      <c r="DY10" s="45" t="str">
        <f aca="false">IF(ISBLANK(Values!$E9), "", "not_applicable")</f>
        <v>not_applicable</v>
      </c>
      <c r="DZ10" s="31"/>
      <c r="EA10" s="31"/>
      <c r="EB10" s="31"/>
      <c r="EC10" s="31"/>
      <c r="EI10" s="1" t="str">
        <f aca="false">IF(ISBLANK(Values!E9),"",Values!$B$31)</f>
        <v>6 mesi di garanzia dopo la data di consegna. In caso di malfunzionamento della tastiera verrà inviata una nuova unità o un pezzo di ricambio per la tastiera del prodotto. In caso di smistamento delle scorte viene emesso un rimborso completo.</v>
      </c>
      <c r="ES10" s="1" t="str">
        <f aca="false">IF(ISBLANK(Values!E9),"","Amazon Tellus UPS")</f>
        <v>Amazon Tellus UPS</v>
      </c>
      <c r="EV10" s="31" t="str">
        <f aca="false">IF(ISBLANK(Values!E9),"","New")</f>
        <v>New</v>
      </c>
      <c r="FE10" s="1" t="n">
        <f aca="false">IF(ISBLANK(Values!E9),"",IF(CO10&lt;&gt;"DEFAULT", "", 3))</f>
        <v>3</v>
      </c>
      <c r="FH10" s="1" t="str">
        <f aca="false">IF(ISBLANK(Values!E9),"","FALSE")</f>
        <v>FALSE</v>
      </c>
      <c r="FI10" s="36" t="str">
        <f aca="false">IF(ISBLANK(Values!E9),"","FALSE")</f>
        <v>FALSE</v>
      </c>
      <c r="FJ10" s="36" t="str">
        <f aca="false">IF(ISBLANK(Values!E9),"","FALSE")</f>
        <v>FALSE</v>
      </c>
      <c r="FM10" s="1" t="str">
        <f aca="false">IF(ISBLANK(Values!E9),"","1")</f>
        <v>1</v>
      </c>
      <c r="FO10" s="28" t="n">
        <f aca="false">IF(ISBLANK(Values!E9),"",IF(Values!J9, Values!$B$4, Values!$B$5))</f>
        <v>54.99</v>
      </c>
      <c r="FP10" s="1" t="str">
        <f aca="false">IF(ISBLANK(Values!E9),"","Percent")</f>
        <v>Percent</v>
      </c>
      <c r="FQ10" s="1" t="str">
        <f aca="false">IF(ISBLANK(Values!E9),"","2")</f>
        <v>2</v>
      </c>
      <c r="FR10" s="1" t="str">
        <f aca="false">IF(ISBLANK(Values!E9),"","3")</f>
        <v>3</v>
      </c>
      <c r="FS10" s="1" t="str">
        <f aca="false">IF(ISBLANK(Values!E9),"","5")</f>
        <v>5</v>
      </c>
      <c r="FT10" s="1" t="str">
        <f aca="false">IF(ISBLANK(Values!E9),"","6")</f>
        <v>6</v>
      </c>
      <c r="FU10" s="1" t="str">
        <f aca="false">IF(ISBLANK(Values!E9),"","10")</f>
        <v>10</v>
      </c>
      <c r="FV10" s="1" t="str">
        <f aca="false">IF(ISBLANK(Values!E9),"","10")</f>
        <v>10</v>
      </c>
    </row>
    <row r="11" customFormat="false" ht="55.2" hidden="false" customHeight="false" outlineLevel="0" collapsed="false">
      <c r="A11" s="27" t="str">
        <f aca="false">IF(ISBLANK(Values!E10),"",IF(Values!$B$37="EU","computercomponent","computer"))</f>
        <v>computercomponent</v>
      </c>
      <c r="B11" s="38" t="str">
        <f aca="false">IF(ISBLANK(Values!E10),"",Values!F10)</f>
        <v>Lenovo T470 regular - BE</v>
      </c>
      <c r="C11" s="32" t="str">
        <f aca="false">IF(ISBLANK(Values!E10),"","TellusRem")</f>
        <v>TellusRem</v>
      </c>
      <c r="D11" s="30" t="n">
        <f aca="false">IF(ISBLANK(Values!E10),"",Values!E10)</f>
        <v>5714401473077</v>
      </c>
      <c r="E11" s="31" t="str">
        <f aca="false">IF(ISBLANK(Values!E10),"","EAN")</f>
        <v>EAN</v>
      </c>
      <c r="F11" s="28" t="str">
        <f aca="false">IF(ISBLANK(Values!E10),"",IF(Values!J10, SUBSTITUTE(Values!$B$1, "{language}", Values!H10) &amp; " " &amp;Values!$B$3, SUBSTITUTE(Values!$B$2, "{language}", Values!$H10) &amp; " " &amp;Values!$B$3))</f>
        <v>sostituzione della tastiera Belga non retroilluminata per Lenovo Thinkpad T470 T480</v>
      </c>
      <c r="G11" s="39" t="str">
        <f aca="false">IF(ISBLANK(Values!E10),"","TellusRem")</f>
        <v>TellusRem</v>
      </c>
      <c r="H11" s="27" t="str">
        <f aca="false">IF(ISBLANK(Values!E10),"",Values!$B$16)</f>
        <v>laptop-computer-replacement-parts</v>
      </c>
      <c r="I11" s="27" t="str">
        <f aca="false">IF(ISBLANK(Values!E10),"","4730574031")</f>
        <v>4730574031</v>
      </c>
      <c r="J11" s="40" t="str">
        <f aca="false">IF(ISBLANK(Values!E10),"",Values!F10 )</f>
        <v>Lenovo T470 regular - BE</v>
      </c>
      <c r="K11" s="28" t="n">
        <f aca="false">IF(ISBLANK(Values!E10),"",IF(Values!J10, Values!$B$4, Values!$B$5))</f>
        <v>54.99</v>
      </c>
      <c r="L11" s="41" t="n">
        <f aca="false">IF(ISBLANK(Values!E10),"",IF($CO11="DEFAULT", Values!$B$18, ""))</f>
        <v>5</v>
      </c>
      <c r="M11" s="28" t="str">
        <f aca="false">IF(ISBLANK(Values!E10),"",Values!$M10)</f>
        <v>https://download.lenovo.com/Images/Parts/01EN934/01EN934_A.jpg</v>
      </c>
      <c r="N11" s="28" t="str">
        <f aca="false">IF(ISBLANK(Values!$F10),"",Values!N10)</f>
        <v>https://download.lenovo.com/Images/Parts/01EN934/01EN934_B.jpg</v>
      </c>
      <c r="O11" s="28" t="str">
        <f aca="false">IF(ISBLANK(Values!$F10),"",Values!O10)</f>
        <v>https://download.lenovo.com/Images/Parts/01EN934/01EN934_details.jpg</v>
      </c>
      <c r="P11" s="28" t="str">
        <f aca="false">IF(ISBLANK(Values!$F10),"",Values!P10)</f>
        <v/>
      </c>
      <c r="Q11" s="28" t="str">
        <f aca="false">IF(ISBLANK(Values!$F10),"",Values!Q10)</f>
        <v/>
      </c>
      <c r="R11" s="28" t="str">
        <f aca="false">IF(ISBLANK(Values!$F10),"",Values!R10)</f>
        <v/>
      </c>
      <c r="S11" s="28" t="str">
        <f aca="false">IF(ISBLANK(Values!$F10),"",Values!S10)</f>
        <v/>
      </c>
      <c r="T11" s="28" t="str">
        <f aca="false">IF(ISBLANK(Values!$F10),"",Values!T10)</f>
        <v/>
      </c>
      <c r="U11" s="44"/>
      <c r="W11" s="32" t="str">
        <f aca="false">IF(ISBLANK(Values!E10),"","Child")</f>
        <v>Child</v>
      </c>
      <c r="X11" s="32" t="str">
        <f aca="false">IF(ISBLANK(Values!E10),"",Values!$B$13)</f>
        <v>Lenovo T470 parent</v>
      </c>
      <c r="Y11" s="40" t="str">
        <f aca="false">IF(ISBLANK(Values!E10),"","Size-Color")</f>
        <v>Size-Color</v>
      </c>
      <c r="Z11" s="32" t="str">
        <f aca="false">IF(ISBLANK(Values!E10),"","variation")</f>
        <v>variation</v>
      </c>
      <c r="AA11" s="36" t="str">
        <f aca="false">IF(ISBLANK(Values!E10),"",Values!$B$20)</f>
        <v>Update</v>
      </c>
      <c r="AB11" s="36" t="str">
        <f aca="false">IF(ISBLANK(Values!E10),"",Values!$B$29)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1" s="42" t="str">
        <f aca="false">IF(ISBLANK(Values!E10),"",IF(Values!I10,Values!$B$23,Values!$B$33))</f>
        <v>👉 RICONDIZIONATO: RISPARMIA SOLDI - Tastiera sostitutiva per laptop Lenovo, stessa qualità delle tastiere OEM. TellusRem è il principale distributore di tastiere nel mondo dal 2011. Tastiera sostitutiva perfetta, facile da sostituire e installare. </v>
      </c>
      <c r="AJ11" s="43" t="str">
        <f aca="false">IF(ISBLANK(Values!E10),"",Values!$B$24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1" s="1" t="str">
        <f aca="false">IF(ISBLANK(Values!E10),"",Values!$B$25)</f>
        <v>♻️ PRODOTTO ECOLOGICO - Acquista ricondizionato, ACQUISTA VERDE! Riduci oltre l'80% di anidride carbonica acquistando le nostre tastiere ricondizionate, rispetto a ottenere una nuova tastiera! </v>
      </c>
      <c r="AL11" s="1" t="str">
        <f aca="false">IF(ISBLANK(Values!E10),"",SUBSTITUTE(SUBSTITUTE(IF(Values!$J10, Values!$B$26, Values!$B$33), "{language}", Values!$H10), "{flag}", INDEX(options!$E$1:$E$20, Values!$V10)))</f>
        <v>👉 LAYOUT - 🇧🇪 Belga NO retroilluminato. </v>
      </c>
      <c r="AM11" s="1" t="str">
        <f aca="false">SUBSTITUTE(IF(ISBLANK(Values!E10),"",Values!$B$27), "{model}", Values!$B$3)</f>
        <v>👉 COMPATIBILE CON - Lenovo T470 T480. Si prega di controllare attentamente l'immagine e la descrizione prima di acquistare qualsiasi tastiera. Ciò garantisce di ottenere la tastiera del laptop corretta per il computer. Installazione super facile. </v>
      </c>
      <c r="AT11" s="28" t="str">
        <f aca="false">IF(ISBLANK(Values!E10),"",Values!H10)</f>
        <v>Belga</v>
      </c>
      <c r="AV11" s="36" t="str">
        <f aca="false">IF(ISBLANK(Values!E10),"",IF(Values!J10,"Backlit", "Non-Backlit"))</f>
        <v>Non-Backlit</v>
      </c>
      <c r="BE11" s="27" t="str">
        <f aca="false">IF(ISBLANK(Values!E10),"","Professional Audience")</f>
        <v>Professional Audience</v>
      </c>
      <c r="BF11" s="27" t="str">
        <f aca="false">IF(ISBLANK(Values!E10),"","Consumer Audience")</f>
        <v>Consumer Audience</v>
      </c>
      <c r="BG11" s="27" t="str">
        <f aca="false">IF(ISBLANK(Values!E10),"","Adults")</f>
        <v>Adults</v>
      </c>
      <c r="BH11" s="27" t="str">
        <f aca="false">IF(ISBLANK(Values!E10),"","People")</f>
        <v>People</v>
      </c>
      <c r="CG11" s="1" t="n">
        <f aca="false">IF(ISBLANK(Values!E10),"",Values!$B$11)</f>
        <v>150</v>
      </c>
      <c r="CH11" s="1" t="str">
        <f aca="false">IF(ISBLANK(Values!E10),"","GR")</f>
        <v>GR</v>
      </c>
      <c r="CI11" s="1" t="str">
        <f aca="false">IF(ISBLANK(Values!E10),"",Values!$B$7)</f>
        <v>41</v>
      </c>
      <c r="CJ11" s="1" t="str">
        <f aca="false">IF(ISBLANK(Values!E10),"",Values!$B$8)</f>
        <v>17</v>
      </c>
      <c r="CK11" s="1" t="str">
        <f aca="false">IF(ISBLANK(Values!E10),"",Values!$B$9)</f>
        <v>5</v>
      </c>
      <c r="CL11" s="1" t="str">
        <f aca="false">IF(ISBLANK(Values!E10),"","CM")</f>
        <v>CM</v>
      </c>
      <c r="CO11" s="1" t="str">
        <f aca="false">IF(ISBLANK(Values!E10), "", IF(AND(Values!$B$37=options!$G$2, Values!$C10), "AMAZON_NA", IF(AND(Values!$B$37=options!$G$1, Values!$D10), "AMAZON_EU", "DEFAULT")))</f>
        <v>DEFAULT</v>
      </c>
      <c r="CP11" s="36" t="str">
        <f aca="false">IF(ISBLANK(Values!E10),"",Values!$B$7)</f>
        <v>41</v>
      </c>
      <c r="CQ11" s="36" t="str">
        <f aca="false">IF(ISBLANK(Values!E10),"",Values!$B$8)</f>
        <v>17</v>
      </c>
      <c r="CR11" s="36" t="str">
        <f aca="false">IF(ISBLANK(Values!E10),"",Values!$B$9)</f>
        <v>5</v>
      </c>
      <c r="CS11" s="1" t="n">
        <f aca="false">IF(ISBLANK(Values!E10),"",Values!$B$11)</f>
        <v>150</v>
      </c>
      <c r="CT11" s="1" t="str">
        <f aca="false">IF(ISBLANK(Values!E10),"","GR")</f>
        <v>GR</v>
      </c>
      <c r="CU11" s="1" t="str">
        <f aca="false">IF(ISBLANK(Values!E10),"","CM")</f>
        <v>CM</v>
      </c>
      <c r="CV11" s="1" t="str">
        <f aca="false">IF(ISBLANK(Values!E10),"",IF(Values!$B$36=options!$F$1,"Denmark", IF(Values!$B$36=options!$F$2, "Danemark",IF(Values!$B$36=options!$F$3, "Dänemark",IF(Values!$B$36=options!$F$4, "Danimarca",IF(Values!$B$36=options!$F$5, "Dinamarca",IF(Values!$B$36=options!$F$6, "Denemarken","" ) ) ) ) )))</f>
        <v>Danimarca</v>
      </c>
      <c r="CZ11" s="1" t="str">
        <f aca="false">IF(ISBLANK(Values!E10),"","No")</f>
        <v>No</v>
      </c>
      <c r="DA11" s="1" t="str">
        <f aca="false">IF(ISBLANK(Values!E10),"","No")</f>
        <v>No</v>
      </c>
      <c r="DO11" s="27" t="str">
        <f aca="false">IF(ISBLANK(Values!E10),"","Parts")</f>
        <v>Parts</v>
      </c>
      <c r="DP11" s="27" t="str">
        <f aca="false">IF(ISBLANK(Values!E10),"",Values!$B$31)</f>
        <v>6 mesi di garanzia dopo la data di consegna. In caso di malfunzionamento della tastiera verrà inviata una nuova unità o un pezzo di ricambio per la tastiera del prodotto. In caso di smistamento delle scorte viene emesso un rimborso completo.</v>
      </c>
      <c r="DS11" s="31"/>
      <c r="DY11" s="45" t="str">
        <f aca="false">IF(ISBLANK(Values!$E10), "", "not_applicable")</f>
        <v>not_applicable</v>
      </c>
      <c r="DZ11" s="31"/>
      <c r="EA11" s="31"/>
      <c r="EB11" s="31"/>
      <c r="EC11" s="31"/>
      <c r="EI11" s="1" t="str">
        <f aca="false">IF(ISBLANK(Values!E10),"",Values!$B$31)</f>
        <v>6 mesi di garanzia dopo la data di consegna. In caso di malfunzionamento della tastiera verrà inviata una nuova unità o un pezzo di ricambio per la tastiera del prodotto. In caso di smistamento delle scorte viene emesso un rimborso completo.</v>
      </c>
      <c r="ES11" s="1" t="str">
        <f aca="false">IF(ISBLANK(Values!E10),"","Amazon Tellus UPS")</f>
        <v>Amazon Tellus UPS</v>
      </c>
      <c r="EV11" s="31" t="str">
        <f aca="false">IF(ISBLANK(Values!E10),"","New")</f>
        <v>New</v>
      </c>
      <c r="FE11" s="1" t="n">
        <f aca="false">IF(ISBLANK(Values!E10),"",IF(CO11&lt;&gt;"DEFAULT", "", 3))</f>
        <v>3</v>
      </c>
      <c r="FH11" s="1" t="str">
        <f aca="false">IF(ISBLANK(Values!E10),"","FALSE")</f>
        <v>FALSE</v>
      </c>
      <c r="FI11" s="36" t="str">
        <f aca="false">IF(ISBLANK(Values!E10),"","FALSE")</f>
        <v>FALSE</v>
      </c>
      <c r="FJ11" s="36" t="str">
        <f aca="false">IF(ISBLANK(Values!E10),"","FALSE")</f>
        <v>FALSE</v>
      </c>
      <c r="FM11" s="1" t="str">
        <f aca="false">IF(ISBLANK(Values!E10),"","1")</f>
        <v>1</v>
      </c>
      <c r="FO11" s="28" t="n">
        <f aca="false">IF(ISBLANK(Values!E10),"",IF(Values!J10, Values!$B$4, Values!$B$5))</f>
        <v>54.99</v>
      </c>
      <c r="FP11" s="1" t="str">
        <f aca="false">IF(ISBLANK(Values!E10),"","Percent")</f>
        <v>Percent</v>
      </c>
      <c r="FQ11" s="1" t="str">
        <f aca="false">IF(ISBLANK(Values!E10),"","2")</f>
        <v>2</v>
      </c>
      <c r="FR11" s="1" t="str">
        <f aca="false">IF(ISBLANK(Values!E10),"","3")</f>
        <v>3</v>
      </c>
      <c r="FS11" s="1" t="str">
        <f aca="false">IF(ISBLANK(Values!E10),"","5")</f>
        <v>5</v>
      </c>
      <c r="FT11" s="1" t="str">
        <f aca="false">IF(ISBLANK(Values!E10),"","6")</f>
        <v>6</v>
      </c>
      <c r="FU11" s="1" t="str">
        <f aca="false">IF(ISBLANK(Values!E10),"","10")</f>
        <v>10</v>
      </c>
      <c r="FV11" s="1" t="str">
        <f aca="false">IF(ISBLANK(Values!E10),"","10")</f>
        <v>10</v>
      </c>
    </row>
    <row r="12" customFormat="false" ht="55.2" hidden="false" customHeight="false" outlineLevel="0" collapsed="false">
      <c r="A12" s="27" t="str">
        <f aca="false">IF(ISBLANK(Values!E11),"",IF(Values!$B$37="EU","computercomponent","computer"))</f>
        <v>computercomponent</v>
      </c>
      <c r="B12" s="38" t="str">
        <f aca="false">IF(ISBLANK(Values!E11),"",Values!F11)</f>
        <v>Lenovo T470 regular - BG</v>
      </c>
      <c r="C12" s="32" t="str">
        <f aca="false">IF(ISBLANK(Values!E11),"","TellusRem")</f>
        <v>TellusRem</v>
      </c>
      <c r="D12" s="30" t="n">
        <f aca="false">IF(ISBLANK(Values!E11),"",Values!E11)</f>
        <v>5714401473084</v>
      </c>
      <c r="E12" s="31" t="str">
        <f aca="false">IF(ISBLANK(Values!E11),"","EAN")</f>
        <v>EAN</v>
      </c>
      <c r="F12" s="28" t="str">
        <f aca="false">IF(ISBLANK(Values!E11),"",IF(Values!J11, SUBSTITUTE(Values!$B$1, "{language}", Values!H11) &amp; " " &amp;Values!$B$3, SUBSTITUTE(Values!$B$2, "{language}", Values!$H11) &amp; " " &amp;Values!$B$3))</f>
        <v>sostituzione della tastiera Bulgaro non retroilluminata per Lenovo Thinkpad T470 T480</v>
      </c>
      <c r="G12" s="39" t="str">
        <f aca="false">IF(ISBLANK(Values!E11),"","TellusRem")</f>
        <v>TellusRem</v>
      </c>
      <c r="H12" s="27" t="str">
        <f aca="false">IF(ISBLANK(Values!E11),"",Values!$B$16)</f>
        <v>laptop-computer-replacement-parts</v>
      </c>
      <c r="I12" s="27" t="str">
        <f aca="false">IF(ISBLANK(Values!E11),"","4730574031")</f>
        <v>4730574031</v>
      </c>
      <c r="J12" s="40" t="str">
        <f aca="false">IF(ISBLANK(Values!E11),"",Values!F11 )</f>
        <v>Lenovo T470 regular - BG</v>
      </c>
      <c r="K12" s="28" t="n">
        <f aca="false">IF(ISBLANK(Values!E11),"",IF(Values!J11, Values!$B$4, Values!$B$5))</f>
        <v>54.99</v>
      </c>
      <c r="L12" s="41" t="n">
        <f aca="false">IF(ISBLANK(Values!E11),"",IF($CO12="DEFAULT", Values!$B$18, ""))</f>
        <v>5</v>
      </c>
      <c r="M12" s="28" t="str">
        <f aca="false">IF(ISBLANK(Values!E11),"",Values!$M11)</f>
        <v>https://download.lenovo.com/Images/Parts/01EN935/01EN935_A.jpg</v>
      </c>
      <c r="N12" s="28" t="str">
        <f aca="false">IF(ISBLANK(Values!$F11),"",Values!N11)</f>
        <v>https://download.lenovo.com/Images/Parts/01EN935/01EN935_B.jpg</v>
      </c>
      <c r="O12" s="28" t="str">
        <f aca="false">IF(ISBLANK(Values!$F11),"",Values!O11)</f>
        <v>https://download.lenovo.com/Images/Parts/01EN935/01EN935_details.jpg</v>
      </c>
      <c r="P12" s="28" t="str">
        <f aca="false">IF(ISBLANK(Values!$F11),"",Values!P11)</f>
        <v/>
      </c>
      <c r="Q12" s="28" t="str">
        <f aca="false">IF(ISBLANK(Values!$F11),"",Values!Q11)</f>
        <v/>
      </c>
      <c r="R12" s="28" t="str">
        <f aca="false">IF(ISBLANK(Values!$F11),"",Values!R11)</f>
        <v/>
      </c>
      <c r="S12" s="28" t="str">
        <f aca="false">IF(ISBLANK(Values!$F11),"",Values!S11)</f>
        <v/>
      </c>
      <c r="T12" s="28" t="str">
        <f aca="false">IF(ISBLANK(Values!$F11),"",Values!T11)</f>
        <v/>
      </c>
      <c r="U12" s="44"/>
      <c r="W12" s="32" t="str">
        <f aca="false">IF(ISBLANK(Values!E11),"","Child")</f>
        <v>Child</v>
      </c>
      <c r="X12" s="32" t="str">
        <f aca="false">IF(ISBLANK(Values!E11),"",Values!$B$13)</f>
        <v>Lenovo T470 parent</v>
      </c>
      <c r="Y12" s="40" t="str">
        <f aca="false">IF(ISBLANK(Values!E11),"","Size-Color")</f>
        <v>Size-Color</v>
      </c>
      <c r="Z12" s="32" t="str">
        <f aca="false">IF(ISBLANK(Values!E11),"","variation")</f>
        <v>variation</v>
      </c>
      <c r="AA12" s="36" t="str">
        <f aca="false">IF(ISBLANK(Values!E11),"",Values!$B$20)</f>
        <v>Update</v>
      </c>
      <c r="AB12" s="36" t="str">
        <f aca="false">IF(ISBLANK(Values!E11),"",Values!$B$29)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2" s="42" t="str">
        <f aca="false">IF(ISBLANK(Values!E11),"",IF(Values!I11,Values!$B$23,Values!$B$33))</f>
        <v>👉 RICONDIZIONATO: RISPARMIA SOLDI - Tastiera sostitutiva per laptop Lenovo, stessa qualità delle tastiere OEM. TellusRem è il principale distributore di tastiere nel mondo dal 2011. Tastiera sostitutiva perfetta, facile da sostituire e installare. </v>
      </c>
      <c r="AJ12" s="43" t="str">
        <f aca="false">IF(ISBLANK(Values!E11),"",Values!$B$24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2" s="1" t="str">
        <f aca="false">IF(ISBLANK(Values!E11),"",Values!$B$25)</f>
        <v>♻️ PRODOTTO ECOLOGICO - Acquista ricondizionato, ACQUISTA VERDE! Riduci oltre l'80% di anidride carbonica acquistando le nostre tastiere ricondizionate, rispetto a ottenere una nuova tastiera! </v>
      </c>
      <c r="AL12" s="1" t="str">
        <f aca="false">IF(ISBLANK(Values!E11),"",SUBSTITUTE(SUBSTITUTE(IF(Values!$J11, Values!$B$26, Values!$B$33), "{language}", Values!$H11), "{flag}", INDEX(options!$E$1:$E$20, Values!$V11)))</f>
        <v>👉 LAYOUT - 🇧🇬 Bulgaro NO retroilluminato. </v>
      </c>
      <c r="AM12" s="1" t="str">
        <f aca="false">SUBSTITUTE(IF(ISBLANK(Values!E11),"",Values!$B$27), "{model}", Values!$B$3)</f>
        <v>👉 COMPATIBILE CON - Lenovo T470 T480. Si prega di controllare attentamente l'immagine e la descrizione prima di acquistare qualsiasi tastiera. Ciò garantisce di ottenere la tastiera del laptop corretta per il computer. Installazione super facile. </v>
      </c>
      <c r="AT12" s="28" t="str">
        <f aca="false">IF(ISBLANK(Values!E11),"",Values!H11)</f>
        <v>Bulgaro</v>
      </c>
      <c r="AV12" s="36" t="str">
        <f aca="false">IF(ISBLANK(Values!E11),"",IF(Values!J11,"Backlit", "Non-Backlit"))</f>
        <v>Non-Backlit</v>
      </c>
      <c r="BE12" s="27" t="str">
        <f aca="false">IF(ISBLANK(Values!E11),"","Professional Audience")</f>
        <v>Professional Audience</v>
      </c>
      <c r="BF12" s="27" t="str">
        <f aca="false">IF(ISBLANK(Values!E11),"","Consumer Audience")</f>
        <v>Consumer Audience</v>
      </c>
      <c r="BG12" s="27" t="str">
        <f aca="false">IF(ISBLANK(Values!E11),"","Adults")</f>
        <v>Adults</v>
      </c>
      <c r="BH12" s="27" t="str">
        <f aca="false">IF(ISBLANK(Values!E11),"","People")</f>
        <v>People</v>
      </c>
      <c r="CG12" s="1" t="n">
        <f aca="false">IF(ISBLANK(Values!E11),"",Values!$B$11)</f>
        <v>150</v>
      </c>
      <c r="CH12" s="1" t="str">
        <f aca="false">IF(ISBLANK(Values!E11),"","GR")</f>
        <v>GR</v>
      </c>
      <c r="CI12" s="1" t="str">
        <f aca="false">IF(ISBLANK(Values!E11),"",Values!$B$7)</f>
        <v>41</v>
      </c>
      <c r="CJ12" s="1" t="str">
        <f aca="false">IF(ISBLANK(Values!E11),"",Values!$B$8)</f>
        <v>17</v>
      </c>
      <c r="CK12" s="1" t="str">
        <f aca="false">IF(ISBLANK(Values!E11),"",Values!$B$9)</f>
        <v>5</v>
      </c>
      <c r="CL12" s="1" t="str">
        <f aca="false">IF(ISBLANK(Values!E11),"","CM")</f>
        <v>CM</v>
      </c>
      <c r="CO12" s="1" t="str">
        <f aca="false">IF(ISBLANK(Values!E11), "", IF(AND(Values!$B$37=options!$G$2, Values!$C11), "AMAZON_NA", IF(AND(Values!$B$37=options!$G$1, Values!$D11), "AMAZON_EU", "DEFAULT")))</f>
        <v>DEFAULT</v>
      </c>
      <c r="CP12" s="36" t="str">
        <f aca="false">IF(ISBLANK(Values!E11),"",Values!$B$7)</f>
        <v>41</v>
      </c>
      <c r="CQ12" s="36" t="str">
        <f aca="false">IF(ISBLANK(Values!E11),"",Values!$B$8)</f>
        <v>17</v>
      </c>
      <c r="CR12" s="36" t="str">
        <f aca="false">IF(ISBLANK(Values!E11),"",Values!$B$9)</f>
        <v>5</v>
      </c>
      <c r="CS12" s="1" t="n">
        <f aca="false">IF(ISBLANK(Values!E11),"",Values!$B$11)</f>
        <v>150</v>
      </c>
      <c r="CT12" s="1" t="str">
        <f aca="false">IF(ISBLANK(Values!E11),"","GR")</f>
        <v>GR</v>
      </c>
      <c r="CU12" s="1" t="str">
        <f aca="false">IF(ISBLANK(Values!E11),"","CM")</f>
        <v>CM</v>
      </c>
      <c r="CV12" s="1" t="str">
        <f aca="false">IF(ISBLANK(Values!E11),"",IF(Values!$B$36=options!$F$1,"Denmark", IF(Values!$B$36=options!$F$2, "Danemark",IF(Values!$B$36=options!$F$3, "Dänemark",IF(Values!$B$36=options!$F$4, "Danimarca",IF(Values!$B$36=options!$F$5, "Dinamarca",IF(Values!$B$36=options!$F$6, "Denemarken","" ) ) ) ) )))</f>
        <v>Danimarca</v>
      </c>
      <c r="CZ12" s="1" t="str">
        <f aca="false">IF(ISBLANK(Values!E11),"","No")</f>
        <v>No</v>
      </c>
      <c r="DA12" s="1" t="str">
        <f aca="false">IF(ISBLANK(Values!E11),"","No")</f>
        <v>No</v>
      </c>
      <c r="DO12" s="27" t="str">
        <f aca="false">IF(ISBLANK(Values!E11),"","Parts")</f>
        <v>Parts</v>
      </c>
      <c r="DP12" s="27" t="str">
        <f aca="false">IF(ISBLANK(Values!E11),"",Values!$B$31)</f>
        <v>6 mesi di garanzia dopo la data di consegna. In caso di malfunzionamento della tastiera verrà inviata una nuova unità o un pezzo di ricambio per la tastiera del prodotto. In caso di smistamento delle scorte viene emesso un rimborso completo.</v>
      </c>
      <c r="DS12" s="31"/>
      <c r="DY12" s="45" t="str">
        <f aca="false">IF(ISBLANK(Values!$E11), "", "not_applicable")</f>
        <v>not_applicable</v>
      </c>
      <c r="DZ12" s="31"/>
      <c r="EA12" s="31"/>
      <c r="EB12" s="31"/>
      <c r="EC12" s="31"/>
      <c r="EI12" s="1" t="str">
        <f aca="false">IF(ISBLANK(Values!E11),"",Values!$B$31)</f>
        <v>6 mesi di garanzia dopo la data di consegna. In caso di malfunzionamento della tastiera verrà inviata una nuova unità o un pezzo di ricambio per la tastiera del prodotto. In caso di smistamento delle scorte viene emesso un rimborso completo.</v>
      </c>
      <c r="ES12" s="1" t="str">
        <f aca="false">IF(ISBLANK(Values!E11),"","Amazon Tellus UPS")</f>
        <v>Amazon Tellus UPS</v>
      </c>
      <c r="EV12" s="31" t="str">
        <f aca="false">IF(ISBLANK(Values!E11),"","New")</f>
        <v>New</v>
      </c>
      <c r="FE12" s="1" t="n">
        <f aca="false">IF(ISBLANK(Values!E11),"",IF(CO12&lt;&gt;"DEFAULT", "", 3))</f>
        <v>3</v>
      </c>
      <c r="FH12" s="1" t="str">
        <f aca="false">IF(ISBLANK(Values!E11),"","FALSE")</f>
        <v>FALSE</v>
      </c>
      <c r="FI12" s="36" t="str">
        <f aca="false">IF(ISBLANK(Values!E11),"","FALSE")</f>
        <v>FALSE</v>
      </c>
      <c r="FJ12" s="36" t="str">
        <f aca="false">IF(ISBLANK(Values!E11),"","FALSE")</f>
        <v>FALSE</v>
      </c>
      <c r="FM12" s="1" t="str">
        <f aca="false">IF(ISBLANK(Values!E11),"","1")</f>
        <v>1</v>
      </c>
      <c r="FO12" s="28" t="n">
        <f aca="false">IF(ISBLANK(Values!E11),"",IF(Values!J11, Values!$B$4, Values!$B$5))</f>
        <v>54.99</v>
      </c>
      <c r="FP12" s="1" t="str">
        <f aca="false">IF(ISBLANK(Values!E11),"","Percent")</f>
        <v>Percent</v>
      </c>
      <c r="FQ12" s="1" t="str">
        <f aca="false">IF(ISBLANK(Values!E11),"","2")</f>
        <v>2</v>
      </c>
      <c r="FR12" s="1" t="str">
        <f aca="false">IF(ISBLANK(Values!E11),"","3")</f>
        <v>3</v>
      </c>
      <c r="FS12" s="1" t="str">
        <f aca="false">IF(ISBLANK(Values!E11),"","5")</f>
        <v>5</v>
      </c>
      <c r="FT12" s="1" t="str">
        <f aca="false">IF(ISBLANK(Values!E11),"","6")</f>
        <v>6</v>
      </c>
      <c r="FU12" s="1" t="str">
        <f aca="false">IF(ISBLANK(Values!E11),"","10")</f>
        <v>10</v>
      </c>
      <c r="FV12" s="1" t="str">
        <f aca="false">IF(ISBLANK(Values!E11),"","10")</f>
        <v>10</v>
      </c>
    </row>
    <row r="13" customFormat="false" ht="55.2" hidden="false" customHeight="false" outlineLevel="0" collapsed="false">
      <c r="A13" s="27" t="str">
        <f aca="false">IF(ISBLANK(Values!E12),"",IF(Values!$B$37="EU","computercomponent","computer"))</f>
        <v>computercomponent</v>
      </c>
      <c r="B13" s="38" t="str">
        <f aca="false">IF(ISBLANK(Values!E12),"",Values!F12)</f>
        <v>Lenovo T470 regular - CZ 2.0</v>
      </c>
      <c r="C13" s="32" t="str">
        <f aca="false">IF(ISBLANK(Values!E12),"","TellusRem")</f>
        <v>TellusRem</v>
      </c>
      <c r="D13" s="30" t="n">
        <f aca="false">IF(ISBLANK(Values!E12),"",Values!E12)</f>
        <v>5714401473091</v>
      </c>
      <c r="E13" s="31" t="str">
        <f aca="false">IF(ISBLANK(Values!E12),"","EAN")</f>
        <v>EAN</v>
      </c>
      <c r="F13" s="28" t="str">
        <f aca="false">IF(ISBLANK(Values!E12),"",IF(Values!J12, SUBSTITUTE(Values!$B$1, "{language}", Values!H12) &amp; " " &amp;Values!$B$3, SUBSTITUTE(Values!$B$2, "{language}", Values!$H12) &amp; " " &amp;Values!$B$3))</f>
        <v>sostituzione della tastiera Ceco non retroilluminata per Lenovo Thinkpad T470 T480</v>
      </c>
      <c r="G13" s="39" t="str">
        <f aca="false">IF(ISBLANK(Values!E12),"","TellusRem")</f>
        <v>TellusRem</v>
      </c>
      <c r="H13" s="27" t="str">
        <f aca="false">IF(ISBLANK(Values!E12),"",Values!$B$16)</f>
        <v>laptop-computer-replacement-parts</v>
      </c>
      <c r="I13" s="27" t="str">
        <f aca="false">IF(ISBLANK(Values!E12),"","4730574031")</f>
        <v>4730574031</v>
      </c>
      <c r="J13" s="40" t="str">
        <f aca="false">IF(ISBLANK(Values!E12),"",Values!F12 )</f>
        <v>Lenovo T470 regular - CZ 2.0</v>
      </c>
      <c r="K13" s="28" t="n">
        <f aca="false">IF(ISBLANK(Values!E12),"",IF(Values!J12, Values!$B$4, Values!$B$5))</f>
        <v>54.99</v>
      </c>
      <c r="L13" s="41" t="n">
        <f aca="false">IF(ISBLANK(Values!E12),"",IF($CO13="DEFAULT", Values!$B$18, ""))</f>
        <v>5</v>
      </c>
      <c r="M13" s="28" t="str">
        <f aca="false">IF(ISBLANK(Values!E12),"",Values!$M12)</f>
        <v>https://download.lenovo.com/Images/Parts/01ER508/01ER508_A.jpg</v>
      </c>
      <c r="N13" s="28" t="str">
        <f aca="false">IF(ISBLANK(Values!$F12),"",Values!N12)</f>
        <v>https://download.lenovo.com/Images/Parts/01ER508/01ER508_B.jpg</v>
      </c>
      <c r="O13" s="28" t="str">
        <f aca="false">IF(ISBLANK(Values!$F12),"",Values!O12)</f>
        <v>https://download.lenovo.com/Images/Parts/01ER508/01ER508_details.jpg</v>
      </c>
      <c r="P13" s="28" t="str">
        <f aca="false">IF(ISBLANK(Values!$F12),"",Values!P12)</f>
        <v/>
      </c>
      <c r="Q13" s="28" t="str">
        <f aca="false">IF(ISBLANK(Values!$F12),"",Values!Q12)</f>
        <v/>
      </c>
      <c r="R13" s="28" t="str">
        <f aca="false">IF(ISBLANK(Values!$F12),"",Values!R12)</f>
        <v/>
      </c>
      <c r="S13" s="28" t="str">
        <f aca="false">IF(ISBLANK(Values!$F12),"",Values!S12)</f>
        <v/>
      </c>
      <c r="T13" s="28" t="str">
        <f aca="false">IF(ISBLANK(Values!$F12),"",Values!T12)</f>
        <v/>
      </c>
      <c r="U13" s="44"/>
      <c r="W13" s="32" t="str">
        <f aca="false">IF(ISBLANK(Values!E12),"","Child")</f>
        <v>Child</v>
      </c>
      <c r="X13" s="32" t="str">
        <f aca="false">IF(ISBLANK(Values!E12),"",Values!$B$13)</f>
        <v>Lenovo T470 parent</v>
      </c>
      <c r="Y13" s="40" t="str">
        <f aca="false">IF(ISBLANK(Values!E12),"","Size-Color")</f>
        <v>Size-Color</v>
      </c>
      <c r="Z13" s="32" t="str">
        <f aca="false">IF(ISBLANK(Values!E12),"","variation")</f>
        <v>variation</v>
      </c>
      <c r="AA13" s="36" t="str">
        <f aca="false">IF(ISBLANK(Values!E12),"",Values!$B$20)</f>
        <v>Update</v>
      </c>
      <c r="AB13" s="36" t="str">
        <f aca="false">IF(ISBLANK(Values!E12),"",Values!$B$29)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3" s="42" t="str">
        <f aca="false">IF(ISBLANK(Values!E12),"",IF(Values!I12,Values!$B$23,Values!$B$33))</f>
        <v>👉 RICONDIZIONATO: RISPARMIA SOLDI - Tastiera sostitutiva per laptop Lenovo, stessa qualità delle tastiere OEM. TellusRem è il principale distributore di tastiere nel mondo dal 2011. Tastiera sostitutiva perfetta, facile da sostituire e installare. </v>
      </c>
      <c r="AJ13" s="43" t="str">
        <f aca="false">IF(ISBLANK(Values!E12),"",Values!$B$24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3" s="1" t="str">
        <f aca="false">IF(ISBLANK(Values!E12),"",Values!$B$25)</f>
        <v>♻️ PRODOTTO ECOLOGICO - Acquista ricondizionato, ACQUISTA VERDE! Riduci oltre l'80% di anidride carbonica acquistando le nostre tastiere ricondizionate, rispetto a ottenere una nuova tastiera! </v>
      </c>
      <c r="AL13" s="1" t="str">
        <f aca="false">IF(ISBLANK(Values!E12),"",SUBSTITUTE(SUBSTITUTE(IF(Values!$J12, Values!$B$26, Values!$B$33), "{language}", Values!$H12), "{flag}", INDEX(options!$E$1:$E$20, Values!$V12)))</f>
        <v>👉 LAYOUT - 🇨🇿 Ceco NO retroilluminato. </v>
      </c>
      <c r="AM13" s="1" t="str">
        <f aca="false">SUBSTITUTE(IF(ISBLANK(Values!E12),"",Values!$B$27), "{model}", Values!$B$3)</f>
        <v>👉 COMPATIBILE CON - Lenovo T470 T480. Si prega di controllare attentamente l'immagine e la descrizione prima di acquistare qualsiasi tastiera. Ciò garantisce di ottenere la tastiera del laptop corretta per il computer. Installazione super facile. </v>
      </c>
      <c r="AT13" s="28" t="str">
        <f aca="false">IF(ISBLANK(Values!E12),"",Values!H12)</f>
        <v>Ceco</v>
      </c>
      <c r="AV13" s="36" t="str">
        <f aca="false">IF(ISBLANK(Values!E12),"",IF(Values!J12,"Backlit", "Non-Backlit"))</f>
        <v>Non-Backlit</v>
      </c>
      <c r="BE13" s="27" t="str">
        <f aca="false">IF(ISBLANK(Values!E12),"","Professional Audience")</f>
        <v>Professional Audience</v>
      </c>
      <c r="BF13" s="27" t="str">
        <f aca="false">IF(ISBLANK(Values!E12),"","Consumer Audience")</f>
        <v>Consumer Audience</v>
      </c>
      <c r="BG13" s="27" t="str">
        <f aca="false">IF(ISBLANK(Values!E12),"","Adults")</f>
        <v>Adults</v>
      </c>
      <c r="BH13" s="27" t="str">
        <f aca="false">IF(ISBLANK(Values!E12),"","People")</f>
        <v>People</v>
      </c>
      <c r="CG13" s="1" t="n">
        <f aca="false">IF(ISBLANK(Values!E12),"",Values!$B$11)</f>
        <v>150</v>
      </c>
      <c r="CH13" s="1" t="str">
        <f aca="false">IF(ISBLANK(Values!E12),"","GR")</f>
        <v>GR</v>
      </c>
      <c r="CI13" s="1" t="str">
        <f aca="false">IF(ISBLANK(Values!E12),"",Values!$B$7)</f>
        <v>41</v>
      </c>
      <c r="CJ13" s="1" t="str">
        <f aca="false">IF(ISBLANK(Values!E12),"",Values!$B$8)</f>
        <v>17</v>
      </c>
      <c r="CK13" s="1" t="str">
        <f aca="false">IF(ISBLANK(Values!E12),"",Values!$B$9)</f>
        <v>5</v>
      </c>
      <c r="CL13" s="1" t="str">
        <f aca="false">IF(ISBLANK(Values!E12),"","CM")</f>
        <v>CM</v>
      </c>
      <c r="CO13" s="1" t="str">
        <f aca="false">IF(ISBLANK(Values!E12), "", IF(AND(Values!$B$37=options!$G$2, Values!$C12), "AMAZON_NA", IF(AND(Values!$B$37=options!$G$1, Values!$D12), "AMAZON_EU", "DEFAULT")))</f>
        <v>DEFAULT</v>
      </c>
      <c r="CP13" s="36" t="str">
        <f aca="false">IF(ISBLANK(Values!E12),"",Values!$B$7)</f>
        <v>41</v>
      </c>
      <c r="CQ13" s="36" t="str">
        <f aca="false">IF(ISBLANK(Values!E12),"",Values!$B$8)</f>
        <v>17</v>
      </c>
      <c r="CR13" s="36" t="str">
        <f aca="false">IF(ISBLANK(Values!E12),"",Values!$B$9)</f>
        <v>5</v>
      </c>
      <c r="CS13" s="1" t="n">
        <f aca="false">IF(ISBLANK(Values!E12),"",Values!$B$11)</f>
        <v>150</v>
      </c>
      <c r="CT13" s="1" t="str">
        <f aca="false">IF(ISBLANK(Values!E12),"","GR")</f>
        <v>GR</v>
      </c>
      <c r="CU13" s="1" t="str">
        <f aca="false">IF(ISBLANK(Values!E12),"","CM")</f>
        <v>CM</v>
      </c>
      <c r="CV13" s="1" t="str">
        <f aca="false">IF(ISBLANK(Values!E12),"",IF(Values!$B$36=options!$F$1,"Denmark", IF(Values!$B$36=options!$F$2, "Danemark",IF(Values!$B$36=options!$F$3, "Dänemark",IF(Values!$B$36=options!$F$4, "Danimarca",IF(Values!$B$36=options!$F$5, "Dinamarca",IF(Values!$B$36=options!$F$6, "Denemarken","" ) ) ) ) )))</f>
        <v>Danimarca</v>
      </c>
      <c r="CZ13" s="1" t="str">
        <f aca="false">IF(ISBLANK(Values!E12),"","No")</f>
        <v>No</v>
      </c>
      <c r="DA13" s="1" t="str">
        <f aca="false">IF(ISBLANK(Values!E12),"","No")</f>
        <v>No</v>
      </c>
      <c r="DO13" s="27" t="str">
        <f aca="false">IF(ISBLANK(Values!E12),"","Parts")</f>
        <v>Parts</v>
      </c>
      <c r="DP13" s="27" t="str">
        <f aca="false">IF(ISBLANK(Values!E12),"",Values!$B$31)</f>
        <v>6 mesi di garanzia dopo la data di consegna. In caso di malfunzionamento della tastiera verrà inviata una nuova unità o un pezzo di ricambio per la tastiera del prodotto. In caso di smistamento delle scorte viene emesso un rimborso completo.</v>
      </c>
      <c r="DS13" s="31"/>
      <c r="DY13" s="45" t="str">
        <f aca="false">IF(ISBLANK(Values!$E12), "", "not_applicable")</f>
        <v>not_applicable</v>
      </c>
      <c r="DZ13" s="31"/>
      <c r="EA13" s="31"/>
      <c r="EB13" s="31"/>
      <c r="EC13" s="31"/>
      <c r="EI13" s="1" t="str">
        <f aca="false">IF(ISBLANK(Values!E12),"",Values!$B$31)</f>
        <v>6 mesi di garanzia dopo la data di consegna. In caso di malfunzionamento della tastiera verrà inviata una nuova unità o un pezzo di ricambio per la tastiera del prodotto. In caso di smistamento delle scorte viene emesso un rimborso completo.</v>
      </c>
      <c r="ES13" s="1" t="str">
        <f aca="false">IF(ISBLANK(Values!E12),"","Amazon Tellus UPS")</f>
        <v>Amazon Tellus UPS</v>
      </c>
      <c r="EV13" s="31" t="str">
        <f aca="false">IF(ISBLANK(Values!E12),"","New")</f>
        <v>New</v>
      </c>
      <c r="FE13" s="1" t="n">
        <f aca="false">IF(ISBLANK(Values!E12),"",IF(CO13&lt;&gt;"DEFAULT", "", 3))</f>
        <v>3</v>
      </c>
      <c r="FH13" s="1" t="str">
        <f aca="false">IF(ISBLANK(Values!E12),"","FALSE")</f>
        <v>FALSE</v>
      </c>
      <c r="FI13" s="36" t="str">
        <f aca="false">IF(ISBLANK(Values!E12),"","FALSE")</f>
        <v>FALSE</v>
      </c>
      <c r="FJ13" s="36" t="str">
        <f aca="false">IF(ISBLANK(Values!E12),"","FALSE")</f>
        <v>FALSE</v>
      </c>
      <c r="FM13" s="1" t="str">
        <f aca="false">IF(ISBLANK(Values!E12),"","1")</f>
        <v>1</v>
      </c>
      <c r="FO13" s="28" t="n">
        <f aca="false">IF(ISBLANK(Values!E12),"",IF(Values!J12, Values!$B$4, Values!$B$5))</f>
        <v>54.99</v>
      </c>
      <c r="FP13" s="1" t="str">
        <f aca="false">IF(ISBLANK(Values!E12),"","Percent")</f>
        <v>Percent</v>
      </c>
      <c r="FQ13" s="1" t="str">
        <f aca="false">IF(ISBLANK(Values!E12),"","2")</f>
        <v>2</v>
      </c>
      <c r="FR13" s="1" t="str">
        <f aca="false">IF(ISBLANK(Values!E12),"","3")</f>
        <v>3</v>
      </c>
      <c r="FS13" s="1" t="str">
        <f aca="false">IF(ISBLANK(Values!E12),"","5")</f>
        <v>5</v>
      </c>
      <c r="FT13" s="1" t="str">
        <f aca="false">IF(ISBLANK(Values!E12),"","6")</f>
        <v>6</v>
      </c>
      <c r="FU13" s="1" t="str">
        <f aca="false">IF(ISBLANK(Values!E12),"","10")</f>
        <v>10</v>
      </c>
      <c r="FV13" s="1" t="str">
        <f aca="false">IF(ISBLANK(Values!E12),"","10")</f>
        <v>10</v>
      </c>
    </row>
    <row r="14" customFormat="false" ht="55.2" hidden="false" customHeight="false" outlineLevel="0" collapsed="false">
      <c r="A14" s="27" t="str">
        <f aca="false">IF(ISBLANK(Values!E13),"",IF(Values!$B$37="EU","computercomponent","computer"))</f>
        <v>computercomponent</v>
      </c>
      <c r="B14" s="38" t="str">
        <f aca="false">IF(ISBLANK(Values!E13),"",Values!F13)</f>
        <v>Lenovo T470 regular - DK</v>
      </c>
      <c r="C14" s="32" t="str">
        <f aca="false">IF(ISBLANK(Values!E13),"","TellusRem")</f>
        <v>TellusRem</v>
      </c>
      <c r="D14" s="30" t="n">
        <f aca="false">IF(ISBLANK(Values!E13),"",Values!E13)</f>
        <v>5714401473107</v>
      </c>
      <c r="E14" s="31" t="str">
        <f aca="false">IF(ISBLANK(Values!E13),"","EAN")</f>
        <v>EAN</v>
      </c>
      <c r="F14" s="28" t="str">
        <f aca="false">IF(ISBLANK(Values!E13),"",IF(Values!J13, SUBSTITUTE(Values!$B$1, "{language}", Values!H13) &amp; " " &amp;Values!$B$3, SUBSTITUTE(Values!$B$2, "{language}", Values!$H13) &amp; " " &amp;Values!$B$3))</f>
        <v>sostituzione della tastiera Danese non retroilluminata per Lenovo Thinkpad T470 T480</v>
      </c>
      <c r="G14" s="39" t="str">
        <f aca="false">IF(ISBLANK(Values!E13),"","TellusRem")</f>
        <v>TellusRem</v>
      </c>
      <c r="H14" s="27" t="str">
        <f aca="false">IF(ISBLANK(Values!E13),"",Values!$B$16)</f>
        <v>laptop-computer-replacement-parts</v>
      </c>
      <c r="I14" s="27" t="str">
        <f aca="false">IF(ISBLANK(Values!E13),"","4730574031")</f>
        <v>4730574031</v>
      </c>
      <c r="J14" s="40" t="str">
        <f aca="false">IF(ISBLANK(Values!E13),"",Values!F13 )</f>
        <v>Lenovo T470 regular - DK</v>
      </c>
      <c r="K14" s="28" t="n">
        <f aca="false">IF(ISBLANK(Values!E13),"",IF(Values!J13, Values!$B$4, Values!$B$5))</f>
        <v>54.99</v>
      </c>
      <c r="L14" s="41" t="n">
        <f aca="false">IF(ISBLANK(Values!E13),"",IF($CO14="DEFAULT", Values!$B$18, ""))</f>
        <v>5</v>
      </c>
      <c r="M14" s="28" t="str">
        <f aca="false">IF(ISBLANK(Values!E13),"",Values!$M13)</f>
        <v>https://download.lenovo.com/Images/Parts/01ER509/01ER509_A.jpg</v>
      </c>
      <c r="N14" s="28" t="str">
        <f aca="false">IF(ISBLANK(Values!$F13),"",Values!N13)</f>
        <v>https://download.lenovo.com/Images/Parts/01ER509/01ER509_B.jpg</v>
      </c>
      <c r="O14" s="28" t="str">
        <f aca="false">IF(ISBLANK(Values!$F13),"",Values!O13)</f>
        <v>https://download.lenovo.com/Images/Parts/01ER509/01ER509_details.jpg</v>
      </c>
      <c r="P14" s="28" t="str">
        <f aca="false">IF(ISBLANK(Values!$F13),"",Values!P13)</f>
        <v/>
      </c>
      <c r="Q14" s="28" t="str">
        <f aca="false">IF(ISBLANK(Values!$F13),"",Values!Q13)</f>
        <v/>
      </c>
      <c r="R14" s="28" t="str">
        <f aca="false">IF(ISBLANK(Values!$F13),"",Values!R13)</f>
        <v/>
      </c>
      <c r="S14" s="28" t="str">
        <f aca="false">IF(ISBLANK(Values!$F13),"",Values!S13)</f>
        <v/>
      </c>
      <c r="T14" s="28" t="str">
        <f aca="false">IF(ISBLANK(Values!$F13),"",Values!T13)</f>
        <v/>
      </c>
      <c r="U14" s="44"/>
      <c r="W14" s="32" t="str">
        <f aca="false">IF(ISBLANK(Values!E13),"","Child")</f>
        <v>Child</v>
      </c>
      <c r="X14" s="32" t="str">
        <f aca="false">IF(ISBLANK(Values!E13),"",Values!$B$13)</f>
        <v>Lenovo T470 parent</v>
      </c>
      <c r="Y14" s="40" t="str">
        <f aca="false">IF(ISBLANK(Values!E13),"","Size-Color")</f>
        <v>Size-Color</v>
      </c>
      <c r="Z14" s="32" t="str">
        <f aca="false">IF(ISBLANK(Values!E13),"","variation")</f>
        <v>variation</v>
      </c>
      <c r="AA14" s="36" t="str">
        <f aca="false">IF(ISBLANK(Values!E13),"",Values!$B$20)</f>
        <v>Update</v>
      </c>
      <c r="AB14" s="36" t="str">
        <f aca="false">IF(ISBLANK(Values!E13),"",Values!$B$29)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4" s="42" t="str">
        <f aca="false">IF(ISBLANK(Values!E13),"",IF(Values!I13,Values!$B$23,Values!$B$33))</f>
        <v>👉 RICONDIZIONATO: RISPARMIA SOLDI - Tastiera sostitutiva per laptop Lenovo, stessa qualità delle tastiere OEM. TellusRem è il principale distributore di tastiere nel mondo dal 2011. Tastiera sostitutiva perfetta, facile da sostituire e installare. </v>
      </c>
      <c r="AJ14" s="43" t="str">
        <f aca="false">IF(ISBLANK(Values!E13),"",Values!$B$24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4" s="1" t="str">
        <f aca="false">IF(ISBLANK(Values!E13),"",Values!$B$25)</f>
        <v>♻️ PRODOTTO ECOLOGICO - Acquista ricondizionato, ACQUISTA VERDE! Riduci oltre l'80% di anidride carbonica acquistando le nostre tastiere ricondizionate, rispetto a ottenere una nuova tastiera! </v>
      </c>
      <c r="AL14" s="1" t="str">
        <f aca="false">IF(ISBLANK(Values!E13),"",SUBSTITUTE(SUBSTITUTE(IF(Values!$J13, Values!$B$26, Values!$B$33), "{language}", Values!$H13), "{flag}", INDEX(options!$E$1:$E$20, Values!$V13)))</f>
        <v>👉 LAYOUT - 🇩🇰 Danese NO retroilluminato. </v>
      </c>
      <c r="AM14" s="1" t="str">
        <f aca="false">SUBSTITUTE(IF(ISBLANK(Values!E13),"",Values!$B$27), "{model}", Values!$B$3)</f>
        <v>👉 COMPATIBILE CON - Lenovo T470 T480. Si prega di controllare attentamente l'immagine e la descrizione prima di acquistare qualsiasi tastiera. Ciò garantisce di ottenere la tastiera del laptop corretta per il computer. Installazione super facile. </v>
      </c>
      <c r="AT14" s="28" t="str">
        <f aca="false">IF(ISBLANK(Values!E13),"",Values!H13)</f>
        <v>Danese</v>
      </c>
      <c r="AV14" s="36" t="str">
        <f aca="false">IF(ISBLANK(Values!E13),"",IF(Values!J13,"Backlit", "Non-Backlit"))</f>
        <v>Non-Backlit</v>
      </c>
      <c r="BE14" s="27" t="str">
        <f aca="false">IF(ISBLANK(Values!E13),"","Professional Audience")</f>
        <v>Professional Audience</v>
      </c>
      <c r="BF14" s="27" t="str">
        <f aca="false">IF(ISBLANK(Values!E13),"","Consumer Audience")</f>
        <v>Consumer Audience</v>
      </c>
      <c r="BG14" s="27" t="str">
        <f aca="false">IF(ISBLANK(Values!E13),"","Adults")</f>
        <v>Adults</v>
      </c>
      <c r="BH14" s="27" t="str">
        <f aca="false">IF(ISBLANK(Values!E13),"","People")</f>
        <v>People</v>
      </c>
      <c r="CG14" s="1" t="n">
        <f aca="false">IF(ISBLANK(Values!E13),"",Values!$B$11)</f>
        <v>150</v>
      </c>
      <c r="CH14" s="1" t="str">
        <f aca="false">IF(ISBLANK(Values!E13),"","GR")</f>
        <v>GR</v>
      </c>
      <c r="CI14" s="1" t="str">
        <f aca="false">IF(ISBLANK(Values!E13),"",Values!$B$7)</f>
        <v>41</v>
      </c>
      <c r="CJ14" s="1" t="str">
        <f aca="false">IF(ISBLANK(Values!E13),"",Values!$B$8)</f>
        <v>17</v>
      </c>
      <c r="CK14" s="1" t="str">
        <f aca="false">IF(ISBLANK(Values!E13),"",Values!$B$9)</f>
        <v>5</v>
      </c>
      <c r="CL14" s="1" t="str">
        <f aca="false">IF(ISBLANK(Values!E13),"","CM")</f>
        <v>CM</v>
      </c>
      <c r="CO14" s="1" t="str">
        <f aca="false">IF(ISBLANK(Values!E13), "", IF(AND(Values!$B$37=options!$G$2, Values!$C13), "AMAZON_NA", IF(AND(Values!$B$37=options!$G$1, Values!$D13), "AMAZON_EU", "DEFAULT")))</f>
        <v>DEFAULT</v>
      </c>
      <c r="CP14" s="36" t="str">
        <f aca="false">IF(ISBLANK(Values!E13),"",Values!$B$7)</f>
        <v>41</v>
      </c>
      <c r="CQ14" s="36" t="str">
        <f aca="false">IF(ISBLANK(Values!E13),"",Values!$B$8)</f>
        <v>17</v>
      </c>
      <c r="CR14" s="36" t="str">
        <f aca="false">IF(ISBLANK(Values!E13),"",Values!$B$9)</f>
        <v>5</v>
      </c>
      <c r="CS14" s="1" t="n">
        <f aca="false">IF(ISBLANK(Values!E13),"",Values!$B$11)</f>
        <v>150</v>
      </c>
      <c r="CT14" s="1" t="str">
        <f aca="false">IF(ISBLANK(Values!E13),"","GR")</f>
        <v>GR</v>
      </c>
      <c r="CU14" s="1" t="str">
        <f aca="false">IF(ISBLANK(Values!E13),"","CM")</f>
        <v>CM</v>
      </c>
      <c r="CV14" s="1" t="str">
        <f aca="false">IF(ISBLANK(Values!E13),"",IF(Values!$B$36=options!$F$1,"Denmark", IF(Values!$B$36=options!$F$2, "Danemark",IF(Values!$B$36=options!$F$3, "Dänemark",IF(Values!$B$36=options!$F$4, "Danimarca",IF(Values!$B$36=options!$F$5, "Dinamarca",IF(Values!$B$36=options!$F$6, "Denemarken","" ) ) ) ) )))</f>
        <v>Danimarca</v>
      </c>
      <c r="CZ14" s="1" t="str">
        <f aca="false">IF(ISBLANK(Values!E13),"","No")</f>
        <v>No</v>
      </c>
      <c r="DA14" s="1" t="str">
        <f aca="false">IF(ISBLANK(Values!E13),"","No")</f>
        <v>No</v>
      </c>
      <c r="DO14" s="27" t="str">
        <f aca="false">IF(ISBLANK(Values!E13),"","Parts")</f>
        <v>Parts</v>
      </c>
      <c r="DP14" s="27" t="str">
        <f aca="false">IF(ISBLANK(Values!E13),"",Values!$B$31)</f>
        <v>6 mesi di garanzia dopo la data di consegna. In caso di malfunzionamento della tastiera verrà inviata una nuova unità o un pezzo di ricambio per la tastiera del prodotto. In caso di smistamento delle scorte viene emesso un rimborso completo.</v>
      </c>
      <c r="DS14" s="31"/>
      <c r="DY14" s="45" t="str">
        <f aca="false">IF(ISBLANK(Values!$E13), "", "not_applicable")</f>
        <v>not_applicable</v>
      </c>
      <c r="DZ14" s="31"/>
      <c r="EA14" s="31"/>
      <c r="EB14" s="31"/>
      <c r="EC14" s="31"/>
      <c r="EI14" s="1" t="str">
        <f aca="false">IF(ISBLANK(Values!E13),"",Values!$B$31)</f>
        <v>6 mesi di garanzia dopo la data di consegna. In caso di malfunzionamento della tastiera verrà inviata una nuova unità o un pezzo di ricambio per la tastiera del prodotto. In caso di smistamento delle scorte viene emesso un rimborso completo.</v>
      </c>
      <c r="ES14" s="1" t="str">
        <f aca="false">IF(ISBLANK(Values!E13),"","Amazon Tellus UPS")</f>
        <v>Amazon Tellus UPS</v>
      </c>
      <c r="EV14" s="31" t="str">
        <f aca="false">IF(ISBLANK(Values!E13),"","New")</f>
        <v>New</v>
      </c>
      <c r="FE14" s="1" t="n">
        <f aca="false">IF(ISBLANK(Values!E13),"",IF(CO14&lt;&gt;"DEFAULT", "", 3))</f>
        <v>3</v>
      </c>
      <c r="FH14" s="1" t="str">
        <f aca="false">IF(ISBLANK(Values!E13),"","FALSE")</f>
        <v>FALSE</v>
      </c>
      <c r="FI14" s="36" t="str">
        <f aca="false">IF(ISBLANK(Values!E13),"","FALSE")</f>
        <v>FALSE</v>
      </c>
      <c r="FJ14" s="36" t="str">
        <f aca="false">IF(ISBLANK(Values!E13),"","FALSE")</f>
        <v>FALSE</v>
      </c>
      <c r="FM14" s="1" t="str">
        <f aca="false">IF(ISBLANK(Values!E13),"","1")</f>
        <v>1</v>
      </c>
      <c r="FO14" s="28" t="n">
        <f aca="false">IF(ISBLANK(Values!E13),"",IF(Values!J13, Values!$B$4, Values!$B$5))</f>
        <v>54.99</v>
      </c>
      <c r="FP14" s="1" t="str">
        <f aca="false">IF(ISBLANK(Values!E13),"","Percent")</f>
        <v>Percent</v>
      </c>
      <c r="FQ14" s="1" t="str">
        <f aca="false">IF(ISBLANK(Values!E13),"","2")</f>
        <v>2</v>
      </c>
      <c r="FR14" s="1" t="str">
        <f aca="false">IF(ISBLANK(Values!E13),"","3")</f>
        <v>3</v>
      </c>
      <c r="FS14" s="1" t="str">
        <f aca="false">IF(ISBLANK(Values!E13),"","5")</f>
        <v>5</v>
      </c>
      <c r="FT14" s="1" t="str">
        <f aca="false">IF(ISBLANK(Values!E13),"","6")</f>
        <v>6</v>
      </c>
      <c r="FU14" s="1" t="str">
        <f aca="false">IF(ISBLANK(Values!E13),"","10")</f>
        <v>10</v>
      </c>
      <c r="FV14" s="1" t="str">
        <f aca="false">IF(ISBLANK(Values!E13),"","10")</f>
        <v>10</v>
      </c>
    </row>
    <row r="15" customFormat="false" ht="55.2" hidden="false" customHeight="false" outlineLevel="0" collapsed="false">
      <c r="A15" s="27" t="str">
        <f aca="false">IF(ISBLANK(Values!E14),"",IF(Values!$B$37="EU","computercomponent","computer"))</f>
        <v>computercomponent</v>
      </c>
      <c r="B15" s="38" t="str">
        <f aca="false">IF(ISBLANK(Values!E14),"",Values!F14)</f>
        <v>Lenovo T470 regular - HU</v>
      </c>
      <c r="C15" s="32" t="str">
        <f aca="false">IF(ISBLANK(Values!E14),"","TellusRem")</f>
        <v>TellusRem</v>
      </c>
      <c r="D15" s="30" t="n">
        <f aca="false">IF(ISBLANK(Values!E14),"",Values!E14)</f>
        <v>5714401473114</v>
      </c>
      <c r="E15" s="31" t="str">
        <f aca="false">IF(ISBLANK(Values!E14),"","EAN")</f>
        <v>EAN</v>
      </c>
      <c r="F15" s="28" t="str">
        <f aca="false">IF(ISBLANK(Values!E14),"",IF(Values!J14, SUBSTITUTE(Values!$B$1, "{language}", Values!H14) &amp; " " &amp;Values!$B$3, SUBSTITUTE(Values!$B$2, "{language}", Values!$H14) &amp; " " &amp;Values!$B$3))</f>
        <v>sostituzione della tastiera Ungherese non retroilluminata per Lenovo Thinkpad T470 T480</v>
      </c>
      <c r="G15" s="39" t="str">
        <f aca="false">IF(ISBLANK(Values!E14),"","TellusRem")</f>
        <v>TellusRem</v>
      </c>
      <c r="H15" s="27" t="str">
        <f aca="false">IF(ISBLANK(Values!E14),"",Values!$B$16)</f>
        <v>laptop-computer-replacement-parts</v>
      </c>
      <c r="I15" s="27" t="str">
        <f aca="false">IF(ISBLANK(Values!E14),"","4730574031")</f>
        <v>4730574031</v>
      </c>
      <c r="J15" s="40" t="str">
        <f aca="false">IF(ISBLANK(Values!E14),"",Values!F14 )</f>
        <v>Lenovo T470 regular - HU</v>
      </c>
      <c r="K15" s="28" t="n">
        <f aca="false">IF(ISBLANK(Values!E14),"",IF(Values!J14, Values!$B$4, Values!$B$5))</f>
        <v>54.99</v>
      </c>
      <c r="L15" s="41" t="n">
        <f aca="false">IF(ISBLANK(Values!E14),"",IF($CO15="DEFAULT", Values!$B$18, ""))</f>
        <v>5</v>
      </c>
      <c r="M15" s="28" t="str">
        <f aca="false">IF(ISBLANK(Values!E14),"",Values!$M14)</f>
        <v>https://download.lenovo.com/Images/Parts/01EN943/01EN943_A.jpg</v>
      </c>
      <c r="N15" s="28" t="str">
        <f aca="false">IF(ISBLANK(Values!$F14),"",Values!N14)</f>
        <v>https://download.lenovo.com/Images/Parts/01EN943/01EN943_B.jpg</v>
      </c>
      <c r="O15" s="28" t="str">
        <f aca="false">IF(ISBLANK(Values!$F14),"",Values!O14)</f>
        <v>https://download.lenovo.com/Images/Parts/01EN943/01EN943_details.jpg</v>
      </c>
      <c r="P15" s="28" t="str">
        <f aca="false">IF(ISBLANK(Values!$F14),"",Values!P14)</f>
        <v/>
      </c>
      <c r="Q15" s="28" t="str">
        <f aca="false">IF(ISBLANK(Values!$F14),"",Values!Q14)</f>
        <v/>
      </c>
      <c r="R15" s="28" t="str">
        <f aca="false">IF(ISBLANK(Values!$F14),"",Values!R14)</f>
        <v/>
      </c>
      <c r="S15" s="28" t="str">
        <f aca="false">IF(ISBLANK(Values!$F14),"",Values!S14)</f>
        <v/>
      </c>
      <c r="T15" s="28" t="str">
        <f aca="false">IF(ISBLANK(Values!$F14),"",Values!T14)</f>
        <v/>
      </c>
      <c r="U15" s="44"/>
      <c r="W15" s="32" t="str">
        <f aca="false">IF(ISBLANK(Values!E14),"","Child")</f>
        <v>Child</v>
      </c>
      <c r="X15" s="32" t="str">
        <f aca="false">IF(ISBLANK(Values!E14),"",Values!$B$13)</f>
        <v>Lenovo T470 parent</v>
      </c>
      <c r="Y15" s="40" t="str">
        <f aca="false">IF(ISBLANK(Values!E14),"","Size-Color")</f>
        <v>Size-Color</v>
      </c>
      <c r="Z15" s="32" t="str">
        <f aca="false">IF(ISBLANK(Values!E14),"","variation")</f>
        <v>variation</v>
      </c>
      <c r="AA15" s="36" t="str">
        <f aca="false">IF(ISBLANK(Values!E14),"",Values!$B$20)</f>
        <v>Update</v>
      </c>
      <c r="AB15" s="36" t="str">
        <f aca="false">IF(ISBLANK(Values!E14),"",Values!$B$29)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5" s="42" t="str">
        <f aca="false">IF(ISBLANK(Values!E14),"",IF(Values!I14,Values!$B$23,Values!$B$33))</f>
        <v>👉 RICONDIZIONATO: RISPARMIA SOLDI - Tastiera sostitutiva per laptop Lenovo, stessa qualità delle tastiere OEM. TellusRem è il principale distributore di tastiere nel mondo dal 2011. Tastiera sostitutiva perfetta, facile da sostituire e installare. </v>
      </c>
      <c r="AJ15" s="43" t="str">
        <f aca="false">IF(ISBLANK(Values!E14),"",Values!$B$24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5" s="1" t="str">
        <f aca="false">IF(ISBLANK(Values!E14),"",Values!$B$25)</f>
        <v>♻️ PRODOTTO ECOLOGICO - Acquista ricondizionato, ACQUISTA VERDE! Riduci oltre l'80% di anidride carbonica acquistando le nostre tastiere ricondizionate, rispetto a ottenere una nuova tastiera! </v>
      </c>
      <c r="AL15" s="1" t="str">
        <f aca="false">IF(ISBLANK(Values!E14),"",SUBSTITUTE(SUBSTITUTE(IF(Values!$J14, Values!$B$26, Values!$B$33), "{language}", Values!$H14), "{flag}", INDEX(options!$E$1:$E$20, Values!$V14)))</f>
        <v>👉 LAYOUT - 🇭🇺 Ungherese NO retroilluminato. </v>
      </c>
      <c r="AM15" s="1" t="str">
        <f aca="false">SUBSTITUTE(IF(ISBLANK(Values!E14),"",Values!$B$27), "{model}", Values!$B$3)</f>
        <v>👉 COMPATIBILE CON - Lenovo T470 T480. Si prega di controllare attentamente l'immagine e la descrizione prima di acquistare qualsiasi tastiera. Ciò garantisce di ottenere la tastiera del laptop corretta per il computer. Installazione super facile. </v>
      </c>
      <c r="AT15" s="28" t="str">
        <f aca="false">IF(ISBLANK(Values!E14),"",Values!H14)</f>
        <v>Ungherese</v>
      </c>
      <c r="AV15" s="36" t="str">
        <f aca="false">IF(ISBLANK(Values!E14),"",IF(Values!J14,"Backlit", "Non-Backlit"))</f>
        <v>Non-Backlit</v>
      </c>
      <c r="BE15" s="27" t="str">
        <f aca="false">IF(ISBLANK(Values!E14),"","Professional Audience")</f>
        <v>Professional Audience</v>
      </c>
      <c r="BF15" s="27" t="str">
        <f aca="false">IF(ISBLANK(Values!E14),"","Consumer Audience")</f>
        <v>Consumer Audience</v>
      </c>
      <c r="BG15" s="27" t="str">
        <f aca="false">IF(ISBLANK(Values!E14),"","Adults")</f>
        <v>Adults</v>
      </c>
      <c r="BH15" s="27" t="str">
        <f aca="false">IF(ISBLANK(Values!E14),"","People")</f>
        <v>People</v>
      </c>
      <c r="CG15" s="1" t="n">
        <f aca="false">IF(ISBLANK(Values!E14),"",Values!$B$11)</f>
        <v>150</v>
      </c>
      <c r="CH15" s="1" t="str">
        <f aca="false">IF(ISBLANK(Values!E14),"","GR")</f>
        <v>GR</v>
      </c>
      <c r="CI15" s="1" t="str">
        <f aca="false">IF(ISBLANK(Values!E14),"",Values!$B$7)</f>
        <v>41</v>
      </c>
      <c r="CJ15" s="1" t="str">
        <f aca="false">IF(ISBLANK(Values!E14),"",Values!$B$8)</f>
        <v>17</v>
      </c>
      <c r="CK15" s="1" t="str">
        <f aca="false">IF(ISBLANK(Values!E14),"",Values!$B$9)</f>
        <v>5</v>
      </c>
      <c r="CL15" s="1" t="str">
        <f aca="false">IF(ISBLANK(Values!E14),"","CM")</f>
        <v>CM</v>
      </c>
      <c r="CO15" s="1" t="str">
        <f aca="false">IF(ISBLANK(Values!E14), "", IF(AND(Values!$B$37=options!$G$2, Values!$C14), "AMAZON_NA", IF(AND(Values!$B$37=options!$G$1, Values!$D14), "AMAZON_EU", "DEFAULT")))</f>
        <v>DEFAULT</v>
      </c>
      <c r="CP15" s="36" t="str">
        <f aca="false">IF(ISBLANK(Values!E14),"",Values!$B$7)</f>
        <v>41</v>
      </c>
      <c r="CQ15" s="36" t="str">
        <f aca="false">IF(ISBLANK(Values!E14),"",Values!$B$8)</f>
        <v>17</v>
      </c>
      <c r="CR15" s="36" t="str">
        <f aca="false">IF(ISBLANK(Values!E14),"",Values!$B$9)</f>
        <v>5</v>
      </c>
      <c r="CS15" s="1" t="n">
        <f aca="false">IF(ISBLANK(Values!E14),"",Values!$B$11)</f>
        <v>150</v>
      </c>
      <c r="CT15" s="1" t="str">
        <f aca="false">IF(ISBLANK(Values!E14),"","GR")</f>
        <v>GR</v>
      </c>
      <c r="CU15" s="1" t="str">
        <f aca="false">IF(ISBLANK(Values!E14),"","CM")</f>
        <v>CM</v>
      </c>
      <c r="CV15" s="1" t="str">
        <f aca="false">IF(ISBLANK(Values!E14),"",IF(Values!$B$36=options!$F$1,"Denmark", IF(Values!$B$36=options!$F$2, "Danemark",IF(Values!$B$36=options!$F$3, "Dänemark",IF(Values!$B$36=options!$F$4, "Danimarca",IF(Values!$B$36=options!$F$5, "Dinamarca",IF(Values!$B$36=options!$F$6, "Denemarken","" ) ) ) ) )))</f>
        <v>Danimarca</v>
      </c>
      <c r="CZ15" s="1" t="str">
        <f aca="false">IF(ISBLANK(Values!E14),"","No")</f>
        <v>No</v>
      </c>
      <c r="DA15" s="1" t="str">
        <f aca="false">IF(ISBLANK(Values!E14),"","No")</f>
        <v>No</v>
      </c>
      <c r="DO15" s="27" t="str">
        <f aca="false">IF(ISBLANK(Values!E14),"","Parts")</f>
        <v>Parts</v>
      </c>
      <c r="DP15" s="27" t="str">
        <f aca="false">IF(ISBLANK(Values!E14),"",Values!$B$31)</f>
        <v>6 mesi di garanzia dopo la data di consegna. In caso di malfunzionamento della tastiera verrà inviata una nuova unità o un pezzo di ricambio per la tastiera del prodotto. In caso di smistamento delle scorte viene emesso un rimborso completo.</v>
      </c>
      <c r="DS15" s="31"/>
      <c r="DY15" s="45" t="str">
        <f aca="false">IF(ISBLANK(Values!$E14), "", "not_applicable")</f>
        <v>not_applicable</v>
      </c>
      <c r="DZ15" s="31"/>
      <c r="EA15" s="31"/>
      <c r="EB15" s="31"/>
      <c r="EC15" s="31"/>
      <c r="EI15" s="1" t="str">
        <f aca="false">IF(ISBLANK(Values!E14),"",Values!$B$31)</f>
        <v>6 mesi di garanzia dopo la data di consegna. In caso di malfunzionamento della tastiera verrà inviata una nuova unità o un pezzo di ricambio per la tastiera del prodotto. In caso di smistamento delle scorte viene emesso un rimborso completo.</v>
      </c>
      <c r="ES15" s="1" t="str">
        <f aca="false">IF(ISBLANK(Values!E14),"","Amazon Tellus UPS")</f>
        <v>Amazon Tellus UPS</v>
      </c>
      <c r="EV15" s="31" t="str">
        <f aca="false">IF(ISBLANK(Values!E14),"","New")</f>
        <v>New</v>
      </c>
      <c r="FE15" s="1" t="n">
        <f aca="false">IF(ISBLANK(Values!E14),"",IF(CO15&lt;&gt;"DEFAULT", "", 3))</f>
        <v>3</v>
      </c>
      <c r="FH15" s="1" t="str">
        <f aca="false">IF(ISBLANK(Values!E14),"","FALSE")</f>
        <v>FALSE</v>
      </c>
      <c r="FI15" s="36" t="str">
        <f aca="false">IF(ISBLANK(Values!E14),"","FALSE")</f>
        <v>FALSE</v>
      </c>
      <c r="FJ15" s="36" t="str">
        <f aca="false">IF(ISBLANK(Values!E14),"","FALSE")</f>
        <v>FALSE</v>
      </c>
      <c r="FM15" s="1" t="str">
        <f aca="false">IF(ISBLANK(Values!E14),"","1")</f>
        <v>1</v>
      </c>
      <c r="FO15" s="28" t="n">
        <f aca="false">IF(ISBLANK(Values!E14),"",IF(Values!J14, Values!$B$4, Values!$B$5))</f>
        <v>54.99</v>
      </c>
      <c r="FP15" s="1" t="str">
        <f aca="false">IF(ISBLANK(Values!E14),"","Percent")</f>
        <v>Percent</v>
      </c>
      <c r="FQ15" s="1" t="str">
        <f aca="false">IF(ISBLANK(Values!E14),"","2")</f>
        <v>2</v>
      </c>
      <c r="FR15" s="1" t="str">
        <f aca="false">IF(ISBLANK(Values!E14),"","3")</f>
        <v>3</v>
      </c>
      <c r="FS15" s="1" t="str">
        <f aca="false">IF(ISBLANK(Values!E14),"","5")</f>
        <v>5</v>
      </c>
      <c r="FT15" s="1" t="str">
        <f aca="false">IF(ISBLANK(Values!E14),"","6")</f>
        <v>6</v>
      </c>
      <c r="FU15" s="1" t="str">
        <f aca="false">IF(ISBLANK(Values!E14),"","10")</f>
        <v>10</v>
      </c>
      <c r="FV15" s="1" t="str">
        <f aca="false">IF(ISBLANK(Values!E14),"","10")</f>
        <v>10</v>
      </c>
    </row>
    <row r="16" customFormat="false" ht="55.2" hidden="false" customHeight="false" outlineLevel="0" collapsed="false">
      <c r="A16" s="27" t="str">
        <f aca="false">IF(ISBLANK(Values!E15),"",IF(Values!$B$37="EU","computercomponent","computer"))</f>
        <v>computercomponent</v>
      </c>
      <c r="B16" s="38" t="str">
        <f aca="false">IF(ISBLANK(Values!E15),"",Values!F15)</f>
        <v>Lenovo T470 regular - NL</v>
      </c>
      <c r="C16" s="32" t="str">
        <f aca="false">IF(ISBLANK(Values!E15),"","TellusRem")</f>
        <v>TellusRem</v>
      </c>
      <c r="D16" s="30" t="n">
        <f aca="false">IF(ISBLANK(Values!E15),"",Values!E15)</f>
        <v>5714401473121</v>
      </c>
      <c r="E16" s="31" t="str">
        <f aca="false">IF(ISBLANK(Values!E15),"","EAN")</f>
        <v>EAN</v>
      </c>
      <c r="F16" s="28" t="str">
        <f aca="false">IF(ISBLANK(Values!E15),"",IF(Values!J15, SUBSTITUTE(Values!$B$1, "{language}", Values!H15) &amp; " " &amp;Values!$B$3, SUBSTITUTE(Values!$B$2, "{language}", Values!$H15) &amp; " " &amp;Values!$B$3))</f>
        <v>sostituzione della tastiera Olandese non retroilluminata per Lenovo Thinkpad T470 T480</v>
      </c>
      <c r="G16" s="39" t="str">
        <f aca="false">IF(ISBLANK(Values!E15),"","TellusRem")</f>
        <v>TellusRem</v>
      </c>
      <c r="H16" s="27" t="str">
        <f aca="false">IF(ISBLANK(Values!E15),"",Values!$B$16)</f>
        <v>laptop-computer-replacement-parts</v>
      </c>
      <c r="I16" s="27" t="str">
        <f aca="false">IF(ISBLANK(Values!E15),"","4730574031")</f>
        <v>4730574031</v>
      </c>
      <c r="J16" s="40" t="str">
        <f aca="false">IF(ISBLANK(Values!E15),"",Values!F15 )</f>
        <v>Lenovo T470 regular - NL</v>
      </c>
      <c r="K16" s="28" t="n">
        <f aca="false">IF(ISBLANK(Values!E15),"",IF(Values!J15, Values!$B$4, Values!$B$5))</f>
        <v>54.99</v>
      </c>
      <c r="L16" s="41" t="n">
        <f aca="false">IF(ISBLANK(Values!E15),"",IF($CO16="DEFAULT", Values!$B$18, ""))</f>
        <v>5</v>
      </c>
      <c r="M16" s="28" t="str">
        <f aca="false">IF(ISBLANK(Values!E15),"",Values!$M15)</f>
        <v>https://download.lenovo.com/Images/Parts/01EN947/01EN947_A.jpg</v>
      </c>
      <c r="N16" s="28" t="str">
        <f aca="false">IF(ISBLANK(Values!$F15),"",Values!N15)</f>
        <v>https://download.lenovo.com/Images/Parts/01EN947/01EN947_B.jpg</v>
      </c>
      <c r="O16" s="28" t="str">
        <f aca="false">IF(ISBLANK(Values!$F15),"",Values!O15)</f>
        <v>https://download.lenovo.com/Images/Parts/01EN947/01EN947_details.jpg</v>
      </c>
      <c r="P16" s="28" t="str">
        <f aca="false">IF(ISBLANK(Values!$F15),"",Values!P15)</f>
        <v/>
      </c>
      <c r="Q16" s="28" t="str">
        <f aca="false">IF(ISBLANK(Values!$F15),"",Values!Q15)</f>
        <v/>
      </c>
      <c r="R16" s="28" t="str">
        <f aca="false">IF(ISBLANK(Values!$F15),"",Values!R15)</f>
        <v/>
      </c>
      <c r="S16" s="28" t="str">
        <f aca="false">IF(ISBLANK(Values!$F15),"",Values!S15)</f>
        <v/>
      </c>
      <c r="T16" s="28" t="str">
        <f aca="false">IF(ISBLANK(Values!$F15),"",Values!T15)</f>
        <v/>
      </c>
      <c r="U16" s="44"/>
      <c r="W16" s="32" t="str">
        <f aca="false">IF(ISBLANK(Values!E15),"","Child")</f>
        <v>Child</v>
      </c>
      <c r="X16" s="32" t="str">
        <f aca="false">IF(ISBLANK(Values!E15),"",Values!$B$13)</f>
        <v>Lenovo T470 parent</v>
      </c>
      <c r="Y16" s="40" t="str">
        <f aca="false">IF(ISBLANK(Values!E15),"","Size-Color")</f>
        <v>Size-Color</v>
      </c>
      <c r="Z16" s="32" t="str">
        <f aca="false">IF(ISBLANK(Values!E15),"","variation")</f>
        <v>variation</v>
      </c>
      <c r="AA16" s="36" t="str">
        <f aca="false">IF(ISBLANK(Values!E15),"",Values!$B$20)</f>
        <v>Update</v>
      </c>
      <c r="AB16" s="36" t="str">
        <f aca="false">IF(ISBLANK(Values!E15),"",Values!$B$29)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6" s="42" t="str">
        <f aca="false">IF(ISBLANK(Values!E15),"",IF(Values!I15,Values!$B$23,Values!$B$33))</f>
        <v>👉 RICONDIZIONATO: RISPARMIA SOLDI - Tastiera sostitutiva per laptop Lenovo, stessa qualità delle tastiere OEM. TellusRem è il principale distributore di tastiere nel mondo dal 2011. Tastiera sostitutiva perfetta, facile da sostituire e installare. </v>
      </c>
      <c r="AJ16" s="43" t="str">
        <f aca="false">IF(ISBLANK(Values!E15),"",Values!$B$24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6" s="1" t="str">
        <f aca="false">IF(ISBLANK(Values!E15),"",Values!$B$25)</f>
        <v>♻️ PRODOTTO ECOLOGICO - Acquista ricondizionato, ACQUISTA VERDE! Riduci oltre l'80% di anidride carbonica acquistando le nostre tastiere ricondizionate, rispetto a ottenere una nuova tastiera! </v>
      </c>
      <c r="AL16" s="1" t="str">
        <f aca="false">IF(ISBLANK(Values!E15),"",SUBSTITUTE(SUBSTITUTE(IF(Values!$J15, Values!$B$26, Values!$B$33), "{language}", Values!$H15), "{flag}", INDEX(options!$E$1:$E$20, Values!$V15)))</f>
        <v>👉 LAYOUT - 🇳🇱 Olandese NO retroilluminato. </v>
      </c>
      <c r="AM16" s="1" t="str">
        <f aca="false">SUBSTITUTE(IF(ISBLANK(Values!E15),"",Values!$B$27), "{model}", Values!$B$3)</f>
        <v>👉 COMPATIBILE CON - Lenovo T470 T480. Si prega di controllare attentamente l'immagine e la descrizione prima di acquistare qualsiasi tastiera. Ciò garantisce di ottenere la tastiera del laptop corretta per il computer. Installazione super facile. </v>
      </c>
      <c r="AT16" s="28" t="str">
        <f aca="false">IF(ISBLANK(Values!E15),"",Values!H15)</f>
        <v>Olandese</v>
      </c>
      <c r="AV16" s="36" t="str">
        <f aca="false">IF(ISBLANK(Values!E15),"",IF(Values!J15,"Backlit", "Non-Backlit"))</f>
        <v>Non-Backlit</v>
      </c>
      <c r="BE16" s="27" t="str">
        <f aca="false">IF(ISBLANK(Values!E15),"","Professional Audience")</f>
        <v>Professional Audience</v>
      </c>
      <c r="BF16" s="27" t="str">
        <f aca="false">IF(ISBLANK(Values!E15),"","Consumer Audience")</f>
        <v>Consumer Audience</v>
      </c>
      <c r="BG16" s="27" t="str">
        <f aca="false">IF(ISBLANK(Values!E15),"","Adults")</f>
        <v>Adults</v>
      </c>
      <c r="BH16" s="27" t="str">
        <f aca="false">IF(ISBLANK(Values!E15),"","People")</f>
        <v>People</v>
      </c>
      <c r="CG16" s="1" t="n">
        <f aca="false">IF(ISBLANK(Values!E15),"",Values!$B$11)</f>
        <v>150</v>
      </c>
      <c r="CH16" s="1" t="str">
        <f aca="false">IF(ISBLANK(Values!E15),"","GR")</f>
        <v>GR</v>
      </c>
      <c r="CI16" s="1" t="str">
        <f aca="false">IF(ISBLANK(Values!E15),"",Values!$B$7)</f>
        <v>41</v>
      </c>
      <c r="CJ16" s="1" t="str">
        <f aca="false">IF(ISBLANK(Values!E15),"",Values!$B$8)</f>
        <v>17</v>
      </c>
      <c r="CK16" s="1" t="str">
        <f aca="false">IF(ISBLANK(Values!E15),"",Values!$B$9)</f>
        <v>5</v>
      </c>
      <c r="CL16" s="1" t="str">
        <f aca="false">IF(ISBLANK(Values!E15),"","CM")</f>
        <v>CM</v>
      </c>
      <c r="CO16" s="1" t="str">
        <f aca="false">IF(ISBLANK(Values!E15), "", IF(AND(Values!$B$37=options!$G$2, Values!$C15), "AMAZON_NA", IF(AND(Values!$B$37=options!$G$1, Values!$D15), "AMAZON_EU", "DEFAULT")))</f>
        <v>DEFAULT</v>
      </c>
      <c r="CP16" s="36" t="str">
        <f aca="false">IF(ISBLANK(Values!E15),"",Values!$B$7)</f>
        <v>41</v>
      </c>
      <c r="CQ16" s="36" t="str">
        <f aca="false">IF(ISBLANK(Values!E15),"",Values!$B$8)</f>
        <v>17</v>
      </c>
      <c r="CR16" s="36" t="str">
        <f aca="false">IF(ISBLANK(Values!E15),"",Values!$B$9)</f>
        <v>5</v>
      </c>
      <c r="CS16" s="1" t="n">
        <f aca="false">IF(ISBLANK(Values!E15),"",Values!$B$11)</f>
        <v>150</v>
      </c>
      <c r="CT16" s="1" t="str">
        <f aca="false">IF(ISBLANK(Values!E15),"","GR")</f>
        <v>GR</v>
      </c>
      <c r="CU16" s="1" t="str">
        <f aca="false">IF(ISBLANK(Values!E15),"","CM")</f>
        <v>CM</v>
      </c>
      <c r="CV16" s="1" t="str">
        <f aca="false">IF(ISBLANK(Values!E15),"",IF(Values!$B$36=options!$F$1,"Denmark", IF(Values!$B$36=options!$F$2, "Danemark",IF(Values!$B$36=options!$F$3, "Dänemark",IF(Values!$B$36=options!$F$4, "Danimarca",IF(Values!$B$36=options!$F$5, "Dinamarca",IF(Values!$B$36=options!$F$6, "Denemarken","" ) ) ) ) )))</f>
        <v>Danimarca</v>
      </c>
      <c r="CZ16" s="1" t="str">
        <f aca="false">IF(ISBLANK(Values!E15),"","No")</f>
        <v>No</v>
      </c>
      <c r="DA16" s="1" t="str">
        <f aca="false">IF(ISBLANK(Values!E15),"","No")</f>
        <v>No</v>
      </c>
      <c r="DO16" s="27" t="str">
        <f aca="false">IF(ISBLANK(Values!E15),"","Parts")</f>
        <v>Parts</v>
      </c>
      <c r="DP16" s="27" t="str">
        <f aca="false">IF(ISBLANK(Values!E15),"",Values!$B$31)</f>
        <v>6 mesi di garanzia dopo la data di consegna. In caso di malfunzionamento della tastiera verrà inviata una nuova unità o un pezzo di ricambio per la tastiera del prodotto. In caso di smistamento delle scorte viene emesso un rimborso completo.</v>
      </c>
      <c r="DS16" s="31"/>
      <c r="DY16" s="45" t="str">
        <f aca="false">IF(ISBLANK(Values!$E15), "", "not_applicable")</f>
        <v>not_applicable</v>
      </c>
      <c r="DZ16" s="31"/>
      <c r="EA16" s="31"/>
      <c r="EB16" s="31"/>
      <c r="EC16" s="31"/>
      <c r="EI16" s="1" t="str">
        <f aca="false">IF(ISBLANK(Values!E15),"",Values!$B$31)</f>
        <v>6 mesi di garanzia dopo la data di consegna. In caso di malfunzionamento della tastiera verrà inviata una nuova unità o un pezzo di ricambio per la tastiera del prodotto. In caso di smistamento delle scorte viene emesso un rimborso completo.</v>
      </c>
      <c r="ES16" s="1" t="str">
        <f aca="false">IF(ISBLANK(Values!E15),"","Amazon Tellus UPS")</f>
        <v>Amazon Tellus UPS</v>
      </c>
      <c r="EV16" s="31" t="str">
        <f aca="false">IF(ISBLANK(Values!E15),"","New")</f>
        <v>New</v>
      </c>
      <c r="FE16" s="1" t="n">
        <f aca="false">IF(ISBLANK(Values!E15),"",IF(CO16&lt;&gt;"DEFAULT", "", 3))</f>
        <v>3</v>
      </c>
      <c r="FH16" s="1" t="str">
        <f aca="false">IF(ISBLANK(Values!E15),"","FALSE")</f>
        <v>FALSE</v>
      </c>
      <c r="FI16" s="36" t="str">
        <f aca="false">IF(ISBLANK(Values!E15),"","FALSE")</f>
        <v>FALSE</v>
      </c>
      <c r="FJ16" s="36" t="str">
        <f aca="false">IF(ISBLANK(Values!E15),"","FALSE")</f>
        <v>FALSE</v>
      </c>
      <c r="FM16" s="1" t="str">
        <f aca="false">IF(ISBLANK(Values!E15),"","1")</f>
        <v>1</v>
      </c>
      <c r="FO16" s="28" t="n">
        <f aca="false">IF(ISBLANK(Values!E15),"",IF(Values!J15, Values!$B$4, Values!$B$5))</f>
        <v>54.99</v>
      </c>
      <c r="FP16" s="1" t="str">
        <f aca="false">IF(ISBLANK(Values!E15),"","Percent")</f>
        <v>Percent</v>
      </c>
      <c r="FQ16" s="1" t="str">
        <f aca="false">IF(ISBLANK(Values!E15),"","2")</f>
        <v>2</v>
      </c>
      <c r="FR16" s="1" t="str">
        <f aca="false">IF(ISBLANK(Values!E15),"","3")</f>
        <v>3</v>
      </c>
      <c r="FS16" s="1" t="str">
        <f aca="false">IF(ISBLANK(Values!E15),"","5")</f>
        <v>5</v>
      </c>
      <c r="FT16" s="1" t="str">
        <f aca="false">IF(ISBLANK(Values!E15),"","6")</f>
        <v>6</v>
      </c>
      <c r="FU16" s="1" t="str">
        <f aca="false">IF(ISBLANK(Values!E15),"","10")</f>
        <v>10</v>
      </c>
      <c r="FV16" s="1" t="str">
        <f aca="false">IF(ISBLANK(Values!E15),"","10")</f>
        <v>10</v>
      </c>
    </row>
    <row r="17" customFormat="false" ht="55.2" hidden="false" customHeight="false" outlineLevel="0" collapsed="false">
      <c r="A17" s="27" t="str">
        <f aca="false">IF(ISBLANK(Values!E16),"",IF(Values!$B$37="EU","computercomponent","computer"))</f>
        <v>computercomponent</v>
      </c>
      <c r="B17" s="38" t="str">
        <f aca="false">IF(ISBLANK(Values!E16),"",Values!F16)</f>
        <v>Lenovo T470 regular - NO</v>
      </c>
      <c r="C17" s="32" t="str">
        <f aca="false">IF(ISBLANK(Values!E16),"","TellusRem")</f>
        <v>TellusRem</v>
      </c>
      <c r="D17" s="30" t="n">
        <f aca="false">IF(ISBLANK(Values!E16),"",Values!E16)</f>
        <v>5714401473138</v>
      </c>
      <c r="E17" s="31" t="str">
        <f aca="false">IF(ISBLANK(Values!E16),"","EAN")</f>
        <v>EAN</v>
      </c>
      <c r="F17" s="28" t="str">
        <f aca="false">IF(ISBLANK(Values!E16),"",IF(Values!J16, SUBSTITUTE(Values!$B$1, "{language}", Values!H16) &amp; " " &amp;Values!$B$3, SUBSTITUTE(Values!$B$2, "{language}", Values!$H16) &amp; " " &amp;Values!$B$3))</f>
        <v>sostituzione della tastiera Norvegese non retroilluminata per Lenovo Thinkpad T470 T480</v>
      </c>
      <c r="G17" s="39" t="str">
        <f aca="false">IF(ISBLANK(Values!E16),"","TellusRem")</f>
        <v>TellusRem</v>
      </c>
      <c r="H17" s="27" t="str">
        <f aca="false">IF(ISBLANK(Values!E16),"",Values!$B$16)</f>
        <v>laptop-computer-replacement-parts</v>
      </c>
      <c r="I17" s="27" t="str">
        <f aca="false">IF(ISBLANK(Values!E16),"","4730574031")</f>
        <v>4730574031</v>
      </c>
      <c r="J17" s="40" t="str">
        <f aca="false">IF(ISBLANK(Values!E16),"",Values!F16 )</f>
        <v>Lenovo T470 regular - NO</v>
      </c>
      <c r="K17" s="28" t="n">
        <f aca="false">IF(ISBLANK(Values!E16),"",IF(Values!J16, Values!$B$4, Values!$B$5))</f>
        <v>54.99</v>
      </c>
      <c r="L17" s="41" t="n">
        <f aca="false">IF(ISBLANK(Values!E16),"",IF($CO17="DEFAULT", Values!$B$18, ""))</f>
        <v>5</v>
      </c>
      <c r="M17" s="28" t="str">
        <f aca="false">IF(ISBLANK(Values!E16),"",Values!$M16)</f>
        <v>https://download.lenovo.com/Images/Parts/01ER520/01ER520_A.jpg</v>
      </c>
      <c r="N17" s="28" t="str">
        <f aca="false">IF(ISBLANK(Values!$F16),"",Values!N16)</f>
        <v>https://download.lenovo.com/Images/Parts/01ER520/01ER520_B.jpg</v>
      </c>
      <c r="O17" s="28" t="str">
        <f aca="false">IF(ISBLANK(Values!$F16),"",Values!O16)</f>
        <v>https://download.lenovo.com/Images/Parts/01ER520/01ER520_details.jpg</v>
      </c>
      <c r="P17" s="28" t="str">
        <f aca="false">IF(ISBLANK(Values!$F16),"",Values!P16)</f>
        <v/>
      </c>
      <c r="Q17" s="28" t="str">
        <f aca="false">IF(ISBLANK(Values!$F16),"",Values!Q16)</f>
        <v/>
      </c>
      <c r="R17" s="28" t="str">
        <f aca="false">IF(ISBLANK(Values!$F16),"",Values!R16)</f>
        <v/>
      </c>
      <c r="S17" s="28" t="str">
        <f aca="false">IF(ISBLANK(Values!$F16),"",Values!S16)</f>
        <v/>
      </c>
      <c r="T17" s="28" t="str">
        <f aca="false">IF(ISBLANK(Values!$F16),"",Values!T16)</f>
        <v/>
      </c>
      <c r="U17" s="44"/>
      <c r="W17" s="32" t="str">
        <f aca="false">IF(ISBLANK(Values!E16),"","Child")</f>
        <v>Child</v>
      </c>
      <c r="X17" s="32" t="str">
        <f aca="false">IF(ISBLANK(Values!E16),"",Values!$B$13)</f>
        <v>Lenovo T470 parent</v>
      </c>
      <c r="Y17" s="40" t="str">
        <f aca="false">IF(ISBLANK(Values!E16),"","Size-Color")</f>
        <v>Size-Color</v>
      </c>
      <c r="Z17" s="32" t="str">
        <f aca="false">IF(ISBLANK(Values!E16),"","variation")</f>
        <v>variation</v>
      </c>
      <c r="AA17" s="36" t="str">
        <f aca="false">IF(ISBLANK(Values!E16),"",Values!$B$20)</f>
        <v>Update</v>
      </c>
      <c r="AB17" s="36" t="str">
        <f aca="false">IF(ISBLANK(Values!E16),"",Values!$B$29)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7" s="42" t="str">
        <f aca="false">IF(ISBLANK(Values!E16),"",IF(Values!I16,Values!$B$23,Values!$B$33))</f>
        <v>👉 RICONDIZIONATO: RISPARMIA SOLDI - Tastiera sostitutiva per laptop Lenovo, stessa qualità delle tastiere OEM. TellusRem è il principale distributore di tastiere nel mondo dal 2011. Tastiera sostitutiva perfetta, facile da sostituire e installare. </v>
      </c>
      <c r="AJ17" s="43" t="str">
        <f aca="false">IF(ISBLANK(Values!E16),"",Values!$B$24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7" s="1" t="str">
        <f aca="false">IF(ISBLANK(Values!E16),"",Values!$B$25)</f>
        <v>♻️ PRODOTTO ECOLOGICO - Acquista ricondizionato, ACQUISTA VERDE! Riduci oltre l'80% di anidride carbonica acquistando le nostre tastiere ricondizionate, rispetto a ottenere una nuova tastiera! </v>
      </c>
      <c r="AL17" s="1" t="str">
        <f aca="false">IF(ISBLANK(Values!E16),"",SUBSTITUTE(SUBSTITUTE(IF(Values!$J16, Values!$B$26, Values!$B$33), "{language}", Values!$H16), "{flag}", INDEX(options!$E$1:$E$20, Values!$V16)))</f>
        <v>👉 LAYOUT - 🇳🇴 Norvegese NO retroilluminato. </v>
      </c>
      <c r="AM17" s="1" t="str">
        <f aca="false">SUBSTITUTE(IF(ISBLANK(Values!E16),"",Values!$B$27), "{model}", Values!$B$3)</f>
        <v>👉 COMPATIBILE CON - Lenovo T470 T480. Si prega di controllare attentamente l'immagine e la descrizione prima di acquistare qualsiasi tastiera. Ciò garantisce di ottenere la tastiera del laptop corretta per il computer. Installazione super facile. </v>
      </c>
      <c r="AT17" s="28" t="str">
        <f aca="false">IF(ISBLANK(Values!E16),"",Values!H16)</f>
        <v>Norvegese</v>
      </c>
      <c r="AV17" s="36" t="str">
        <f aca="false">IF(ISBLANK(Values!E16),"",IF(Values!J16,"Backlit", "Non-Backlit"))</f>
        <v>Non-Backlit</v>
      </c>
      <c r="BE17" s="27" t="str">
        <f aca="false">IF(ISBLANK(Values!E16),"","Professional Audience")</f>
        <v>Professional Audience</v>
      </c>
      <c r="BF17" s="27" t="str">
        <f aca="false">IF(ISBLANK(Values!E16),"","Consumer Audience")</f>
        <v>Consumer Audience</v>
      </c>
      <c r="BG17" s="27" t="str">
        <f aca="false">IF(ISBLANK(Values!E16),"","Adults")</f>
        <v>Adults</v>
      </c>
      <c r="BH17" s="27" t="str">
        <f aca="false">IF(ISBLANK(Values!E16),"","People")</f>
        <v>People</v>
      </c>
      <c r="CG17" s="1" t="n">
        <f aca="false">IF(ISBLANK(Values!E16),"",Values!$B$11)</f>
        <v>150</v>
      </c>
      <c r="CH17" s="1" t="str">
        <f aca="false">IF(ISBLANK(Values!E16),"","GR")</f>
        <v>GR</v>
      </c>
      <c r="CI17" s="1" t="str">
        <f aca="false">IF(ISBLANK(Values!E16),"",Values!$B$7)</f>
        <v>41</v>
      </c>
      <c r="CJ17" s="1" t="str">
        <f aca="false">IF(ISBLANK(Values!E16),"",Values!$B$8)</f>
        <v>17</v>
      </c>
      <c r="CK17" s="1" t="str">
        <f aca="false">IF(ISBLANK(Values!E16),"",Values!$B$9)</f>
        <v>5</v>
      </c>
      <c r="CL17" s="1" t="str">
        <f aca="false">IF(ISBLANK(Values!E16),"","CM")</f>
        <v>CM</v>
      </c>
      <c r="CO17" s="1" t="str">
        <f aca="false">IF(ISBLANK(Values!E16), "", IF(AND(Values!$B$37=options!$G$2, Values!$C16), "AMAZON_NA", IF(AND(Values!$B$37=options!$G$1, Values!$D16), "AMAZON_EU", "DEFAULT")))</f>
        <v>DEFAULT</v>
      </c>
      <c r="CP17" s="36" t="str">
        <f aca="false">IF(ISBLANK(Values!E16),"",Values!$B$7)</f>
        <v>41</v>
      </c>
      <c r="CQ17" s="36" t="str">
        <f aca="false">IF(ISBLANK(Values!E16),"",Values!$B$8)</f>
        <v>17</v>
      </c>
      <c r="CR17" s="36" t="str">
        <f aca="false">IF(ISBLANK(Values!E16),"",Values!$B$9)</f>
        <v>5</v>
      </c>
      <c r="CS17" s="1" t="n">
        <f aca="false">IF(ISBLANK(Values!E16),"",Values!$B$11)</f>
        <v>150</v>
      </c>
      <c r="CT17" s="1" t="str">
        <f aca="false">IF(ISBLANK(Values!E16),"","GR")</f>
        <v>GR</v>
      </c>
      <c r="CU17" s="1" t="str">
        <f aca="false">IF(ISBLANK(Values!E16),"","CM")</f>
        <v>CM</v>
      </c>
      <c r="CV17" s="1" t="str">
        <f aca="false">IF(ISBLANK(Values!E16),"",IF(Values!$B$36=options!$F$1,"Denmark", IF(Values!$B$36=options!$F$2, "Danemark",IF(Values!$B$36=options!$F$3, "Dänemark",IF(Values!$B$36=options!$F$4, "Danimarca",IF(Values!$B$36=options!$F$5, "Dinamarca",IF(Values!$B$36=options!$F$6, "Denemarken","" ) ) ) ) )))</f>
        <v>Danimarca</v>
      </c>
      <c r="CZ17" s="1" t="str">
        <f aca="false">IF(ISBLANK(Values!E16),"","No")</f>
        <v>No</v>
      </c>
      <c r="DA17" s="1" t="str">
        <f aca="false">IF(ISBLANK(Values!E16),"","No")</f>
        <v>No</v>
      </c>
      <c r="DO17" s="27" t="str">
        <f aca="false">IF(ISBLANK(Values!E16),"","Parts")</f>
        <v>Parts</v>
      </c>
      <c r="DP17" s="27" t="str">
        <f aca="false">IF(ISBLANK(Values!E16),"",Values!$B$31)</f>
        <v>6 mesi di garanzia dopo la data di consegna. In caso di malfunzionamento della tastiera verrà inviata una nuova unità o un pezzo di ricambio per la tastiera del prodotto. In caso di smistamento delle scorte viene emesso un rimborso completo.</v>
      </c>
      <c r="DS17" s="31"/>
      <c r="DY17" s="45" t="str">
        <f aca="false">IF(ISBLANK(Values!$E16), "", "not_applicable")</f>
        <v>not_applicable</v>
      </c>
      <c r="DZ17" s="31"/>
      <c r="EA17" s="31"/>
      <c r="EB17" s="31"/>
      <c r="EC17" s="31"/>
      <c r="EI17" s="1" t="str">
        <f aca="false">IF(ISBLANK(Values!E16),"",Values!$B$31)</f>
        <v>6 mesi di garanzia dopo la data di consegna. In caso di malfunzionamento della tastiera verrà inviata una nuova unità o un pezzo di ricambio per la tastiera del prodotto. In caso di smistamento delle scorte viene emesso un rimborso completo.</v>
      </c>
      <c r="ES17" s="1" t="str">
        <f aca="false">IF(ISBLANK(Values!E16),"","Amazon Tellus UPS")</f>
        <v>Amazon Tellus UPS</v>
      </c>
      <c r="EV17" s="31" t="str">
        <f aca="false">IF(ISBLANK(Values!E16),"","New")</f>
        <v>New</v>
      </c>
      <c r="FE17" s="1" t="n">
        <f aca="false">IF(ISBLANK(Values!E16),"",IF(CO17&lt;&gt;"DEFAULT", "", 3))</f>
        <v>3</v>
      </c>
      <c r="FH17" s="1" t="str">
        <f aca="false">IF(ISBLANK(Values!E16),"","FALSE")</f>
        <v>FALSE</v>
      </c>
      <c r="FI17" s="36" t="str">
        <f aca="false">IF(ISBLANK(Values!E16),"","FALSE")</f>
        <v>FALSE</v>
      </c>
      <c r="FJ17" s="36" t="str">
        <f aca="false">IF(ISBLANK(Values!E16),"","FALSE")</f>
        <v>FALSE</v>
      </c>
      <c r="FM17" s="1" t="str">
        <f aca="false">IF(ISBLANK(Values!E16),"","1")</f>
        <v>1</v>
      </c>
      <c r="FO17" s="28" t="n">
        <f aca="false">IF(ISBLANK(Values!E16),"",IF(Values!J16, Values!$B$4, Values!$B$5))</f>
        <v>54.99</v>
      </c>
      <c r="FP17" s="1" t="str">
        <f aca="false">IF(ISBLANK(Values!E16),"","Percent")</f>
        <v>Percent</v>
      </c>
      <c r="FQ17" s="1" t="str">
        <f aca="false">IF(ISBLANK(Values!E16),"","2")</f>
        <v>2</v>
      </c>
      <c r="FR17" s="1" t="str">
        <f aca="false">IF(ISBLANK(Values!E16),"","3")</f>
        <v>3</v>
      </c>
      <c r="FS17" s="1" t="str">
        <f aca="false">IF(ISBLANK(Values!E16),"","5")</f>
        <v>5</v>
      </c>
      <c r="FT17" s="1" t="str">
        <f aca="false">IF(ISBLANK(Values!E16),"","6")</f>
        <v>6</v>
      </c>
      <c r="FU17" s="1" t="str">
        <f aca="false">IF(ISBLANK(Values!E16),"","10")</f>
        <v>10</v>
      </c>
      <c r="FV17" s="1" t="str">
        <f aca="false">IF(ISBLANK(Values!E16),"","10")</f>
        <v>10</v>
      </c>
    </row>
    <row r="18" customFormat="false" ht="55.2" hidden="false" customHeight="false" outlineLevel="0" collapsed="false">
      <c r="A18" s="27" t="str">
        <f aca="false">IF(ISBLANK(Values!E17),"",IF(Values!$B$37="EU","computercomponent","computer"))</f>
        <v>computercomponent</v>
      </c>
      <c r="B18" s="38" t="str">
        <f aca="false">IF(ISBLANK(Values!E17),"",Values!F17)</f>
        <v>Lenovo T470 regular - PL</v>
      </c>
      <c r="C18" s="32" t="str">
        <f aca="false">IF(ISBLANK(Values!E17),"","TellusRem")</f>
        <v>TellusRem</v>
      </c>
      <c r="D18" s="30" t="n">
        <f aca="false">IF(ISBLANK(Values!E17),"",Values!E17)</f>
        <v>5714401473145</v>
      </c>
      <c r="E18" s="31" t="str">
        <f aca="false">IF(ISBLANK(Values!E17),"","EAN")</f>
        <v>EAN</v>
      </c>
      <c r="F18" s="28" t="str">
        <f aca="false">IF(ISBLANK(Values!E17),"",IF(Values!J17, SUBSTITUTE(Values!$B$1, "{language}", Values!H17) &amp; " " &amp;Values!$B$3, SUBSTITUTE(Values!$B$2, "{language}", Values!$H17) &amp; " " &amp;Values!$B$3))</f>
        <v>sostituzione della tastiera Polacco non retroilluminata per Lenovo Thinkpad T470 T480</v>
      </c>
      <c r="G18" s="39" t="str">
        <f aca="false">IF(ISBLANK(Values!E17),"","TellusRem")</f>
        <v>TellusRem</v>
      </c>
      <c r="H18" s="27" t="str">
        <f aca="false">IF(ISBLANK(Values!E17),"",Values!$B$16)</f>
        <v>laptop-computer-replacement-parts</v>
      </c>
      <c r="I18" s="27" t="str">
        <f aca="false">IF(ISBLANK(Values!E17),"","4730574031")</f>
        <v>4730574031</v>
      </c>
      <c r="J18" s="40" t="str">
        <f aca="false">IF(ISBLANK(Values!E17),"",Values!F17 )</f>
        <v>Lenovo T470 regular - PL</v>
      </c>
      <c r="K18" s="28" t="n">
        <f aca="false">IF(ISBLANK(Values!E17),"",IF(Values!J17, Values!$B$4, Values!$B$5))</f>
        <v>54.99</v>
      </c>
      <c r="L18" s="41" t="n">
        <f aca="false">IF(ISBLANK(Values!E17),"",IF($CO18="DEFAULT", Values!$B$18, ""))</f>
        <v>5</v>
      </c>
      <c r="M18" s="28" t="str">
        <f aca="false">IF(ISBLANK(Values!E17),"",Values!$M17)</f>
        <v/>
      </c>
      <c r="N18" s="28" t="str">
        <f aca="false">IF(ISBLANK(Values!$F17),"",Values!N17)</f>
        <v/>
      </c>
      <c r="O18" s="28" t="str">
        <f aca="false">IF(ISBLANK(Values!$F17),"",Values!O17)</f>
        <v/>
      </c>
      <c r="P18" s="28" t="str">
        <f aca="false">IF(ISBLANK(Values!$F17),"",Values!P17)</f>
        <v/>
      </c>
      <c r="Q18" s="28" t="str">
        <f aca="false">IF(ISBLANK(Values!$F17),"",Values!Q17)</f>
        <v/>
      </c>
      <c r="R18" s="28" t="str">
        <f aca="false">IF(ISBLANK(Values!$F17),"",Values!R17)</f>
        <v/>
      </c>
      <c r="S18" s="28" t="str">
        <f aca="false">IF(ISBLANK(Values!$F17),"",Values!S17)</f>
        <v/>
      </c>
      <c r="T18" s="28" t="str">
        <f aca="false">IF(ISBLANK(Values!$F17),"",Values!T17)</f>
        <v/>
      </c>
      <c r="U18" s="44"/>
      <c r="W18" s="32" t="str">
        <f aca="false">IF(ISBLANK(Values!E17),"","Child")</f>
        <v>Child</v>
      </c>
      <c r="X18" s="32" t="str">
        <f aca="false">IF(ISBLANK(Values!E17),"",Values!$B$13)</f>
        <v>Lenovo T470 parent</v>
      </c>
      <c r="Y18" s="40" t="str">
        <f aca="false">IF(ISBLANK(Values!E17),"","Size-Color")</f>
        <v>Size-Color</v>
      </c>
      <c r="Z18" s="32" t="str">
        <f aca="false">IF(ISBLANK(Values!E17),"","variation")</f>
        <v>variation</v>
      </c>
      <c r="AA18" s="36" t="str">
        <f aca="false">IF(ISBLANK(Values!E17),"",Values!$B$20)</f>
        <v>Update</v>
      </c>
      <c r="AB18" s="36" t="str">
        <f aca="false">IF(ISBLANK(Values!E17),"",Values!$B$29)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8" s="42" t="str">
        <f aca="false">IF(ISBLANK(Values!E17),"",IF(Values!I17,Values!$B$23,Values!$B$33))</f>
        <v>👉 RICONDIZIONATO: RISPARMIA SOLDI - Tastiera sostitutiva per laptop Lenovo, stessa qualità delle tastiere OEM. TellusRem è il principale distributore di tastiere nel mondo dal 2011. Tastiera sostitutiva perfetta, facile da sostituire e installare. </v>
      </c>
      <c r="AJ18" s="43" t="str">
        <f aca="false">IF(ISBLANK(Values!E17),"",Values!$B$24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8" s="1" t="str">
        <f aca="false">IF(ISBLANK(Values!E17),"",Values!$B$25)</f>
        <v>♻️ PRODOTTO ECOLOGICO - Acquista ricondizionato, ACQUISTA VERDE! Riduci oltre l'80% di anidride carbonica acquistando le nostre tastiere ricondizionate, rispetto a ottenere una nuova tastiera! </v>
      </c>
      <c r="AL18" s="1" t="str">
        <f aca="false">IF(ISBLANK(Values!E17),"",SUBSTITUTE(SUBSTITUTE(IF(Values!$J17, Values!$B$26, Values!$B$33), "{language}", Values!$H17), "{flag}", INDEX(options!$E$1:$E$20, Values!$V17)))</f>
        <v>👉 LAYOUT - 🇵🇱 Polacco NO retroilluminato. </v>
      </c>
      <c r="AM18" s="1" t="str">
        <f aca="false">SUBSTITUTE(IF(ISBLANK(Values!E17),"",Values!$B$27), "{model}", Values!$B$3)</f>
        <v>👉 COMPATIBILE CON - Lenovo T470 T480. Si prega di controllare attentamente l'immagine e la descrizione prima di acquistare qualsiasi tastiera. Ciò garantisce di ottenere la tastiera del laptop corretta per il computer. Installazione super facile. </v>
      </c>
      <c r="AT18" s="28" t="str">
        <f aca="false">IF(ISBLANK(Values!E17),"",Values!H17)</f>
        <v>Polacco</v>
      </c>
      <c r="AV18" s="36" t="str">
        <f aca="false">IF(ISBLANK(Values!E17),"",IF(Values!J17,"Backlit", "Non-Backlit"))</f>
        <v>Non-Backlit</v>
      </c>
      <c r="BE18" s="27" t="str">
        <f aca="false">IF(ISBLANK(Values!E17),"","Professional Audience")</f>
        <v>Professional Audience</v>
      </c>
      <c r="BF18" s="27" t="str">
        <f aca="false">IF(ISBLANK(Values!E17),"","Consumer Audience")</f>
        <v>Consumer Audience</v>
      </c>
      <c r="BG18" s="27" t="str">
        <f aca="false">IF(ISBLANK(Values!E17),"","Adults")</f>
        <v>Adults</v>
      </c>
      <c r="BH18" s="27" t="str">
        <f aca="false">IF(ISBLANK(Values!E17),"","People")</f>
        <v>People</v>
      </c>
      <c r="CG18" s="1" t="n">
        <f aca="false">IF(ISBLANK(Values!E17),"",Values!$B$11)</f>
        <v>150</v>
      </c>
      <c r="CH18" s="1" t="str">
        <f aca="false">IF(ISBLANK(Values!E17),"","GR")</f>
        <v>GR</v>
      </c>
      <c r="CI18" s="1" t="str">
        <f aca="false">IF(ISBLANK(Values!E17),"",Values!$B$7)</f>
        <v>41</v>
      </c>
      <c r="CJ18" s="1" t="str">
        <f aca="false">IF(ISBLANK(Values!E17),"",Values!$B$8)</f>
        <v>17</v>
      </c>
      <c r="CK18" s="1" t="str">
        <f aca="false">IF(ISBLANK(Values!E17),"",Values!$B$9)</f>
        <v>5</v>
      </c>
      <c r="CL18" s="1" t="str">
        <f aca="false">IF(ISBLANK(Values!E17),"","CM")</f>
        <v>CM</v>
      </c>
      <c r="CO18" s="1" t="str">
        <f aca="false">IF(ISBLANK(Values!E17), "", IF(AND(Values!$B$37=options!$G$2, Values!$C17), "AMAZON_NA", IF(AND(Values!$B$37=options!$G$1, Values!$D17), "AMAZON_EU", "DEFAULT")))</f>
        <v>DEFAULT</v>
      </c>
      <c r="CP18" s="36" t="str">
        <f aca="false">IF(ISBLANK(Values!E17),"",Values!$B$7)</f>
        <v>41</v>
      </c>
      <c r="CQ18" s="36" t="str">
        <f aca="false">IF(ISBLANK(Values!E17),"",Values!$B$8)</f>
        <v>17</v>
      </c>
      <c r="CR18" s="36" t="str">
        <f aca="false">IF(ISBLANK(Values!E17),"",Values!$B$9)</f>
        <v>5</v>
      </c>
      <c r="CS18" s="1" t="n">
        <f aca="false">IF(ISBLANK(Values!E17),"",Values!$B$11)</f>
        <v>150</v>
      </c>
      <c r="CT18" s="1" t="str">
        <f aca="false">IF(ISBLANK(Values!E17),"","GR")</f>
        <v>GR</v>
      </c>
      <c r="CU18" s="1" t="str">
        <f aca="false">IF(ISBLANK(Values!E17),"","CM")</f>
        <v>CM</v>
      </c>
      <c r="CV18" s="1" t="str">
        <f aca="false">IF(ISBLANK(Values!E17),"",IF(Values!$B$36=options!$F$1,"Denmark", IF(Values!$B$36=options!$F$2, "Danemark",IF(Values!$B$36=options!$F$3, "Dänemark",IF(Values!$B$36=options!$F$4, "Danimarca",IF(Values!$B$36=options!$F$5, "Dinamarca",IF(Values!$B$36=options!$F$6, "Denemarken","" ) ) ) ) )))</f>
        <v>Danimarca</v>
      </c>
      <c r="CZ18" s="1" t="str">
        <f aca="false">IF(ISBLANK(Values!E17),"","No")</f>
        <v>No</v>
      </c>
      <c r="DA18" s="1" t="str">
        <f aca="false">IF(ISBLANK(Values!E17),"","No")</f>
        <v>No</v>
      </c>
      <c r="DO18" s="27" t="str">
        <f aca="false">IF(ISBLANK(Values!E17),"","Parts")</f>
        <v>Parts</v>
      </c>
      <c r="DP18" s="27" t="str">
        <f aca="false">IF(ISBLANK(Values!E17),"",Values!$B$31)</f>
        <v>6 mesi di garanzia dopo la data di consegna. In caso di malfunzionamento della tastiera verrà inviata una nuova unità o un pezzo di ricambio per la tastiera del prodotto. In caso di smistamento delle scorte viene emesso un rimborso completo.</v>
      </c>
      <c r="DS18" s="31"/>
      <c r="DY18" s="45" t="str">
        <f aca="false">IF(ISBLANK(Values!$E17), "", "not_applicable")</f>
        <v>not_applicable</v>
      </c>
      <c r="DZ18" s="31"/>
      <c r="EA18" s="31"/>
      <c r="EB18" s="31"/>
      <c r="EC18" s="31"/>
      <c r="EI18" s="1" t="str">
        <f aca="false">IF(ISBLANK(Values!E17),"",Values!$B$31)</f>
        <v>6 mesi di garanzia dopo la data di consegna. In caso di malfunzionamento della tastiera verrà inviata una nuova unità o un pezzo di ricambio per la tastiera del prodotto. In caso di smistamento delle scorte viene emesso un rimborso completo.</v>
      </c>
      <c r="ES18" s="1" t="str">
        <f aca="false">IF(ISBLANK(Values!E17),"","Amazon Tellus UPS")</f>
        <v>Amazon Tellus UPS</v>
      </c>
      <c r="EV18" s="31" t="str">
        <f aca="false">IF(ISBLANK(Values!E17),"","New")</f>
        <v>New</v>
      </c>
      <c r="FE18" s="1" t="n">
        <f aca="false">IF(ISBLANK(Values!E17),"",IF(CO18&lt;&gt;"DEFAULT", "", 3))</f>
        <v>3</v>
      </c>
      <c r="FH18" s="1" t="str">
        <f aca="false">IF(ISBLANK(Values!E17),"","FALSE")</f>
        <v>FALSE</v>
      </c>
      <c r="FI18" s="36" t="str">
        <f aca="false">IF(ISBLANK(Values!E17),"","FALSE")</f>
        <v>FALSE</v>
      </c>
      <c r="FJ18" s="36" t="str">
        <f aca="false">IF(ISBLANK(Values!E17),"","FALSE")</f>
        <v>FALSE</v>
      </c>
      <c r="FM18" s="1" t="str">
        <f aca="false">IF(ISBLANK(Values!E17),"","1")</f>
        <v>1</v>
      </c>
      <c r="FO18" s="28" t="n">
        <f aca="false">IF(ISBLANK(Values!E17),"",IF(Values!J17, Values!$B$4, Values!$B$5))</f>
        <v>54.99</v>
      </c>
      <c r="FP18" s="1" t="str">
        <f aca="false">IF(ISBLANK(Values!E17),"","Percent")</f>
        <v>Percent</v>
      </c>
      <c r="FQ18" s="1" t="str">
        <f aca="false">IF(ISBLANK(Values!E17),"","2")</f>
        <v>2</v>
      </c>
      <c r="FR18" s="1" t="str">
        <f aca="false">IF(ISBLANK(Values!E17),"","3")</f>
        <v>3</v>
      </c>
      <c r="FS18" s="1" t="str">
        <f aca="false">IF(ISBLANK(Values!E17),"","5")</f>
        <v>5</v>
      </c>
      <c r="FT18" s="1" t="str">
        <f aca="false">IF(ISBLANK(Values!E17),"","6")</f>
        <v>6</v>
      </c>
      <c r="FU18" s="1" t="str">
        <f aca="false">IF(ISBLANK(Values!E17),"","10")</f>
        <v>10</v>
      </c>
      <c r="FV18" s="1" t="str">
        <f aca="false">IF(ISBLANK(Values!E17),"","10")</f>
        <v>10</v>
      </c>
    </row>
    <row r="19" customFormat="false" ht="55.2" hidden="false" customHeight="false" outlineLevel="0" collapsed="false">
      <c r="A19" s="27" t="str">
        <f aca="false">IF(ISBLANK(Values!E18),"",IF(Values!$B$37="EU","computercomponent","computer"))</f>
        <v>computercomponent</v>
      </c>
      <c r="B19" s="38" t="str">
        <f aca="false">IF(ISBLANK(Values!E18),"",Values!F18)</f>
        <v>Lenovo T470 regular - PT</v>
      </c>
      <c r="C19" s="32" t="str">
        <f aca="false">IF(ISBLANK(Values!E18),"","TellusRem")</f>
        <v>TellusRem</v>
      </c>
      <c r="D19" s="30" t="n">
        <f aca="false">IF(ISBLANK(Values!E18),"",Values!E18)</f>
        <v>5714401473152</v>
      </c>
      <c r="E19" s="31" t="str">
        <f aca="false">IF(ISBLANK(Values!E18),"","EAN")</f>
        <v>EAN</v>
      </c>
      <c r="F19" s="28" t="str">
        <f aca="false">IF(ISBLANK(Values!E18),"",IF(Values!J18, SUBSTITUTE(Values!$B$1, "{language}", Values!H18) &amp; " " &amp;Values!$B$3, SUBSTITUTE(Values!$B$2, "{language}", Values!$H18) &amp; " " &amp;Values!$B$3))</f>
        <v>sostituzione della tastiera Portoghese non retroilluminata per Lenovo Thinkpad T470 T480</v>
      </c>
      <c r="G19" s="39" t="str">
        <f aca="false">IF(ISBLANK(Values!E18),"","TellusRem")</f>
        <v>TellusRem</v>
      </c>
      <c r="H19" s="27" t="str">
        <f aca="false">IF(ISBLANK(Values!E18),"",Values!$B$16)</f>
        <v>laptop-computer-replacement-parts</v>
      </c>
      <c r="I19" s="27" t="str">
        <f aca="false">IF(ISBLANK(Values!E18),"","4730574031")</f>
        <v>4730574031</v>
      </c>
      <c r="J19" s="40" t="str">
        <f aca="false">IF(ISBLANK(Values!E18),"",Values!F18 )</f>
        <v>Lenovo T470 regular - PT</v>
      </c>
      <c r="K19" s="28" t="n">
        <f aca="false">IF(ISBLANK(Values!E18),"",IF(Values!J18, Values!$B$4, Values!$B$5))</f>
        <v>54.99</v>
      </c>
      <c r="L19" s="41" t="n">
        <f aca="false">IF(ISBLANK(Values!E18),"",IF($CO19="DEFAULT", Values!$B$18, ""))</f>
        <v>5</v>
      </c>
      <c r="M19" s="28" t="str">
        <f aca="false">IF(ISBLANK(Values!E18),"",Values!$M18)</f>
        <v>https://download.lenovo.com/Images/Parts/01EN950/01EN950_A.jpg</v>
      </c>
      <c r="N19" s="28" t="str">
        <f aca="false">IF(ISBLANK(Values!$F18),"",Values!N18)</f>
        <v>https://download.lenovo.com/Images/Parts/01EN950/01EN950_B.jpg</v>
      </c>
      <c r="O19" s="28" t="str">
        <f aca="false">IF(ISBLANK(Values!$F18),"",Values!O18)</f>
        <v>https://download.lenovo.com/Images/Parts/01EN950/01EN950_details.jpg</v>
      </c>
      <c r="P19" s="28" t="str">
        <f aca="false">IF(ISBLANK(Values!$F18),"",Values!P18)</f>
        <v/>
      </c>
      <c r="Q19" s="28" t="str">
        <f aca="false">IF(ISBLANK(Values!$F18),"",Values!Q18)</f>
        <v/>
      </c>
      <c r="R19" s="28" t="str">
        <f aca="false">IF(ISBLANK(Values!$F18),"",Values!R18)</f>
        <v/>
      </c>
      <c r="S19" s="28" t="str">
        <f aca="false">IF(ISBLANK(Values!$F18),"",Values!S18)</f>
        <v/>
      </c>
      <c r="T19" s="28" t="str">
        <f aca="false">IF(ISBLANK(Values!$F18),"",Values!T18)</f>
        <v/>
      </c>
      <c r="U19" s="44"/>
      <c r="W19" s="32" t="str">
        <f aca="false">IF(ISBLANK(Values!E18),"","Child")</f>
        <v>Child</v>
      </c>
      <c r="X19" s="32" t="str">
        <f aca="false">IF(ISBLANK(Values!E18),"",Values!$B$13)</f>
        <v>Lenovo T470 parent</v>
      </c>
      <c r="Y19" s="40" t="str">
        <f aca="false">IF(ISBLANK(Values!E18),"","Size-Color")</f>
        <v>Size-Color</v>
      </c>
      <c r="Z19" s="32" t="str">
        <f aca="false">IF(ISBLANK(Values!E18),"","variation")</f>
        <v>variation</v>
      </c>
      <c r="AA19" s="36" t="str">
        <f aca="false">IF(ISBLANK(Values!E18),"",Values!$B$20)</f>
        <v>Update</v>
      </c>
      <c r="AB19" s="36" t="str">
        <f aca="false">IF(ISBLANK(Values!E18),"",Values!$B$29)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9" s="42" t="str">
        <f aca="false">IF(ISBLANK(Values!E18),"",IF(Values!I18,Values!$B$23,Values!$B$33))</f>
        <v>👉 RICONDIZIONATO: RISPARMIA SOLDI - Tastiera sostitutiva per laptop Lenovo, stessa qualità delle tastiere OEM. TellusRem è il principale distributore di tastiere nel mondo dal 2011. Tastiera sostitutiva perfetta, facile da sostituire e installare. </v>
      </c>
      <c r="AJ19" s="43" t="str">
        <f aca="false">IF(ISBLANK(Values!E18),"",Values!$B$24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19" s="1" t="str">
        <f aca="false">IF(ISBLANK(Values!E18),"",Values!$B$25)</f>
        <v>♻️ PRODOTTO ECOLOGICO - Acquista ricondizionato, ACQUISTA VERDE! Riduci oltre l'80% di anidride carbonica acquistando le nostre tastiere ricondizionate, rispetto a ottenere una nuova tastiera! </v>
      </c>
      <c r="AL19" s="1" t="str">
        <f aca="false">IF(ISBLANK(Values!E18),"",SUBSTITUTE(SUBSTITUTE(IF(Values!$J18, Values!$B$26, Values!$B$33), "{language}", Values!$H18), "{flag}", INDEX(options!$E$1:$E$20, Values!$V18)))</f>
        <v>👉 LAYOUT - 🇵🇹 Portoghese NO retroilluminato. </v>
      </c>
      <c r="AM19" s="1" t="str">
        <f aca="false">SUBSTITUTE(IF(ISBLANK(Values!E18),"",Values!$B$27), "{model}", Values!$B$3)</f>
        <v>👉 COMPATIBILE CON - Lenovo T470 T480. Si prega di controllare attentamente l'immagine e la descrizione prima di acquistare qualsiasi tastiera. Ciò garantisce di ottenere la tastiera del laptop corretta per il computer. Installazione super facile. </v>
      </c>
      <c r="AT19" s="28" t="str">
        <f aca="false">IF(ISBLANK(Values!E18),"",Values!H18)</f>
        <v>Portoghese</v>
      </c>
      <c r="AV19" s="36" t="str">
        <f aca="false">IF(ISBLANK(Values!E18),"",IF(Values!J18,"Backlit", "Non-Backlit"))</f>
        <v>Non-Backlit</v>
      </c>
      <c r="BE19" s="27" t="str">
        <f aca="false">IF(ISBLANK(Values!E18),"","Professional Audience")</f>
        <v>Professional Audience</v>
      </c>
      <c r="BF19" s="27" t="str">
        <f aca="false">IF(ISBLANK(Values!E18),"","Consumer Audience")</f>
        <v>Consumer Audience</v>
      </c>
      <c r="BG19" s="27" t="str">
        <f aca="false">IF(ISBLANK(Values!E18),"","Adults")</f>
        <v>Adults</v>
      </c>
      <c r="BH19" s="27" t="str">
        <f aca="false">IF(ISBLANK(Values!E18),"","People")</f>
        <v>People</v>
      </c>
      <c r="CG19" s="1" t="n">
        <f aca="false">IF(ISBLANK(Values!E18),"",Values!$B$11)</f>
        <v>150</v>
      </c>
      <c r="CH19" s="1" t="str">
        <f aca="false">IF(ISBLANK(Values!E18),"","GR")</f>
        <v>GR</v>
      </c>
      <c r="CI19" s="1" t="str">
        <f aca="false">IF(ISBLANK(Values!E18),"",Values!$B$7)</f>
        <v>41</v>
      </c>
      <c r="CJ19" s="1" t="str">
        <f aca="false">IF(ISBLANK(Values!E18),"",Values!$B$8)</f>
        <v>17</v>
      </c>
      <c r="CK19" s="1" t="str">
        <f aca="false">IF(ISBLANK(Values!E18),"",Values!$B$9)</f>
        <v>5</v>
      </c>
      <c r="CL19" s="1" t="str">
        <f aca="false">IF(ISBLANK(Values!E18),"","CM")</f>
        <v>CM</v>
      </c>
      <c r="CO19" s="1" t="str">
        <f aca="false">IF(ISBLANK(Values!E18), "", IF(AND(Values!$B$37=options!$G$2, Values!$C18), "AMAZON_NA", IF(AND(Values!$B$37=options!$G$1, Values!$D18), "AMAZON_EU", "DEFAULT")))</f>
        <v>DEFAULT</v>
      </c>
      <c r="CP19" s="36" t="str">
        <f aca="false">IF(ISBLANK(Values!E18),"",Values!$B$7)</f>
        <v>41</v>
      </c>
      <c r="CQ19" s="36" t="str">
        <f aca="false">IF(ISBLANK(Values!E18),"",Values!$B$8)</f>
        <v>17</v>
      </c>
      <c r="CR19" s="36" t="str">
        <f aca="false">IF(ISBLANK(Values!E18),"",Values!$B$9)</f>
        <v>5</v>
      </c>
      <c r="CS19" s="1" t="n">
        <f aca="false">IF(ISBLANK(Values!E18),"",Values!$B$11)</f>
        <v>150</v>
      </c>
      <c r="CT19" s="1" t="str">
        <f aca="false">IF(ISBLANK(Values!E18),"","GR")</f>
        <v>GR</v>
      </c>
      <c r="CU19" s="1" t="str">
        <f aca="false">IF(ISBLANK(Values!E18),"","CM")</f>
        <v>CM</v>
      </c>
      <c r="CV19" s="1" t="str">
        <f aca="false">IF(ISBLANK(Values!E18),"",IF(Values!$B$36=options!$F$1,"Denmark", IF(Values!$B$36=options!$F$2, "Danemark",IF(Values!$B$36=options!$F$3, "Dänemark",IF(Values!$B$36=options!$F$4, "Danimarca",IF(Values!$B$36=options!$F$5, "Dinamarca",IF(Values!$B$36=options!$F$6, "Denemarken","" ) ) ) ) )))</f>
        <v>Danimarca</v>
      </c>
      <c r="CZ19" s="1" t="str">
        <f aca="false">IF(ISBLANK(Values!E18),"","No")</f>
        <v>No</v>
      </c>
      <c r="DA19" s="1" t="str">
        <f aca="false">IF(ISBLANK(Values!E18),"","No")</f>
        <v>No</v>
      </c>
      <c r="DO19" s="27" t="str">
        <f aca="false">IF(ISBLANK(Values!E18),"","Parts")</f>
        <v>Parts</v>
      </c>
      <c r="DP19" s="27" t="str">
        <f aca="false">IF(ISBLANK(Values!E18),"",Values!$B$31)</f>
        <v>6 mesi di garanzia dopo la data di consegna. In caso di malfunzionamento della tastiera verrà inviata una nuova unità o un pezzo di ricambio per la tastiera del prodotto. In caso di smistamento delle scorte viene emesso un rimborso completo.</v>
      </c>
      <c r="DS19" s="31"/>
      <c r="DY19" s="45" t="str">
        <f aca="false">IF(ISBLANK(Values!$E18), "", "not_applicable")</f>
        <v>not_applicable</v>
      </c>
      <c r="DZ19" s="31"/>
      <c r="EA19" s="31"/>
      <c r="EB19" s="31"/>
      <c r="EC19" s="31"/>
      <c r="EI19" s="1" t="str">
        <f aca="false">IF(ISBLANK(Values!E18),"",Values!$B$31)</f>
        <v>6 mesi di garanzia dopo la data di consegna. In caso di malfunzionamento della tastiera verrà inviata una nuova unità o un pezzo di ricambio per la tastiera del prodotto. In caso di smistamento delle scorte viene emesso un rimborso completo.</v>
      </c>
      <c r="ES19" s="1" t="str">
        <f aca="false">IF(ISBLANK(Values!E18),"","Amazon Tellus UPS")</f>
        <v>Amazon Tellus UPS</v>
      </c>
      <c r="EV19" s="31" t="str">
        <f aca="false">IF(ISBLANK(Values!E18),"","New")</f>
        <v>New</v>
      </c>
      <c r="FE19" s="1" t="n">
        <f aca="false">IF(ISBLANK(Values!E18),"",IF(CO19&lt;&gt;"DEFAULT", "", 3))</f>
        <v>3</v>
      </c>
      <c r="FH19" s="1" t="str">
        <f aca="false">IF(ISBLANK(Values!E18),"","FALSE")</f>
        <v>FALSE</v>
      </c>
      <c r="FI19" s="36" t="str">
        <f aca="false">IF(ISBLANK(Values!E18),"","FALSE")</f>
        <v>FALSE</v>
      </c>
      <c r="FJ19" s="36" t="str">
        <f aca="false">IF(ISBLANK(Values!E18),"","FALSE")</f>
        <v>FALSE</v>
      </c>
      <c r="FM19" s="1" t="str">
        <f aca="false">IF(ISBLANK(Values!E18),"","1")</f>
        <v>1</v>
      </c>
      <c r="FO19" s="28" t="n">
        <f aca="false">IF(ISBLANK(Values!E18),"",IF(Values!J18, Values!$B$4, Values!$B$5))</f>
        <v>54.99</v>
      </c>
      <c r="FP19" s="1" t="str">
        <f aca="false">IF(ISBLANK(Values!E18),"","Percent")</f>
        <v>Percent</v>
      </c>
      <c r="FQ19" s="1" t="str">
        <f aca="false">IF(ISBLANK(Values!E18),"","2")</f>
        <v>2</v>
      </c>
      <c r="FR19" s="1" t="str">
        <f aca="false">IF(ISBLANK(Values!E18),"","3")</f>
        <v>3</v>
      </c>
      <c r="FS19" s="1" t="str">
        <f aca="false">IF(ISBLANK(Values!E18),"","5")</f>
        <v>5</v>
      </c>
      <c r="FT19" s="1" t="str">
        <f aca="false">IF(ISBLANK(Values!E18),"","6")</f>
        <v>6</v>
      </c>
      <c r="FU19" s="1" t="str">
        <f aca="false">IF(ISBLANK(Values!E18),"","10")</f>
        <v>10</v>
      </c>
      <c r="FV19" s="1" t="str">
        <f aca="false">IF(ISBLANK(Values!E18),"","10")</f>
        <v>10</v>
      </c>
    </row>
    <row r="20" customFormat="false" ht="55.2" hidden="false" customHeight="false" outlineLevel="0" collapsed="false">
      <c r="A20" s="27" t="str">
        <f aca="false">IF(ISBLANK(Values!E19),"",IF(Values!$B$37="EU","computercomponent","computer"))</f>
        <v>computercomponent</v>
      </c>
      <c r="B20" s="38" t="str">
        <f aca="false">IF(ISBLANK(Values!E19),"",Values!F19)</f>
        <v>Lenovo T470 regular - SE/FI</v>
      </c>
      <c r="C20" s="32" t="str">
        <f aca="false">IF(ISBLANK(Values!E19),"","TellusRem")</f>
        <v>TellusRem</v>
      </c>
      <c r="D20" s="30" t="n">
        <f aca="false">IF(ISBLANK(Values!E19),"",Values!E19)</f>
        <v>5714401473169</v>
      </c>
      <c r="E20" s="31" t="str">
        <f aca="false">IF(ISBLANK(Values!E19),"","EAN")</f>
        <v>EAN</v>
      </c>
      <c r="F20" s="28" t="str">
        <f aca="false">IF(ISBLANK(Values!E19),"",IF(Values!J19, SUBSTITUTE(Values!$B$1, "{language}", Values!H19) &amp; " " &amp;Values!$B$3, SUBSTITUTE(Values!$B$2, "{language}", Values!$H19) &amp; " " &amp;Values!$B$3))</f>
        <v>sostituzione della tastiera Svedese – Finlandese non retroilluminata per Lenovo Thinkpad T470 T480</v>
      </c>
      <c r="G20" s="39" t="str">
        <f aca="false">IF(ISBLANK(Values!E19),"","TellusRem")</f>
        <v>TellusRem</v>
      </c>
      <c r="H20" s="27" t="str">
        <f aca="false">IF(ISBLANK(Values!E19),"",Values!$B$16)</f>
        <v>laptop-computer-replacement-parts</v>
      </c>
      <c r="I20" s="27" t="str">
        <f aca="false">IF(ISBLANK(Values!E19),"","4730574031")</f>
        <v>4730574031</v>
      </c>
      <c r="J20" s="40" t="str">
        <f aca="false">IF(ISBLANK(Values!E19),"",Values!F19 )</f>
        <v>Lenovo T470 regular - SE/FI</v>
      </c>
      <c r="K20" s="28" t="n">
        <f aca="false">IF(ISBLANK(Values!E19),"",IF(Values!J19, Values!$B$4, Values!$B$5))</f>
        <v>54.99</v>
      </c>
      <c r="L20" s="41" t="n">
        <f aca="false">IF(ISBLANK(Values!E19),"",IF($CO20="DEFAULT", Values!$B$18, ""))</f>
        <v>5</v>
      </c>
      <c r="M20" s="28" t="str">
        <f aca="false">IF(ISBLANK(Values!E19),"",Values!$M19)</f>
        <v>https://download.lenovo.com/Images/Parts/01EN954/01EN954_A.jpg</v>
      </c>
      <c r="N20" s="28" t="str">
        <f aca="false">IF(ISBLANK(Values!$F19),"",Values!N19)</f>
        <v>https://download.lenovo.com/Images/Parts/01EN954/01EN954_B.jpg</v>
      </c>
      <c r="O20" s="28" t="str">
        <f aca="false">IF(ISBLANK(Values!$F19),"",Values!O19)</f>
        <v>https://download.lenovo.com/Images/Parts/01EN954/01EN954_details.jpg</v>
      </c>
      <c r="P20" s="28" t="str">
        <f aca="false">IF(ISBLANK(Values!$F19),"",Values!P19)</f>
        <v/>
      </c>
      <c r="Q20" s="28" t="str">
        <f aca="false">IF(ISBLANK(Values!$F19),"",Values!Q19)</f>
        <v/>
      </c>
      <c r="R20" s="28" t="str">
        <f aca="false">IF(ISBLANK(Values!$F19),"",Values!R19)</f>
        <v/>
      </c>
      <c r="S20" s="28" t="str">
        <f aca="false">IF(ISBLANK(Values!$F19),"",Values!S19)</f>
        <v/>
      </c>
      <c r="T20" s="28" t="str">
        <f aca="false">IF(ISBLANK(Values!$F19),"",Values!T19)</f>
        <v/>
      </c>
      <c r="U20" s="44"/>
      <c r="W20" s="32" t="str">
        <f aca="false">IF(ISBLANK(Values!E19),"","Child")</f>
        <v>Child</v>
      </c>
      <c r="X20" s="32" t="str">
        <f aca="false">IF(ISBLANK(Values!E19),"",Values!$B$13)</f>
        <v>Lenovo T470 parent</v>
      </c>
      <c r="Y20" s="40" t="str">
        <f aca="false">IF(ISBLANK(Values!E19),"","Size-Color")</f>
        <v>Size-Color</v>
      </c>
      <c r="Z20" s="32" t="str">
        <f aca="false">IF(ISBLANK(Values!E19),"","variation")</f>
        <v>variation</v>
      </c>
      <c r="AA20" s="36" t="str">
        <f aca="false">IF(ISBLANK(Values!E19),"",Values!$B$20)</f>
        <v>Update</v>
      </c>
      <c r="AB20" s="36" t="str">
        <f aca="false">IF(ISBLANK(Values!E19),"",Values!$B$29)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0" s="42" t="str">
        <f aca="false">IF(ISBLANK(Values!E19),"",IF(Values!I19,Values!$B$23,Values!$B$33))</f>
        <v>👉 RICONDIZIONATO: RISPARMIA SOLDI - Tastiera sostitutiva per laptop Lenovo, stessa qualità delle tastiere OEM. TellusRem è il principale distributore di tastiere nel mondo dal 2011. Tastiera sostitutiva perfetta, facile da sostituire e installare. </v>
      </c>
      <c r="AJ20" s="43" t="str">
        <f aca="false">IF(ISBLANK(Values!E19),"",Values!$B$24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0" s="1" t="str">
        <f aca="false">IF(ISBLANK(Values!E19),"",Values!$B$25)</f>
        <v>♻️ PRODOTTO ECOLOGICO - Acquista ricondizionato, ACQUISTA VERDE! Riduci oltre l'80% di anidride carbonica acquistando le nostre tastiere ricondizionate, rispetto a ottenere una nuova tastiera! </v>
      </c>
      <c r="AL20" s="1" t="str">
        <f aca="false">IF(ISBLANK(Values!E19),"",SUBSTITUTE(SUBSTITUTE(IF(Values!$J19, Values!$B$26, Values!$B$33), "{language}", Values!$H19), "{flag}", INDEX(options!$E$1:$E$20, Values!$V19)))</f>
        <v>👉 LAYOUT - 🇸🇪 🇫🇮 Svedese – Finlandese NO retroilluminato. </v>
      </c>
      <c r="AM20" s="1" t="str">
        <f aca="false">SUBSTITUTE(IF(ISBLANK(Values!E19),"",Values!$B$27), "{model}", Values!$B$3)</f>
        <v>👉 COMPATIBILE CON - Lenovo T470 T480. Si prega di controllare attentamente l'immagine e la descrizione prima di acquistare qualsiasi tastiera. Ciò garantisce di ottenere la tastiera del laptop corretta per il computer. Installazione super facile. </v>
      </c>
      <c r="AT20" s="28" t="str">
        <f aca="false">IF(ISBLANK(Values!E19),"",Values!H19)</f>
        <v>Svedese – Finlandese</v>
      </c>
      <c r="AV20" s="36" t="str">
        <f aca="false">IF(ISBLANK(Values!E19),"",IF(Values!J19,"Backlit", "Non-Backlit"))</f>
        <v>Non-Backlit</v>
      </c>
      <c r="BE20" s="27" t="str">
        <f aca="false">IF(ISBLANK(Values!E19),"","Professional Audience")</f>
        <v>Professional Audience</v>
      </c>
      <c r="BF20" s="27" t="str">
        <f aca="false">IF(ISBLANK(Values!E19),"","Consumer Audience")</f>
        <v>Consumer Audience</v>
      </c>
      <c r="BG20" s="27" t="str">
        <f aca="false">IF(ISBLANK(Values!E19),"","Adults")</f>
        <v>Adults</v>
      </c>
      <c r="BH20" s="27" t="str">
        <f aca="false">IF(ISBLANK(Values!E19),"","People")</f>
        <v>People</v>
      </c>
      <c r="CG20" s="1" t="n">
        <f aca="false">IF(ISBLANK(Values!E19),"",Values!$B$11)</f>
        <v>150</v>
      </c>
      <c r="CH20" s="1" t="str">
        <f aca="false">IF(ISBLANK(Values!E19),"","GR")</f>
        <v>GR</v>
      </c>
      <c r="CI20" s="1" t="str">
        <f aca="false">IF(ISBLANK(Values!E19),"",Values!$B$7)</f>
        <v>41</v>
      </c>
      <c r="CJ20" s="1" t="str">
        <f aca="false">IF(ISBLANK(Values!E19),"",Values!$B$8)</f>
        <v>17</v>
      </c>
      <c r="CK20" s="1" t="str">
        <f aca="false">IF(ISBLANK(Values!E19),"",Values!$B$9)</f>
        <v>5</v>
      </c>
      <c r="CL20" s="1" t="str">
        <f aca="false">IF(ISBLANK(Values!E19),"","CM")</f>
        <v>CM</v>
      </c>
      <c r="CO20" s="1" t="str">
        <f aca="false">IF(ISBLANK(Values!E19), "", IF(AND(Values!$B$37=options!$G$2, Values!$C19), "AMAZON_NA", IF(AND(Values!$B$37=options!$G$1, Values!$D19), "AMAZON_EU", "DEFAULT")))</f>
        <v>DEFAULT</v>
      </c>
      <c r="CP20" s="36" t="str">
        <f aca="false">IF(ISBLANK(Values!E19),"",Values!$B$7)</f>
        <v>41</v>
      </c>
      <c r="CQ20" s="36" t="str">
        <f aca="false">IF(ISBLANK(Values!E19),"",Values!$B$8)</f>
        <v>17</v>
      </c>
      <c r="CR20" s="36" t="str">
        <f aca="false">IF(ISBLANK(Values!E19),"",Values!$B$9)</f>
        <v>5</v>
      </c>
      <c r="CS20" s="1" t="n">
        <f aca="false">IF(ISBLANK(Values!E19),"",Values!$B$11)</f>
        <v>150</v>
      </c>
      <c r="CT20" s="1" t="str">
        <f aca="false">IF(ISBLANK(Values!E19),"","GR")</f>
        <v>GR</v>
      </c>
      <c r="CU20" s="1" t="str">
        <f aca="false">IF(ISBLANK(Values!E19),"","CM")</f>
        <v>CM</v>
      </c>
      <c r="CV20" s="1" t="str">
        <f aca="false">IF(ISBLANK(Values!E19),"",IF(Values!$B$36=options!$F$1,"Denmark", IF(Values!$B$36=options!$F$2, "Danemark",IF(Values!$B$36=options!$F$3, "Dänemark",IF(Values!$B$36=options!$F$4, "Danimarca",IF(Values!$B$36=options!$F$5, "Dinamarca",IF(Values!$B$36=options!$F$6, "Denemarken","" ) ) ) ) )))</f>
        <v>Danimarca</v>
      </c>
      <c r="CZ20" s="1" t="str">
        <f aca="false">IF(ISBLANK(Values!E19),"","No")</f>
        <v>No</v>
      </c>
      <c r="DA20" s="1" t="str">
        <f aca="false">IF(ISBLANK(Values!E19),"","No")</f>
        <v>No</v>
      </c>
      <c r="DO20" s="27" t="str">
        <f aca="false">IF(ISBLANK(Values!E19),"","Parts")</f>
        <v>Parts</v>
      </c>
      <c r="DP20" s="27" t="str">
        <f aca="false">IF(ISBLANK(Values!E19),"",Values!$B$31)</f>
        <v>6 mesi di garanzia dopo la data di consegna. In caso di malfunzionamento della tastiera verrà inviata una nuova unità o un pezzo di ricambio per la tastiera del prodotto. In caso di smistamento delle scorte viene emesso un rimborso completo.</v>
      </c>
      <c r="DS20" s="31"/>
      <c r="DY20" s="45" t="str">
        <f aca="false">IF(ISBLANK(Values!$E19), "", "not_applicable")</f>
        <v>not_applicable</v>
      </c>
      <c r="DZ20" s="31"/>
      <c r="EA20" s="31"/>
      <c r="EB20" s="31"/>
      <c r="EC20" s="31"/>
      <c r="EI20" s="1" t="str">
        <f aca="false">IF(ISBLANK(Values!E19),"",Values!$B$31)</f>
        <v>6 mesi di garanzia dopo la data di consegna. In caso di malfunzionamento della tastiera verrà inviata una nuova unità o un pezzo di ricambio per la tastiera del prodotto. In caso di smistamento delle scorte viene emesso un rimborso completo.</v>
      </c>
      <c r="ES20" s="1" t="str">
        <f aca="false">IF(ISBLANK(Values!E19),"","Amazon Tellus UPS")</f>
        <v>Amazon Tellus UPS</v>
      </c>
      <c r="EV20" s="31" t="str">
        <f aca="false">IF(ISBLANK(Values!E19),"","New")</f>
        <v>New</v>
      </c>
      <c r="FE20" s="1" t="n">
        <f aca="false">IF(ISBLANK(Values!E19),"",IF(CO20&lt;&gt;"DEFAULT", "", 3))</f>
        <v>3</v>
      </c>
      <c r="FH20" s="1" t="str">
        <f aca="false">IF(ISBLANK(Values!E19),"","FALSE")</f>
        <v>FALSE</v>
      </c>
      <c r="FI20" s="36" t="str">
        <f aca="false">IF(ISBLANK(Values!E19),"","FALSE")</f>
        <v>FALSE</v>
      </c>
      <c r="FJ20" s="36" t="str">
        <f aca="false">IF(ISBLANK(Values!E19),"","FALSE")</f>
        <v>FALSE</v>
      </c>
      <c r="FM20" s="1" t="str">
        <f aca="false">IF(ISBLANK(Values!E19),"","1")</f>
        <v>1</v>
      </c>
      <c r="FO20" s="28" t="n">
        <f aca="false">IF(ISBLANK(Values!E19),"",IF(Values!J19, Values!$B$4, Values!$B$5))</f>
        <v>54.99</v>
      </c>
      <c r="FP20" s="1" t="str">
        <f aca="false">IF(ISBLANK(Values!E19),"","Percent")</f>
        <v>Percent</v>
      </c>
      <c r="FQ20" s="1" t="str">
        <f aca="false">IF(ISBLANK(Values!E19),"","2")</f>
        <v>2</v>
      </c>
      <c r="FR20" s="1" t="str">
        <f aca="false">IF(ISBLANK(Values!E19),"","3")</f>
        <v>3</v>
      </c>
      <c r="FS20" s="1" t="str">
        <f aca="false">IF(ISBLANK(Values!E19),"","5")</f>
        <v>5</v>
      </c>
      <c r="FT20" s="1" t="str">
        <f aca="false">IF(ISBLANK(Values!E19),"","6")</f>
        <v>6</v>
      </c>
      <c r="FU20" s="1" t="str">
        <f aca="false">IF(ISBLANK(Values!E19),"","10")</f>
        <v>10</v>
      </c>
      <c r="FV20" s="1" t="str">
        <f aca="false">IF(ISBLANK(Values!E19),"","10")</f>
        <v>10</v>
      </c>
    </row>
    <row r="21" customFormat="false" ht="55.2" hidden="false" customHeight="false" outlineLevel="0" collapsed="false">
      <c r="A21" s="27" t="str">
        <f aca="false">IF(ISBLANK(Values!E20),"",IF(Values!$B$37="EU","computercomponent","computer"))</f>
        <v>computercomponent</v>
      </c>
      <c r="B21" s="38" t="str">
        <f aca="false">IF(ISBLANK(Values!E20),"",Values!F20)</f>
        <v>Lenovo T470 regular - CH</v>
      </c>
      <c r="C21" s="32" t="str">
        <f aca="false">IF(ISBLANK(Values!E20),"","TellusRem")</f>
        <v>TellusRem</v>
      </c>
      <c r="D21" s="30" t="n">
        <f aca="false">IF(ISBLANK(Values!E20),"",Values!E20)</f>
        <v>5714401473176</v>
      </c>
      <c r="E21" s="31" t="str">
        <f aca="false">IF(ISBLANK(Values!E20),"","EAN")</f>
        <v>EAN</v>
      </c>
      <c r="F21" s="28" t="str">
        <f aca="false">IF(ISBLANK(Values!E20),"",IF(Values!J20, SUBSTITUTE(Values!$B$1, "{language}", Values!H20) &amp; " " &amp;Values!$B$3, SUBSTITUTE(Values!$B$2, "{language}", Values!$H20) &amp; " " &amp;Values!$B$3))</f>
        <v>sostituzione della tastiera Svizzero non retroilluminata per Lenovo Thinkpad T470 T480</v>
      </c>
      <c r="G21" s="39" t="str">
        <f aca="false">IF(ISBLANK(Values!E20),"","TellusRem")</f>
        <v>TellusRem</v>
      </c>
      <c r="H21" s="27" t="str">
        <f aca="false">IF(ISBLANK(Values!E20),"",Values!$B$16)</f>
        <v>laptop-computer-replacement-parts</v>
      </c>
      <c r="I21" s="27" t="str">
        <f aca="false">IF(ISBLANK(Values!E20),"","4730574031")</f>
        <v>4730574031</v>
      </c>
      <c r="J21" s="40" t="str">
        <f aca="false">IF(ISBLANK(Values!E20),"",Values!F20 )</f>
        <v>Lenovo T470 regular - CH</v>
      </c>
      <c r="K21" s="28" t="n">
        <f aca="false">IF(ISBLANK(Values!E20),"",IF(Values!J20, Values!$B$4, Values!$B$5))</f>
        <v>54.99</v>
      </c>
      <c r="L21" s="41" t="n">
        <f aca="false">IF(ISBLANK(Values!E20),"",IF($CO21="DEFAULT", Values!$B$18, ""))</f>
        <v>5</v>
      </c>
      <c r="M21" s="28" t="str">
        <f aca="false">IF(ISBLANK(Values!E20),"",Values!$M20)</f>
        <v>https://download.lenovo.com/Images/Parts/01EN955/01EN955_A.jpg</v>
      </c>
      <c r="N21" s="28" t="str">
        <f aca="false">IF(ISBLANK(Values!$F20),"",Values!N20)</f>
        <v>https://download.lenovo.com/Images/Parts/01EN955/01EN955_B.jpg</v>
      </c>
      <c r="O21" s="28" t="str">
        <f aca="false">IF(ISBLANK(Values!$F20),"",Values!O20)</f>
        <v>https://download.lenovo.com/Images/Parts/01EN955/01EN955_details.jpg</v>
      </c>
      <c r="P21" s="28" t="str">
        <f aca="false">IF(ISBLANK(Values!$F20),"",Values!P20)</f>
        <v/>
      </c>
      <c r="Q21" s="28" t="str">
        <f aca="false">IF(ISBLANK(Values!$F20),"",Values!Q20)</f>
        <v/>
      </c>
      <c r="R21" s="28" t="str">
        <f aca="false">IF(ISBLANK(Values!$F20),"",Values!R20)</f>
        <v/>
      </c>
      <c r="S21" s="28" t="str">
        <f aca="false">IF(ISBLANK(Values!$F20),"",Values!S20)</f>
        <v/>
      </c>
      <c r="T21" s="28" t="str">
        <f aca="false">IF(ISBLANK(Values!$F20),"",Values!T20)</f>
        <v/>
      </c>
      <c r="U21" s="44"/>
      <c r="W21" s="32" t="str">
        <f aca="false">IF(ISBLANK(Values!E20),"","Child")</f>
        <v>Child</v>
      </c>
      <c r="X21" s="32" t="str">
        <f aca="false">IF(ISBLANK(Values!E20),"",Values!$B$13)</f>
        <v>Lenovo T470 parent</v>
      </c>
      <c r="Y21" s="40" t="str">
        <f aca="false">IF(ISBLANK(Values!E20),"","Size-Color")</f>
        <v>Size-Color</v>
      </c>
      <c r="Z21" s="32" t="str">
        <f aca="false">IF(ISBLANK(Values!E20),"","variation")</f>
        <v>variation</v>
      </c>
      <c r="AA21" s="36" t="str">
        <f aca="false">IF(ISBLANK(Values!E20),"",Values!$B$20)</f>
        <v>Update</v>
      </c>
      <c r="AB21" s="36" t="str">
        <f aca="false">IF(ISBLANK(Values!E20),"",Values!$B$29)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1" s="42" t="str">
        <f aca="false">IF(ISBLANK(Values!E20),"",IF(Values!I20,Values!$B$23,Values!$B$33))</f>
        <v>👉 RICONDIZIONATO: RISPARMIA SOLDI - Tastiera sostitutiva per laptop Lenovo, stessa qualità delle tastiere OEM. TellusRem è il principale distributore di tastiere nel mondo dal 2011. Tastiera sostitutiva perfetta, facile da sostituire e installare. </v>
      </c>
      <c r="AJ21" s="43" t="str">
        <f aca="false">IF(ISBLANK(Values!E20),"",Values!$B$24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1" s="1" t="str">
        <f aca="false">IF(ISBLANK(Values!E20),"",Values!$B$25)</f>
        <v>♻️ PRODOTTO ECOLOGICO - Acquista ricondizionato, ACQUISTA VERDE! Riduci oltre l'80% di anidride carbonica acquistando le nostre tastiere ricondizionate, rispetto a ottenere una nuova tastiera! </v>
      </c>
      <c r="AL21" s="1" t="str">
        <f aca="false">IF(ISBLANK(Values!E20),"",SUBSTITUTE(SUBSTITUTE(IF(Values!$J20, Values!$B$26, Values!$B$33), "{language}", Values!$H20), "{flag}", INDEX(options!$E$1:$E$20, Values!$V20)))</f>
        <v>👉 LAYOUT - 🇨🇭 Svizzero NO retroilluminato. </v>
      </c>
      <c r="AM21" s="1" t="str">
        <f aca="false">SUBSTITUTE(IF(ISBLANK(Values!E20),"",Values!$B$27), "{model}", Values!$B$3)</f>
        <v>👉 COMPATIBILE CON - Lenovo T470 T480. Si prega di controllare attentamente l'immagine e la descrizione prima di acquistare qualsiasi tastiera. Ciò garantisce di ottenere la tastiera del laptop corretta per il computer. Installazione super facile. </v>
      </c>
      <c r="AT21" s="28" t="str">
        <f aca="false">IF(ISBLANK(Values!E20),"",Values!H20)</f>
        <v>Svizzero</v>
      </c>
      <c r="AV21" s="36" t="str">
        <f aca="false">IF(ISBLANK(Values!E20),"",IF(Values!J20,"Backlit", "Non-Backlit"))</f>
        <v>Non-Backlit</v>
      </c>
      <c r="BE21" s="27" t="str">
        <f aca="false">IF(ISBLANK(Values!E20),"","Professional Audience")</f>
        <v>Professional Audience</v>
      </c>
      <c r="BF21" s="27" t="str">
        <f aca="false">IF(ISBLANK(Values!E20),"","Consumer Audience")</f>
        <v>Consumer Audience</v>
      </c>
      <c r="BG21" s="27" t="str">
        <f aca="false">IF(ISBLANK(Values!E20),"","Adults")</f>
        <v>Adults</v>
      </c>
      <c r="BH21" s="27" t="str">
        <f aca="false">IF(ISBLANK(Values!E20),"","People")</f>
        <v>People</v>
      </c>
      <c r="CG21" s="1" t="n">
        <f aca="false">IF(ISBLANK(Values!E20),"",Values!$B$11)</f>
        <v>150</v>
      </c>
      <c r="CH21" s="1" t="str">
        <f aca="false">IF(ISBLANK(Values!E20),"","GR")</f>
        <v>GR</v>
      </c>
      <c r="CI21" s="1" t="str">
        <f aca="false">IF(ISBLANK(Values!E20),"",Values!$B$7)</f>
        <v>41</v>
      </c>
      <c r="CJ21" s="1" t="str">
        <f aca="false">IF(ISBLANK(Values!E20),"",Values!$B$8)</f>
        <v>17</v>
      </c>
      <c r="CK21" s="1" t="str">
        <f aca="false">IF(ISBLANK(Values!E20),"",Values!$B$9)</f>
        <v>5</v>
      </c>
      <c r="CL21" s="1" t="str">
        <f aca="false">IF(ISBLANK(Values!E20),"","CM")</f>
        <v>CM</v>
      </c>
      <c r="CO21" s="1" t="str">
        <f aca="false">IF(ISBLANK(Values!E20), "", IF(AND(Values!$B$37=options!$G$2, Values!$C20), "AMAZON_NA", IF(AND(Values!$B$37=options!$G$1, Values!$D20), "AMAZON_EU", "DEFAULT")))</f>
        <v>DEFAULT</v>
      </c>
      <c r="CP21" s="36" t="str">
        <f aca="false">IF(ISBLANK(Values!E20),"",Values!$B$7)</f>
        <v>41</v>
      </c>
      <c r="CQ21" s="36" t="str">
        <f aca="false">IF(ISBLANK(Values!E20),"",Values!$B$8)</f>
        <v>17</v>
      </c>
      <c r="CR21" s="36" t="str">
        <f aca="false">IF(ISBLANK(Values!E20),"",Values!$B$9)</f>
        <v>5</v>
      </c>
      <c r="CS21" s="1" t="n">
        <f aca="false">IF(ISBLANK(Values!E20),"",Values!$B$11)</f>
        <v>150</v>
      </c>
      <c r="CT21" s="1" t="str">
        <f aca="false">IF(ISBLANK(Values!E20),"","GR")</f>
        <v>GR</v>
      </c>
      <c r="CU21" s="1" t="str">
        <f aca="false">IF(ISBLANK(Values!E20),"","CM")</f>
        <v>CM</v>
      </c>
      <c r="CV21" s="1" t="str">
        <f aca="false">IF(ISBLANK(Values!E20),"",IF(Values!$B$36=options!$F$1,"Denmark", IF(Values!$B$36=options!$F$2, "Danemark",IF(Values!$B$36=options!$F$3, "Dänemark",IF(Values!$B$36=options!$F$4, "Danimarca",IF(Values!$B$36=options!$F$5, "Dinamarca",IF(Values!$B$36=options!$F$6, "Denemarken","" ) ) ) ) )))</f>
        <v>Danimarca</v>
      </c>
      <c r="CZ21" s="1" t="str">
        <f aca="false">IF(ISBLANK(Values!E20),"","No")</f>
        <v>No</v>
      </c>
      <c r="DA21" s="1" t="str">
        <f aca="false">IF(ISBLANK(Values!E20),"","No")</f>
        <v>No</v>
      </c>
      <c r="DO21" s="27" t="str">
        <f aca="false">IF(ISBLANK(Values!E20),"","Parts")</f>
        <v>Parts</v>
      </c>
      <c r="DP21" s="27" t="str">
        <f aca="false">IF(ISBLANK(Values!E20),"",Values!$B$31)</f>
        <v>6 mesi di garanzia dopo la data di consegna. In caso di malfunzionamento della tastiera verrà inviata una nuova unità o un pezzo di ricambio per la tastiera del prodotto. In caso di smistamento delle scorte viene emesso un rimborso completo.</v>
      </c>
      <c r="DS21" s="31"/>
      <c r="DY21" s="45" t="str">
        <f aca="false">IF(ISBLANK(Values!$E20), "", "not_applicable")</f>
        <v>not_applicable</v>
      </c>
      <c r="DZ21" s="31"/>
      <c r="EA21" s="31"/>
      <c r="EB21" s="31"/>
      <c r="EC21" s="31"/>
      <c r="EI21" s="1" t="str">
        <f aca="false">IF(ISBLANK(Values!E20),"",Values!$B$31)</f>
        <v>6 mesi di garanzia dopo la data di consegna. In caso di malfunzionamento della tastiera verrà inviata una nuova unità o un pezzo di ricambio per la tastiera del prodotto. In caso di smistamento delle scorte viene emesso un rimborso completo.</v>
      </c>
      <c r="ES21" s="1" t="str">
        <f aca="false">IF(ISBLANK(Values!E20),"","Amazon Tellus UPS")</f>
        <v>Amazon Tellus UPS</v>
      </c>
      <c r="EV21" s="31" t="str">
        <f aca="false">IF(ISBLANK(Values!E20),"","New")</f>
        <v>New</v>
      </c>
      <c r="FE21" s="1" t="n">
        <f aca="false">IF(ISBLANK(Values!E20),"",IF(CO21&lt;&gt;"DEFAULT", "", 3))</f>
        <v>3</v>
      </c>
      <c r="FH21" s="1" t="str">
        <f aca="false">IF(ISBLANK(Values!E20),"","FALSE")</f>
        <v>FALSE</v>
      </c>
      <c r="FI21" s="36" t="str">
        <f aca="false">IF(ISBLANK(Values!E20),"","FALSE")</f>
        <v>FALSE</v>
      </c>
      <c r="FJ21" s="36" t="str">
        <f aca="false">IF(ISBLANK(Values!E20),"","FALSE")</f>
        <v>FALSE</v>
      </c>
      <c r="FM21" s="1" t="str">
        <f aca="false">IF(ISBLANK(Values!E20),"","1")</f>
        <v>1</v>
      </c>
      <c r="FO21" s="28" t="n">
        <f aca="false">IF(ISBLANK(Values!E20),"",IF(Values!J20, Values!$B$4, Values!$B$5))</f>
        <v>54.99</v>
      </c>
      <c r="FP21" s="1" t="str">
        <f aca="false">IF(ISBLANK(Values!E20),"","Percent")</f>
        <v>Percent</v>
      </c>
      <c r="FQ21" s="1" t="str">
        <f aca="false">IF(ISBLANK(Values!E20),"","2")</f>
        <v>2</v>
      </c>
      <c r="FR21" s="1" t="str">
        <f aca="false">IF(ISBLANK(Values!E20),"","3")</f>
        <v>3</v>
      </c>
      <c r="FS21" s="1" t="str">
        <f aca="false">IF(ISBLANK(Values!E20),"","5")</f>
        <v>5</v>
      </c>
      <c r="FT21" s="1" t="str">
        <f aca="false">IF(ISBLANK(Values!E20),"","6")</f>
        <v>6</v>
      </c>
      <c r="FU21" s="1" t="str">
        <f aca="false">IF(ISBLANK(Values!E20),"","10")</f>
        <v>10</v>
      </c>
      <c r="FV21" s="1" t="str">
        <f aca="false">IF(ISBLANK(Values!E20),"","10")</f>
        <v>10</v>
      </c>
    </row>
    <row r="22" customFormat="false" ht="55.2" hidden="false" customHeight="false" outlineLevel="0" collapsed="false">
      <c r="A22" s="27" t="str">
        <f aca="false">IF(ISBLANK(Values!E21),"",IF(Values!$B$37="EU","computercomponent","computer"))</f>
        <v>computercomponent</v>
      </c>
      <c r="B22" s="38" t="str">
        <f aca="false">IF(ISBLANK(Values!E21),"",Values!F21)</f>
        <v>Lenovo T470 regular - US INT</v>
      </c>
      <c r="C22" s="32" t="str">
        <f aca="false">IF(ISBLANK(Values!E21),"","TellusRem")</f>
        <v>TellusRem</v>
      </c>
      <c r="D22" s="30" t="n">
        <f aca="false">IF(ISBLANK(Values!E21),"",Values!E21)</f>
        <v>5714401473183</v>
      </c>
      <c r="E22" s="31" t="str">
        <f aca="false">IF(ISBLANK(Values!E21),"","EAN")</f>
        <v>EAN</v>
      </c>
      <c r="F22" s="28" t="str">
        <f aca="false">IF(ISBLANK(Values!E21),"",IF(Values!J21, SUBSTITUTE(Values!$B$1, "{language}", Values!H21) &amp; " " &amp;Values!$B$3, SUBSTITUTE(Values!$B$2, "{language}", Values!$H21) &amp; " " &amp;Values!$B$3))</f>
        <v>sostituzione della tastiera US international non retroilluminata per Lenovo Thinkpad T470 T480</v>
      </c>
      <c r="G22" s="39" t="str">
        <f aca="false">IF(ISBLANK(Values!E21),"","TellusRem")</f>
        <v>TellusRem</v>
      </c>
      <c r="H22" s="27" t="str">
        <f aca="false">IF(ISBLANK(Values!E21),"",Values!$B$16)</f>
        <v>laptop-computer-replacement-parts</v>
      </c>
      <c r="I22" s="27" t="str">
        <f aca="false">IF(ISBLANK(Values!E21),"","4730574031")</f>
        <v>4730574031</v>
      </c>
      <c r="J22" s="40" t="str">
        <f aca="false">IF(ISBLANK(Values!E21),"",Values!F21 )</f>
        <v>Lenovo T470 regular - US INT</v>
      </c>
      <c r="K22" s="28" t="n">
        <f aca="false">IF(ISBLANK(Values!E21),"",IF(Values!J21, Values!$B$4, Values!$B$5))</f>
        <v>54.99</v>
      </c>
      <c r="L22" s="41" t="n">
        <f aca="false">IF(ISBLANK(Values!E21),"",IF($CO22="DEFAULT", Values!$B$18, ""))</f>
        <v>5</v>
      </c>
      <c r="M22" s="28" t="str">
        <f aca="false">IF(ISBLANK(Values!E21),"",Values!$M21)</f>
        <v>https://raw.githubusercontent.com/PatrickVibild/TellusAmazonPictures/master/pictures/Lenovo/T470/BL/USI/1.jpg</v>
      </c>
      <c r="N22" s="28" t="str">
        <f aca="false">IF(ISBLANK(Values!$F21),"",Values!N21)</f>
        <v>https://raw.githubusercontent.com/PatrickVibild/TellusAmazonPictures/master/pictures/Lenovo/T470/BL/USI/2.jpg</v>
      </c>
      <c r="O22" s="28" t="str">
        <f aca="false">IF(ISBLANK(Values!$F21),"",Values!O21)</f>
        <v>https://raw.githubusercontent.com/PatrickVibild/TellusAmazonPictures/master/pictures/Lenovo/T470/BL/USI/3.jpg</v>
      </c>
      <c r="P22" s="28" t="str">
        <f aca="false">IF(ISBLANK(Values!$F21),"",Values!P21)</f>
        <v>https://raw.githubusercontent.com/PatrickVibild/TellusAmazonPictures/master/pictures/Lenovo/T470/BL/USI/4.jpg</v>
      </c>
      <c r="Q22" s="28" t="str">
        <f aca="false">IF(ISBLANK(Values!$F21),"",Values!Q21)</f>
        <v>https://raw.githubusercontent.com/PatrickVibild/TellusAmazonPictures/master/pictures/Lenovo/T470/BL/USI/5.jpg</v>
      </c>
      <c r="R22" s="28" t="str">
        <f aca="false">IF(ISBLANK(Values!$F21),"",Values!R21)</f>
        <v>https://raw.githubusercontent.com/PatrickVibild/TellusAmazonPictures/master/pictures/Lenovo/T470/BL/USI/6.jpg</v>
      </c>
      <c r="S22" s="28" t="str">
        <f aca="false">IF(ISBLANK(Values!$F21),"",Values!S21)</f>
        <v>https://raw.githubusercontent.com/PatrickVibild/TellusAmazonPictures/master/pictures/Lenovo/T470/BL/USI/7.jpg</v>
      </c>
      <c r="T22" s="28" t="str">
        <f aca="false">IF(ISBLANK(Values!$F21),"",Values!T21)</f>
        <v>https://raw.githubusercontent.com/PatrickVibild/TellusAmazonPictures/master/pictures/Lenovo/T470/BL/USI/8.jpg</v>
      </c>
      <c r="U22" s="44"/>
      <c r="W22" s="32" t="str">
        <f aca="false">IF(ISBLANK(Values!E21),"","Child")</f>
        <v>Child</v>
      </c>
      <c r="X22" s="32" t="str">
        <f aca="false">IF(ISBLANK(Values!E21),"",Values!$B$13)</f>
        <v>Lenovo T470 parent</v>
      </c>
      <c r="Y22" s="40" t="str">
        <f aca="false">IF(ISBLANK(Values!E21),"","Size-Color")</f>
        <v>Size-Color</v>
      </c>
      <c r="Z22" s="32" t="str">
        <f aca="false">IF(ISBLANK(Values!E21),"","variation")</f>
        <v>variation</v>
      </c>
      <c r="AA22" s="36" t="str">
        <f aca="false">IF(ISBLANK(Values!E21),"",Values!$B$20)</f>
        <v>Update</v>
      </c>
      <c r="AB22" s="36" t="str">
        <f aca="false">IF(ISBLANK(Values!E21),"",Values!$B$29)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2" s="42" t="str">
        <f aca="false">IF(ISBLANK(Values!E21),"",IF(Values!I21,Values!$B$23,Values!$B$33))</f>
        <v>👉 RICONDIZIONATO: RISPARMIA SOLDI - Tastiera sostitutiva per laptop Lenovo, stessa qualità delle tastiere OEM. TellusRem è il principale distributore di tastiere nel mondo dal 2011. Tastiera sostitutiva perfetta, facile da sostituire e installare. </v>
      </c>
      <c r="AJ22" s="43" t="str">
        <f aca="false">IF(ISBLANK(Values!E21),"",Values!$B$24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2" s="1" t="str">
        <f aca="false">IF(ISBLANK(Values!E21),"",Values!$B$25)</f>
        <v>♻️ PRODOTTO ECOLOGICO - Acquista ricondizionato, ACQUISTA VERDE! Riduci oltre l'80% di anidride carbonica acquistando le nostre tastiere ricondizionate, rispetto a ottenere una nuova tastiera! </v>
      </c>
      <c r="AL22" s="1" t="str">
        <f aca="false">IF(ISBLANK(Values!E21),"",SUBSTITUTE(SUBSTITUTE(IF(Values!$J21, Values!$B$26, Values!$B$33), "{language}", Values!$H21), "{flag}", INDEX(options!$E$1:$E$20, Values!$V21)))</f>
        <v>👉 LAYOUT - 🇺🇸 with € symbol US international NO retroilluminato. </v>
      </c>
      <c r="AM22" s="1" t="str">
        <f aca="false">SUBSTITUTE(IF(ISBLANK(Values!E21),"",Values!$B$27), "{model}", Values!$B$3)</f>
        <v>👉 COMPATIBILE CON - Lenovo T470 T480. Si prega di controllare attentamente l'immagine e la descrizione prima di acquistare qualsiasi tastiera. Ciò garantisce di ottenere la tastiera del laptop corretta per il computer. Installazione super facile. </v>
      </c>
      <c r="AT22" s="28" t="str">
        <f aca="false">IF(ISBLANK(Values!E21),"",Values!H21)</f>
        <v>US international</v>
      </c>
      <c r="AV22" s="36" t="str">
        <f aca="false">IF(ISBLANK(Values!E21),"",IF(Values!J21,"Backlit", "Non-Backlit"))</f>
        <v>Non-Backlit</v>
      </c>
      <c r="BE22" s="27" t="str">
        <f aca="false">IF(ISBLANK(Values!E21),"","Professional Audience")</f>
        <v>Professional Audience</v>
      </c>
      <c r="BF22" s="27" t="str">
        <f aca="false">IF(ISBLANK(Values!E21),"","Consumer Audience")</f>
        <v>Consumer Audience</v>
      </c>
      <c r="BG22" s="27" t="str">
        <f aca="false">IF(ISBLANK(Values!E21),"","Adults")</f>
        <v>Adults</v>
      </c>
      <c r="BH22" s="27" t="str">
        <f aca="false">IF(ISBLANK(Values!E21),"","People")</f>
        <v>People</v>
      </c>
      <c r="CG22" s="1" t="n">
        <f aca="false">IF(ISBLANK(Values!E21),"",Values!$B$11)</f>
        <v>150</v>
      </c>
      <c r="CH22" s="1" t="str">
        <f aca="false">IF(ISBLANK(Values!E21),"","GR")</f>
        <v>GR</v>
      </c>
      <c r="CI22" s="1" t="str">
        <f aca="false">IF(ISBLANK(Values!E21),"",Values!$B$7)</f>
        <v>41</v>
      </c>
      <c r="CJ22" s="1" t="str">
        <f aca="false">IF(ISBLANK(Values!E21),"",Values!$B$8)</f>
        <v>17</v>
      </c>
      <c r="CK22" s="1" t="str">
        <f aca="false">IF(ISBLANK(Values!E21),"",Values!$B$9)</f>
        <v>5</v>
      </c>
      <c r="CL22" s="1" t="str">
        <f aca="false">IF(ISBLANK(Values!E21),"","CM")</f>
        <v>CM</v>
      </c>
      <c r="CO22" s="1" t="str">
        <f aca="false">IF(ISBLANK(Values!E21), "", IF(AND(Values!$B$37=options!$G$2, Values!$C21), "AMAZON_NA", IF(AND(Values!$B$37=options!$G$1, Values!$D21), "AMAZON_EU", "DEFAULT")))</f>
        <v>DEFAULT</v>
      </c>
      <c r="CP22" s="36" t="str">
        <f aca="false">IF(ISBLANK(Values!E21),"",Values!$B$7)</f>
        <v>41</v>
      </c>
      <c r="CQ22" s="36" t="str">
        <f aca="false">IF(ISBLANK(Values!E21),"",Values!$B$8)</f>
        <v>17</v>
      </c>
      <c r="CR22" s="36" t="str">
        <f aca="false">IF(ISBLANK(Values!E21),"",Values!$B$9)</f>
        <v>5</v>
      </c>
      <c r="CS22" s="1" t="n">
        <f aca="false">IF(ISBLANK(Values!E21),"",Values!$B$11)</f>
        <v>150</v>
      </c>
      <c r="CT22" s="1" t="str">
        <f aca="false">IF(ISBLANK(Values!E21),"","GR")</f>
        <v>GR</v>
      </c>
      <c r="CU22" s="1" t="str">
        <f aca="false">IF(ISBLANK(Values!E21),"","CM")</f>
        <v>CM</v>
      </c>
      <c r="CV22" s="1" t="str">
        <f aca="false">IF(ISBLANK(Values!E21),"",IF(Values!$B$36=options!$F$1,"Denmark", IF(Values!$B$36=options!$F$2, "Danemark",IF(Values!$B$36=options!$F$3, "Dänemark",IF(Values!$B$36=options!$F$4, "Danimarca",IF(Values!$B$36=options!$F$5, "Dinamarca",IF(Values!$B$36=options!$F$6, "Denemarken","" ) ) ) ) )))</f>
        <v>Danimarca</v>
      </c>
      <c r="CZ22" s="1" t="str">
        <f aca="false">IF(ISBLANK(Values!E21),"","No")</f>
        <v>No</v>
      </c>
      <c r="DA22" s="1" t="str">
        <f aca="false">IF(ISBLANK(Values!E21),"","No")</f>
        <v>No</v>
      </c>
      <c r="DO22" s="27" t="str">
        <f aca="false">IF(ISBLANK(Values!E21),"","Parts")</f>
        <v>Parts</v>
      </c>
      <c r="DP22" s="27" t="str">
        <f aca="false">IF(ISBLANK(Values!E21),"",Values!$B$31)</f>
        <v>6 mesi di garanzia dopo la data di consegna. In caso di malfunzionamento della tastiera verrà inviata una nuova unità o un pezzo di ricambio per la tastiera del prodotto. In caso di smistamento delle scorte viene emesso un rimborso completo.</v>
      </c>
      <c r="DS22" s="31"/>
      <c r="DY22" s="45" t="str">
        <f aca="false">IF(ISBLANK(Values!$E21), "", "not_applicable")</f>
        <v>not_applicable</v>
      </c>
      <c r="DZ22" s="31"/>
      <c r="EA22" s="31"/>
      <c r="EB22" s="31"/>
      <c r="EC22" s="31"/>
      <c r="EI22" s="1" t="str">
        <f aca="false">IF(ISBLANK(Values!E21),"",Values!$B$31)</f>
        <v>6 mesi di garanzia dopo la data di consegna. In caso di malfunzionamento della tastiera verrà inviata una nuova unità o un pezzo di ricambio per la tastiera del prodotto. In caso di smistamento delle scorte viene emesso un rimborso completo.</v>
      </c>
      <c r="ES22" s="1" t="str">
        <f aca="false">IF(ISBLANK(Values!E21),"","Amazon Tellus UPS")</f>
        <v>Amazon Tellus UPS</v>
      </c>
      <c r="EV22" s="31" t="str">
        <f aca="false">IF(ISBLANK(Values!E21),"","New")</f>
        <v>New</v>
      </c>
      <c r="FE22" s="1" t="n">
        <f aca="false">IF(ISBLANK(Values!E21),"",IF(CO22&lt;&gt;"DEFAULT", "", 3))</f>
        <v>3</v>
      </c>
      <c r="FH22" s="1" t="str">
        <f aca="false">IF(ISBLANK(Values!E21),"","FALSE")</f>
        <v>FALSE</v>
      </c>
      <c r="FI22" s="36" t="str">
        <f aca="false">IF(ISBLANK(Values!E21),"","FALSE")</f>
        <v>FALSE</v>
      </c>
      <c r="FJ22" s="36" t="str">
        <f aca="false">IF(ISBLANK(Values!E21),"","FALSE")</f>
        <v>FALSE</v>
      </c>
      <c r="FM22" s="1" t="str">
        <f aca="false">IF(ISBLANK(Values!E21),"","1")</f>
        <v>1</v>
      </c>
      <c r="FO22" s="28" t="n">
        <f aca="false">IF(ISBLANK(Values!E21),"",IF(Values!J21, Values!$B$4, Values!$B$5))</f>
        <v>54.99</v>
      </c>
      <c r="FP22" s="1" t="str">
        <f aca="false">IF(ISBLANK(Values!E21),"","Percent")</f>
        <v>Percent</v>
      </c>
      <c r="FQ22" s="1" t="str">
        <f aca="false">IF(ISBLANK(Values!E21),"","2")</f>
        <v>2</v>
      </c>
      <c r="FR22" s="1" t="str">
        <f aca="false">IF(ISBLANK(Values!E21),"","3")</f>
        <v>3</v>
      </c>
      <c r="FS22" s="1" t="str">
        <f aca="false">IF(ISBLANK(Values!E21),"","5")</f>
        <v>5</v>
      </c>
      <c r="FT22" s="1" t="str">
        <f aca="false">IF(ISBLANK(Values!E21),"","6")</f>
        <v>6</v>
      </c>
      <c r="FU22" s="1" t="str">
        <f aca="false">IF(ISBLANK(Values!E21),"","10")</f>
        <v>10</v>
      </c>
      <c r="FV22" s="1" t="str">
        <f aca="false">IF(ISBLANK(Values!E21),"","10")</f>
        <v>10</v>
      </c>
    </row>
    <row r="23" s="46" customFormat="true" ht="55.2" hidden="false" customHeight="false" outlineLevel="0" collapsed="false">
      <c r="A23" s="27" t="str">
        <f aca="false">IF(ISBLANK(Values!E22),"",IF(Values!$B$37="EU","computercomponent","computer"))</f>
        <v>computercomponent</v>
      </c>
      <c r="B23" s="38" t="str">
        <f aca="false">IF(ISBLANK(Values!E22),"",Values!F22)</f>
        <v>Lenovo T470 regular - RUS</v>
      </c>
      <c r="C23" s="32" t="str">
        <f aca="false">IF(ISBLANK(Values!E22),"","TellusRem")</f>
        <v>TellusRem</v>
      </c>
      <c r="D23" s="30" t="n">
        <f aca="false">IF(ISBLANK(Values!E22),"",Values!E22)</f>
        <v>5714401473190</v>
      </c>
      <c r="E23" s="31" t="str">
        <f aca="false">IF(ISBLANK(Values!E22),"","EAN")</f>
        <v>EAN</v>
      </c>
      <c r="F23" s="28" t="str">
        <f aca="false">IF(ISBLANK(Values!E22),"",IF(Values!J22, SUBSTITUTE(Values!$B$1, "{language}", Values!H22) &amp; " " &amp;Values!$B$3, SUBSTITUTE(Values!$B$2, "{language}", Values!$H22) &amp; " " &amp;Values!$B$3))</f>
        <v>sostituzione della tastiera Russo non retroilluminata per Lenovo Thinkpad T470 T480</v>
      </c>
      <c r="G23" s="39" t="str">
        <f aca="false">IF(ISBLANK(Values!E22),"","TellusRem")</f>
        <v>TellusRem</v>
      </c>
      <c r="H23" s="27" t="str">
        <f aca="false">IF(ISBLANK(Values!E22),"",Values!$B$16)</f>
        <v>laptop-computer-replacement-parts</v>
      </c>
      <c r="I23" s="27" t="str">
        <f aca="false">IF(ISBLANK(Values!E22),"","4730574031")</f>
        <v>4730574031</v>
      </c>
      <c r="J23" s="40" t="str">
        <f aca="false">IF(ISBLANK(Values!E22),"",Values!F22 )</f>
        <v>Lenovo T470 regular - RUS</v>
      </c>
      <c r="K23" s="28" t="n">
        <f aca="false">IF(ISBLANK(Values!E22),"",IF(Values!J22, Values!$B$4, Values!$B$5))</f>
        <v>54.99</v>
      </c>
      <c r="L23" s="41" t="n">
        <f aca="false">IF(ISBLANK(Values!E22),"",IF($CO23="DEFAULT", Values!$B$18, ""))</f>
        <v>5</v>
      </c>
      <c r="M23" s="28" t="str">
        <f aca="false">IF(ISBLANK(Values!E22),"",Values!$M22)</f>
        <v>https://download.lenovo.com/Images/Parts/01ER523/01ER523_A.jpg</v>
      </c>
      <c r="N23" s="28" t="str">
        <f aca="false">IF(ISBLANK(Values!$F22),"",Values!N22)</f>
        <v>https://download.lenovo.com/Images/Parts/01ER523/01ER523_B.jpg</v>
      </c>
      <c r="O23" s="28" t="str">
        <f aca="false">IF(ISBLANK(Values!$F22),"",Values!O22)</f>
        <v>https://download.lenovo.com/Images/Parts/01ER523/01ER523_details.jpg</v>
      </c>
      <c r="P23" s="28" t="str">
        <f aca="false">IF(ISBLANK(Values!$F22),"",Values!P22)</f>
        <v/>
      </c>
      <c r="Q23" s="28" t="str">
        <f aca="false">IF(ISBLANK(Values!$F22),"",Values!Q22)</f>
        <v/>
      </c>
      <c r="R23" s="28" t="str">
        <f aca="false">IF(ISBLANK(Values!$F22),"",Values!R22)</f>
        <v/>
      </c>
      <c r="S23" s="28" t="str">
        <f aca="false">IF(ISBLANK(Values!$F22),"",Values!S22)</f>
        <v/>
      </c>
      <c r="T23" s="28" t="str">
        <f aca="false">IF(ISBLANK(Values!$F22),"",Values!T22)</f>
        <v/>
      </c>
      <c r="U23" s="44"/>
      <c r="V23" s="1"/>
      <c r="W23" s="32" t="str">
        <f aca="false">IF(ISBLANK(Values!E22),"","Child")</f>
        <v>Child</v>
      </c>
      <c r="X23" s="32" t="str">
        <f aca="false">IF(ISBLANK(Values!E22),"",Values!$B$13)</f>
        <v>Lenovo T470 parent</v>
      </c>
      <c r="Y23" s="40" t="str">
        <f aca="false">IF(ISBLANK(Values!E22),"","Size-Color")</f>
        <v>Size-Color</v>
      </c>
      <c r="Z23" s="32" t="str">
        <f aca="false">IF(ISBLANK(Values!E22),"","variation")</f>
        <v>variation</v>
      </c>
      <c r="AA23" s="36" t="str">
        <f aca="false">IF(ISBLANK(Values!E22),"",Values!$B$20)</f>
        <v>Update</v>
      </c>
      <c r="AB23" s="36" t="str">
        <f aca="false">IF(ISBLANK(Values!E22),"",Values!$B$29)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3" s="1"/>
      <c r="AD23" s="1"/>
      <c r="AE23" s="1"/>
      <c r="AF23" s="1"/>
      <c r="AG23" s="1"/>
      <c r="AH23" s="1"/>
      <c r="AI23" s="42" t="str">
        <f aca="false">IF(ISBLANK(Values!E22),"",IF(Values!I22,Values!$B$23,Values!$B$33))</f>
        <v>👉 RICONDIZIONATO: RISPARMIA SOLDI - Tastiera sostitutiva per laptop Lenovo, stessa qualità delle tastiere OEM. TellusRem è il principale distributore di tastiere nel mondo dal 2011. Tastiera sostitutiva perfetta, facile da sostituire e installare. </v>
      </c>
      <c r="AJ23" s="43" t="str">
        <f aca="false">IF(ISBLANK(Values!E22),"",Values!$B$24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3" s="1" t="str">
        <f aca="false">IF(ISBLANK(Values!E22),"",Values!$B$25)</f>
        <v>♻️ PRODOTTO ECOLOGICO - Acquista ricondizionato, ACQUISTA VERDE! Riduci oltre l'80% di anidride carbonica acquistando le nostre tastiere ricondizionate, rispetto a ottenere una nuova tastiera! </v>
      </c>
      <c r="AL23" s="1" t="str">
        <f aca="false">IF(ISBLANK(Values!E22),"",SUBSTITUTE(SUBSTITUTE(IF(Values!$J22, Values!$B$26, Values!$B$33), "{language}", Values!$H22), "{flag}", INDEX(options!$E$1:$E$20, Values!$V22)))</f>
        <v>👉 LAYOUT - 🇷🇺 Russo NO retroilluminato. </v>
      </c>
      <c r="AM23" s="1" t="str">
        <f aca="false">SUBSTITUTE(IF(ISBLANK(Values!E22),"",Values!$B$27), "{model}", Values!$B$3)</f>
        <v>👉 COMPATIBILE CON - Lenovo T470 T480. Si prega di controllare attentamente l'immagine e la descrizione prima di acquistare qualsiasi tastiera. Ciò garantisce di ottenere la tastiera del laptop corretta per il computer. Installazione super facile. </v>
      </c>
      <c r="AN23" s="1"/>
      <c r="AO23" s="1"/>
      <c r="AP23" s="1"/>
      <c r="AQ23" s="1"/>
      <c r="AR23" s="1"/>
      <c r="AS23" s="1"/>
      <c r="AT23" s="28" t="str">
        <f aca="false">IF(ISBLANK(Values!E22),"",Values!H22)</f>
        <v>Russo</v>
      </c>
      <c r="AU23" s="1"/>
      <c r="AV23" s="36" t="str">
        <f aca="false">IF(ISBLANK(Values!E22),"",IF(Values!J22,"Backlit", "Non-Backlit"))</f>
        <v>Non-Backlit</v>
      </c>
      <c r="AW23" s="1"/>
      <c r="AX23" s="1"/>
      <c r="AY23" s="1"/>
      <c r="AZ23" s="1"/>
      <c r="BA23" s="1"/>
      <c r="BB23" s="1"/>
      <c r="BC23" s="1"/>
      <c r="BD23" s="1"/>
      <c r="BE23" s="27" t="str">
        <f aca="false">IF(ISBLANK(Values!E22),"","Professional Audience")</f>
        <v>Professional Audience</v>
      </c>
      <c r="BF23" s="27" t="str">
        <f aca="false">IF(ISBLANK(Values!E22),"","Consumer Audience")</f>
        <v>Consumer Audience</v>
      </c>
      <c r="BG23" s="27" t="str">
        <f aca="false">IF(ISBLANK(Values!E22),"","Adults")</f>
        <v>Adults</v>
      </c>
      <c r="BH23" s="27" t="str">
        <f aca="false">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n">
        <f aca="false">IF(ISBLANK(Values!E22),"",Values!$B$11)</f>
        <v>150</v>
      </c>
      <c r="CH23" s="1" t="str">
        <f aca="false">IF(ISBLANK(Values!E22),"","GR")</f>
        <v>GR</v>
      </c>
      <c r="CI23" s="1" t="str">
        <f aca="false">IF(ISBLANK(Values!E22),"",Values!$B$7)</f>
        <v>41</v>
      </c>
      <c r="CJ23" s="1" t="str">
        <f aca="false">IF(ISBLANK(Values!E22),"",Values!$B$8)</f>
        <v>17</v>
      </c>
      <c r="CK23" s="1" t="str">
        <f aca="false">IF(ISBLANK(Values!E22),"",Values!$B$9)</f>
        <v>5</v>
      </c>
      <c r="CL23" s="1" t="str">
        <f aca="false">IF(ISBLANK(Values!E22),"","CM")</f>
        <v>CM</v>
      </c>
      <c r="CM23" s="1"/>
      <c r="CN23" s="1"/>
      <c r="CO23" s="1" t="str">
        <f aca="false">IF(ISBLANK(Values!E22), "", IF(AND(Values!$B$37=options!$G$2, Values!$C22), "AMAZON_NA", IF(AND(Values!$B$37=options!$G$1, Values!$D22), "AMAZON_EU", "DEFAULT")))</f>
        <v>DEFAULT</v>
      </c>
      <c r="CP23" s="36" t="str">
        <f aca="false">IF(ISBLANK(Values!E22),"",Values!$B$7)</f>
        <v>41</v>
      </c>
      <c r="CQ23" s="36" t="str">
        <f aca="false">IF(ISBLANK(Values!E22),"",Values!$B$8)</f>
        <v>17</v>
      </c>
      <c r="CR23" s="36" t="str">
        <f aca="false">IF(ISBLANK(Values!E22),"",Values!$B$9)</f>
        <v>5</v>
      </c>
      <c r="CS23" s="1" t="n">
        <f aca="false">IF(ISBLANK(Values!E22),"",Values!$B$11)</f>
        <v>150</v>
      </c>
      <c r="CT23" s="1" t="str">
        <f aca="false">IF(ISBLANK(Values!E22),"","GR")</f>
        <v>GR</v>
      </c>
      <c r="CU23" s="1" t="str">
        <f aca="false">IF(ISBLANK(Values!E22),"","CM")</f>
        <v>CM</v>
      </c>
      <c r="CV23" s="1" t="str">
        <f aca="false">IF(ISBLANK(Values!E22),"",IF(Values!$B$36=options!$F$1,"Denmark", IF(Values!$B$36=options!$F$2, "Danemark",IF(Values!$B$36=options!$F$3, "Dänemark",IF(Values!$B$36=options!$F$4, "Danimarca",IF(Values!$B$36=options!$F$5, "Dinamarca",IF(Values!$B$36=options!$F$6, "Denemarken","" ) ) ) ) )))</f>
        <v>Danimarca</v>
      </c>
      <c r="CW23" s="1"/>
      <c r="CX23" s="1"/>
      <c r="CY23" s="1"/>
      <c r="CZ23" s="1" t="str">
        <f aca="false">IF(ISBLANK(Values!E22),"","No")</f>
        <v>No</v>
      </c>
      <c r="DA23" s="1" t="str">
        <f aca="false">IF(ISBLANK(Values!E22),"","No")</f>
        <v>No</v>
      </c>
      <c r="DB23" s="1"/>
      <c r="DC23" s="1"/>
      <c r="DD23" s="1"/>
      <c r="DE23" s="1"/>
      <c r="DF23" s="1"/>
      <c r="DG23" s="1"/>
      <c r="DH23" s="1"/>
      <c r="DI23" s="1"/>
      <c r="DJ23" s="1"/>
      <c r="DK23" s="1"/>
      <c r="DL23" s="1"/>
      <c r="DM23" s="1"/>
      <c r="DN23" s="1"/>
      <c r="DO23" s="27" t="str">
        <f aca="false">IF(ISBLANK(Values!E22),"","Parts")</f>
        <v>Parts</v>
      </c>
      <c r="DP23" s="27" t="str">
        <f aca="false">IF(ISBLANK(Values!E22),"",Values!$B$31)</f>
        <v>6 mesi di garanzia dopo la data di consegna. In caso di malfunzionamento della tastiera verrà inviata una nuova unità o un pezzo di ricambio per la tastiera del prodotto. In caso di smistamento delle scorte viene emesso un rimborso completo.</v>
      </c>
      <c r="DQ23" s="1"/>
      <c r="DR23" s="1"/>
      <c r="DS23" s="31"/>
      <c r="DT23" s="1"/>
      <c r="DU23" s="1"/>
      <c r="DV23" s="1"/>
      <c r="DW23" s="1"/>
      <c r="DX23" s="1"/>
      <c r="DY23" s="45" t="str">
        <f aca="false">IF(ISBLANK(Values!$E22), "", "not_applicable")</f>
        <v>not_applicable</v>
      </c>
      <c r="DZ23" s="31"/>
      <c r="EA23" s="31"/>
      <c r="EB23" s="31"/>
      <c r="EC23" s="31"/>
      <c r="ED23" s="1"/>
      <c r="EE23" s="1"/>
      <c r="EF23" s="1"/>
      <c r="EG23" s="1"/>
      <c r="EH23" s="1"/>
      <c r="EI23" s="1" t="str">
        <f aca="false">IF(ISBLANK(Values!E22),"",Values!$B$31)</f>
        <v>6 mesi di garanzia dopo la data di consegna. In caso di malfunzionamento della tastiera verrà inviata una nuova unità o un pezzo di ricambio per la tastiera del prodotto. In caso di smistamento delle scorte viene emesso un rimborso completo.</v>
      </c>
      <c r="EJ23" s="1"/>
      <c r="EK23" s="1"/>
      <c r="EL23" s="1"/>
      <c r="EM23" s="1"/>
      <c r="EN23" s="1"/>
      <c r="EO23" s="1"/>
      <c r="EP23" s="1"/>
      <c r="EQ23" s="1"/>
      <c r="ER23" s="1"/>
      <c r="ES23" s="1" t="str">
        <f aca="false">IF(ISBLANK(Values!E22),"","Amazon Tellus UPS")</f>
        <v>Amazon Tellus UPS</v>
      </c>
      <c r="ET23" s="1"/>
      <c r="EU23" s="1"/>
      <c r="EV23" s="31" t="str">
        <f aca="false">IF(ISBLANK(Values!E22),"","New")</f>
        <v>New</v>
      </c>
      <c r="EW23" s="1"/>
      <c r="EX23" s="1"/>
      <c r="EY23" s="1"/>
      <c r="EZ23" s="1"/>
      <c r="FA23" s="1"/>
      <c r="FB23" s="1"/>
      <c r="FC23" s="1"/>
      <c r="FD23" s="1"/>
      <c r="FE23" s="1" t="n">
        <f aca="false">IF(ISBLANK(Values!E22),"",IF(CO23&lt;&gt;"DEFAULT", "", 3))</f>
        <v>3</v>
      </c>
      <c r="FF23" s="1"/>
      <c r="FG23" s="1"/>
      <c r="FH23" s="1" t="str">
        <f aca="false">IF(ISBLANK(Values!E22),"","FALSE")</f>
        <v>FALSE</v>
      </c>
      <c r="FI23" s="36" t="str">
        <f aca="false">IF(ISBLANK(Values!E22),"","FALSE")</f>
        <v>FALSE</v>
      </c>
      <c r="FJ23" s="36" t="str">
        <f aca="false">IF(ISBLANK(Values!E22),"","FALSE")</f>
        <v>FALSE</v>
      </c>
      <c r="FK23" s="1"/>
      <c r="FL23" s="1"/>
      <c r="FM23" s="1" t="str">
        <f aca="false">IF(ISBLANK(Values!E22),"","1")</f>
        <v>1</v>
      </c>
      <c r="FN23" s="1"/>
      <c r="FO23" s="28" t="n">
        <f aca="false">IF(ISBLANK(Values!E22),"",IF(Values!J22, Values!$B$4, Values!$B$5))</f>
        <v>54.99</v>
      </c>
      <c r="FP23" s="1" t="str">
        <f aca="false">IF(ISBLANK(Values!E22),"","Percent")</f>
        <v>Percent</v>
      </c>
      <c r="FQ23" s="1" t="str">
        <f aca="false">IF(ISBLANK(Values!E22),"","2")</f>
        <v>2</v>
      </c>
      <c r="FR23" s="1" t="str">
        <f aca="false">IF(ISBLANK(Values!E22),"","3")</f>
        <v>3</v>
      </c>
      <c r="FS23" s="1" t="str">
        <f aca="false">IF(ISBLANK(Values!E22),"","5")</f>
        <v>5</v>
      </c>
      <c r="FT23" s="1" t="str">
        <f aca="false">IF(ISBLANK(Values!E22),"","6")</f>
        <v>6</v>
      </c>
      <c r="FU23" s="1" t="str">
        <f aca="false">IF(ISBLANK(Values!E22),"","10")</f>
        <v>10</v>
      </c>
      <c r="FV23" s="1" t="str">
        <f aca="false">IF(ISBLANK(Values!E22),"","10")</f>
        <v>10</v>
      </c>
      <c r="FW23" s="1"/>
      <c r="FX23" s="1"/>
      <c r="FY23" s="1"/>
      <c r="FZ23" s="1"/>
      <c r="GA23" s="1"/>
      <c r="GB23" s="1"/>
      <c r="GC23" s="1"/>
      <c r="GD23" s="1"/>
      <c r="GE23" s="1"/>
      <c r="GF23" s="1"/>
      <c r="GG23" s="1"/>
      <c r="GH23" s="1"/>
      <c r="GI23" s="1"/>
      <c r="GJ23" s="1"/>
    </row>
    <row r="24" s="46" customFormat="true" ht="55.2" hidden="false" customHeight="false" outlineLevel="0" collapsed="false">
      <c r="A24" s="27" t="str">
        <f aca="false">IF(ISBLANK(Values!E23),"",IF(Values!$B$37="EU","computercomponent","computer"))</f>
        <v>computercomponent</v>
      </c>
      <c r="B24" s="38" t="str">
        <f aca="false">IF(ISBLANK(Values!E23),"",Values!F23)</f>
        <v>Lenovo T470 regular - US</v>
      </c>
      <c r="C24" s="32" t="str">
        <f aca="false">IF(ISBLANK(Values!E23),"","TellusRem")</f>
        <v>TellusRem</v>
      </c>
      <c r="D24" s="30" t="n">
        <f aca="false">IF(ISBLANK(Values!E23),"",Values!E23)</f>
        <v>5714401490203</v>
      </c>
      <c r="E24" s="31" t="str">
        <f aca="false">IF(ISBLANK(Values!E23),"","EAN")</f>
        <v>EAN</v>
      </c>
      <c r="F24" s="28" t="str">
        <f aca="false">IF(ISBLANK(Values!E23),"",IF(Values!J23, SUBSTITUTE(Values!$B$1, "{language}", Values!H23) &amp; " " &amp;Values!$B$3, SUBSTITUTE(Values!$B$2, "{language}", Values!$H23) &amp; " " &amp;Values!$B$3))</f>
        <v>sostituzione della tastiera US  non retroilluminata per Lenovo Thinkpad T470 T480</v>
      </c>
      <c r="G24" s="39" t="s">
        <v>352</v>
      </c>
      <c r="H24" s="27" t="str">
        <f aca="false">IF(ISBLANK(Values!E23),"",Values!$B$16)</f>
        <v>laptop-computer-replacement-parts</v>
      </c>
      <c r="I24" s="27" t="str">
        <f aca="false">IF(ISBLANK(Values!E23),"","4730574031")</f>
        <v>4730574031</v>
      </c>
      <c r="J24" s="40" t="str">
        <f aca="false">IF(ISBLANK(Values!E23),"",Values!F23 )</f>
        <v>Lenovo T470 regular - US</v>
      </c>
      <c r="K24" s="28" t="n">
        <f aca="false">IF(ISBLANK(Values!E23),"",IF(Values!J23, Values!$B$4, Values!$B$5))</f>
        <v>54.99</v>
      </c>
      <c r="L24" s="41" t="n">
        <f aca="false">IF(ISBLANK(Values!E23),"",IF($CO24="DEFAULT", Values!$B$18, ""))</f>
        <v>5</v>
      </c>
      <c r="M24" s="28" t="str">
        <f aca="false">IF(ISBLANK(Values!E23),"",Values!$M23)</f>
        <v>https://raw.githubusercontent.com/PatrickVibild/TellusAmazonPictures/master/pictures/Lenovo/T470/BL/US/1.jpg</v>
      </c>
      <c r="N24" s="28" t="str">
        <f aca="false">IF(ISBLANK(Values!$F23),"",Values!N23)</f>
        <v>https://raw.githubusercontent.com/PatrickVibild/TellusAmazonPictures/master/pictures/Lenovo/T470/BL/US/2.jpg</v>
      </c>
      <c r="O24" s="28" t="str">
        <f aca="false">IF(ISBLANK(Values!$F23),"",Values!O23)</f>
        <v>https://raw.githubusercontent.com/PatrickVibild/TellusAmazonPictures/master/pictures/Lenovo/T470/BL/US/3.jpg</v>
      </c>
      <c r="P24" s="28" t="str">
        <f aca="false">IF(ISBLANK(Values!$F23),"",Values!P23)</f>
        <v>https://raw.githubusercontent.com/PatrickVibild/TellusAmazonPictures/master/pictures/Lenovo/T470/BL/US/4.jpg</v>
      </c>
      <c r="Q24" s="28" t="str">
        <f aca="false">IF(ISBLANK(Values!$F23),"",Values!Q23)</f>
        <v>https://raw.githubusercontent.com/PatrickVibild/TellusAmazonPictures/master/pictures/Lenovo/T470/BL/US/5.jpg</v>
      </c>
      <c r="R24" s="28" t="str">
        <f aca="false">IF(ISBLANK(Values!$F23),"",Values!R23)</f>
        <v>https://raw.githubusercontent.com/PatrickVibild/TellusAmazonPictures/master/pictures/Lenovo/T470/BL/US/6.jpg</v>
      </c>
      <c r="S24" s="28" t="str">
        <f aca="false">IF(ISBLANK(Values!$F23),"",Values!S23)</f>
        <v>https://raw.githubusercontent.com/PatrickVibild/TellusAmazonPictures/master/pictures/Lenovo/T470/BL/US/7.jpg</v>
      </c>
      <c r="T24" s="28" t="str">
        <f aca="false">IF(ISBLANK(Values!$F23),"",Values!T23)</f>
        <v>https://raw.githubusercontent.com/PatrickVibild/TellusAmazonPictures/master/pictures/Lenovo/T470/BL/US/8.jpg</v>
      </c>
      <c r="U24" s="44"/>
      <c r="V24" s="1"/>
      <c r="W24" s="32" t="str">
        <f aca="false">IF(ISBLANK(Values!E23),"","Child")</f>
        <v>Child</v>
      </c>
      <c r="X24" s="32" t="str">
        <f aca="false">IF(ISBLANK(Values!E23),"",Values!$B$13)</f>
        <v>Lenovo T470 parent</v>
      </c>
      <c r="Y24" s="40" t="str">
        <f aca="false">IF(ISBLANK(Values!E23),"","Size-Color")</f>
        <v>Size-Color</v>
      </c>
      <c r="Z24" s="32" t="str">
        <f aca="false">IF(ISBLANK(Values!E23),"","variation")</f>
        <v>variation</v>
      </c>
      <c r="AA24" s="36" t="str">
        <f aca="false">IF(ISBLANK(Values!E23),"",Values!$B$20)</f>
        <v>Update</v>
      </c>
      <c r="AB24" s="36" t="str">
        <f aca="false">IF(ISBLANK(Values!E23),"",Values!$B$29)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4" s="1"/>
      <c r="AD24" s="1"/>
      <c r="AE24" s="1"/>
      <c r="AF24" s="1"/>
      <c r="AG24" s="1"/>
      <c r="AH24" s="1"/>
      <c r="AI24" s="42" t="str">
        <f aca="false">IF(ISBLANK(Values!E23),"",IF(Values!I23,Values!$B$23,Values!$B$33))</f>
        <v>👉 RICONDIZIONATO: RISPARMIA SOLDI - Tastiera sostitutiva per laptop Lenovo, stessa qualità delle tastiere OEM. TellusRem è il principale distributore di tastiere nel mondo dal 2011. Tastiera sostitutiva perfetta, facile da sostituire e installare. </v>
      </c>
      <c r="AJ24" s="43" t="str">
        <f aca="false">IF(ISBLANK(Values!E23),"",Values!$B$24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4" s="1" t="str">
        <f aca="false">IF(ISBLANK(Values!E23),"",Values!$B$25)</f>
        <v>♻️ PRODOTTO ECOLOGICO - Acquista ricondizionato, ACQUISTA VERDE! Riduci oltre l'80% di anidride carbonica acquistando le nostre tastiere ricondizionate, rispetto a ottenere una nuova tastiera! </v>
      </c>
      <c r="AL24" s="1" t="str">
        <f aca="false">IF(ISBLANK(Values!E23),"",SUBSTITUTE(SUBSTITUTE(IF(Values!$J23, Values!$B$26, Values!$B$33), "{language}", Values!$H23), "{flag}", INDEX(options!$E$1:$E$20, Values!$V23)))</f>
        <v>👉 LAYOUT - 🇺🇸 US  NO retroilluminato. </v>
      </c>
      <c r="AM24" s="1" t="str">
        <f aca="false">SUBSTITUTE(IF(ISBLANK(Values!E23),"",Values!$B$27), "{model}", Values!$B$3)</f>
        <v>👉 COMPATIBILE CON - Lenovo T470 T480. Si prega di controllare attentamente l'immagine e la descrizione prima di acquistare qualsiasi tastiera. Ciò garantisce di ottenere la tastiera del laptop corretta per il computer. Installazione super facile. </v>
      </c>
      <c r="AN24" s="1"/>
      <c r="AO24" s="1"/>
      <c r="AP24" s="1"/>
      <c r="AQ24" s="1"/>
      <c r="AR24" s="1"/>
      <c r="AS24" s="1"/>
      <c r="AT24" s="28" t="str">
        <f aca="false">IF(ISBLANK(Values!E23),"",Values!H23)</f>
        <v>US </v>
      </c>
      <c r="AU24" s="1"/>
      <c r="AV24" s="36" t="str">
        <f aca="false">IF(ISBLANK(Values!E23),"",IF(Values!J23,"Backlit", "Non-Backlit"))</f>
        <v>Non-Backlit</v>
      </c>
      <c r="AW24" s="1"/>
      <c r="AX24" s="1"/>
      <c r="AY24" s="1"/>
      <c r="AZ24" s="1"/>
      <c r="BA24" s="1"/>
      <c r="BB24" s="1"/>
      <c r="BC24" s="1"/>
      <c r="BD24" s="1"/>
      <c r="BE24" s="27" t="str">
        <f aca="false">IF(ISBLANK(Values!E23),"","Professional Audience")</f>
        <v>Professional Audience</v>
      </c>
      <c r="BF24" s="27" t="str">
        <f aca="false">IF(ISBLANK(Values!E23),"","Consumer Audience")</f>
        <v>Consumer Audience</v>
      </c>
      <c r="BG24" s="27" t="str">
        <f aca="false">IF(ISBLANK(Values!E23),"","Adults")</f>
        <v>Adults</v>
      </c>
      <c r="BH24" s="27" t="str">
        <f aca="false">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n">
        <f aca="false">IF(ISBLANK(Values!E23),"",Values!$B$11)</f>
        <v>150</v>
      </c>
      <c r="CH24" s="1" t="str">
        <f aca="false">IF(ISBLANK(Values!E23),"","GR")</f>
        <v>GR</v>
      </c>
      <c r="CI24" s="1" t="str">
        <f aca="false">IF(ISBLANK(Values!E23),"",Values!$B$7)</f>
        <v>41</v>
      </c>
      <c r="CJ24" s="1" t="str">
        <f aca="false">IF(ISBLANK(Values!E23),"",Values!$B$8)</f>
        <v>17</v>
      </c>
      <c r="CK24" s="1" t="str">
        <f aca="false">IF(ISBLANK(Values!E23),"",Values!$B$9)</f>
        <v>5</v>
      </c>
      <c r="CL24" s="1" t="str">
        <f aca="false">IF(ISBLANK(Values!E23),"","CM")</f>
        <v>CM</v>
      </c>
      <c r="CM24" s="1"/>
      <c r="CN24" s="1"/>
      <c r="CO24" s="1" t="str">
        <f aca="false">IF(ISBLANK(Values!E23), "", IF(AND(Values!$B$37=options!$G$2, Values!$C23), "AMAZON_NA", IF(AND(Values!$B$37=options!$G$1, Values!$D23), "AMAZON_EU", "DEFAULT")))</f>
        <v>DEFAULT</v>
      </c>
      <c r="CP24" s="36" t="str">
        <f aca="false">IF(ISBLANK(Values!E23),"",Values!$B$7)</f>
        <v>41</v>
      </c>
      <c r="CQ24" s="36" t="str">
        <f aca="false">IF(ISBLANK(Values!E23),"",Values!$B$8)</f>
        <v>17</v>
      </c>
      <c r="CR24" s="36" t="str">
        <f aca="false">IF(ISBLANK(Values!E23),"",Values!$B$9)</f>
        <v>5</v>
      </c>
      <c r="CS24" s="1" t="n">
        <f aca="false">IF(ISBLANK(Values!E23),"",Values!$B$11)</f>
        <v>150</v>
      </c>
      <c r="CT24" s="1" t="str">
        <f aca="false">IF(ISBLANK(Values!E23),"","GR")</f>
        <v>GR</v>
      </c>
      <c r="CU24" s="1" t="str">
        <f aca="false">IF(ISBLANK(Values!E23),"","CM")</f>
        <v>CM</v>
      </c>
      <c r="CV24" s="1" t="str">
        <f aca="false">IF(ISBLANK(Values!E23),"",IF(Values!$B$36=options!$F$1,"Denmark", IF(Values!$B$36=options!$F$2, "Danemark",IF(Values!$B$36=options!$F$3, "Dänemark",IF(Values!$B$36=options!$F$4, "Danimarca",IF(Values!$B$36=options!$F$5, "Dinamarca",IF(Values!$B$36=options!$F$6, "Denemarken","" ) ) ) ) )))</f>
        <v>Danimarca</v>
      </c>
      <c r="CW24" s="1"/>
      <c r="CX24" s="1"/>
      <c r="CY24" s="1"/>
      <c r="CZ24" s="1" t="str">
        <f aca="false">IF(ISBLANK(Values!E23),"","No")</f>
        <v>No</v>
      </c>
      <c r="DA24" s="1" t="str">
        <f aca="false">IF(ISBLANK(Values!E23),"","No")</f>
        <v>No</v>
      </c>
      <c r="DB24" s="1"/>
      <c r="DC24" s="1"/>
      <c r="DD24" s="1"/>
      <c r="DE24" s="1"/>
      <c r="DF24" s="1"/>
      <c r="DG24" s="1"/>
      <c r="DH24" s="1"/>
      <c r="DI24" s="1"/>
      <c r="DJ24" s="1"/>
      <c r="DK24" s="1"/>
      <c r="DL24" s="1"/>
      <c r="DM24" s="1"/>
      <c r="DN24" s="1"/>
      <c r="DO24" s="27" t="str">
        <f aca="false">IF(ISBLANK(Values!E23),"","Parts")</f>
        <v>Parts</v>
      </c>
      <c r="DP24" s="27" t="str">
        <f aca="false">IF(ISBLANK(Values!E23),"",Values!$B$31)</f>
        <v>6 mesi di garanzia dopo la data di consegna. In caso di malfunzionamento della tastiera verrà inviata una nuova unità o un pezzo di ricambio per la tastiera del prodotto. In caso di smistamento delle scorte viene emesso un rimborso completo.</v>
      </c>
      <c r="DQ24" s="1"/>
      <c r="DR24" s="1"/>
      <c r="DS24" s="31"/>
      <c r="DT24" s="1"/>
      <c r="DU24" s="1"/>
      <c r="DV24" s="1"/>
      <c r="DW24" s="1"/>
      <c r="DX24" s="1"/>
      <c r="DY24" s="45" t="str">
        <f aca="false">IF(ISBLANK(Values!$E23), "", "not_applicable")</f>
        <v>not_applicable</v>
      </c>
      <c r="DZ24" s="31"/>
      <c r="EA24" s="31"/>
      <c r="EB24" s="31"/>
      <c r="EC24" s="31"/>
      <c r="ED24" s="1"/>
      <c r="EE24" s="1"/>
      <c r="EF24" s="1"/>
      <c r="EG24" s="1"/>
      <c r="EH24" s="1"/>
      <c r="EI24" s="1" t="str">
        <f aca="false">IF(ISBLANK(Values!E23),"",Values!$B$31)</f>
        <v>6 mesi di garanzia dopo la data di consegna. In caso di malfunzionamento della tastiera verrà inviata una nuova unità o un pezzo di ricambio per la tastiera del prodotto. In caso di smistamento delle scorte viene emesso un rimborso completo.</v>
      </c>
      <c r="EJ24" s="1"/>
      <c r="EK24" s="1"/>
      <c r="EL24" s="1"/>
      <c r="EM24" s="1"/>
      <c r="EN24" s="1"/>
      <c r="EO24" s="1"/>
      <c r="EP24" s="1"/>
      <c r="EQ24" s="1"/>
      <c r="ER24" s="1"/>
      <c r="ES24" s="1" t="str">
        <f aca="false">IF(ISBLANK(Values!E23),"","Amazon Tellus UPS")</f>
        <v>Amazon Tellus UPS</v>
      </c>
      <c r="ET24" s="1"/>
      <c r="EU24" s="1"/>
      <c r="EV24" s="31" t="str">
        <f aca="false">IF(ISBLANK(Values!E23),"","New")</f>
        <v>New</v>
      </c>
      <c r="EW24" s="1"/>
      <c r="EX24" s="1"/>
      <c r="EY24" s="1"/>
      <c r="EZ24" s="1"/>
      <c r="FA24" s="1"/>
      <c r="FB24" s="1"/>
      <c r="FC24" s="1"/>
      <c r="FD24" s="1"/>
      <c r="FE24" s="1" t="n">
        <f aca="false">IF(ISBLANK(Values!E23),"",IF(CO24&lt;&gt;"DEFAULT", "", 3))</f>
        <v>3</v>
      </c>
      <c r="FF24" s="1"/>
      <c r="FG24" s="1"/>
      <c r="FH24" s="1" t="str">
        <f aca="false">IF(ISBLANK(Values!E23),"","FALSE")</f>
        <v>FALSE</v>
      </c>
      <c r="FI24" s="36" t="str">
        <f aca="false">IF(ISBLANK(Values!E23),"","FALSE")</f>
        <v>FALSE</v>
      </c>
      <c r="FJ24" s="36" t="str">
        <f aca="false">IF(ISBLANK(Values!E23),"","FALSE")</f>
        <v>FALSE</v>
      </c>
      <c r="FK24" s="1"/>
      <c r="FL24" s="1"/>
      <c r="FM24" s="1" t="str">
        <f aca="false">IF(ISBLANK(Values!E23),"","1")</f>
        <v>1</v>
      </c>
      <c r="FN24" s="1"/>
      <c r="FO24" s="28" t="n">
        <f aca="false">IF(ISBLANK(Values!E23),"",IF(Values!J23, Values!$B$4, Values!$B$5))</f>
        <v>54.99</v>
      </c>
      <c r="FP24" s="1" t="str">
        <f aca="false">IF(ISBLANK(Values!E23),"","Percent")</f>
        <v>Percent</v>
      </c>
      <c r="FQ24" s="1" t="str">
        <f aca="false">IF(ISBLANK(Values!E23),"","2")</f>
        <v>2</v>
      </c>
      <c r="FR24" s="1" t="str">
        <f aca="false">IF(ISBLANK(Values!E23),"","3")</f>
        <v>3</v>
      </c>
      <c r="FS24" s="1" t="str">
        <f aca="false">IF(ISBLANK(Values!E23),"","5")</f>
        <v>5</v>
      </c>
      <c r="FT24" s="1" t="str">
        <f aca="false">IF(ISBLANK(Values!E23),"","6")</f>
        <v>6</v>
      </c>
      <c r="FU24" s="1" t="str">
        <f aca="false">IF(ISBLANK(Values!E23),"","10")</f>
        <v>10</v>
      </c>
      <c r="FV24" s="1" t="str">
        <f aca="false">IF(ISBLANK(Values!E23),"","10")</f>
        <v>10</v>
      </c>
      <c r="FW24" s="1"/>
      <c r="FX24" s="1"/>
      <c r="FY24" s="1"/>
      <c r="FZ24" s="1"/>
      <c r="GA24" s="1"/>
      <c r="GB24" s="1"/>
      <c r="GC24" s="1"/>
      <c r="GD24" s="1"/>
      <c r="GE24" s="1"/>
      <c r="GF24" s="1"/>
      <c r="GG24" s="1"/>
      <c r="GH24" s="1"/>
      <c r="GI24" s="1"/>
      <c r="GJ24" s="1"/>
    </row>
    <row r="25" s="46" customFormat="true" ht="55.2" hidden="false" customHeight="false" outlineLevel="0" collapsed="false">
      <c r="A25" s="27" t="str">
        <f aca="false">IF(ISBLANK(Values!E24),"",IF(Values!$B$37="EU","computercomponent","computer"))</f>
        <v>computercomponent</v>
      </c>
      <c r="B25" s="38" t="str">
        <f aca="false">IF(ISBLANK(Values!E24),"",Values!F24)</f>
        <v>Lenovo T470 BL - DE V2</v>
      </c>
      <c r="C25" s="32" t="str">
        <f aca="false">IF(ISBLANK(Values!E24),"","TellusRem")</f>
        <v>TellusRem</v>
      </c>
      <c r="D25" s="30" t="n">
        <f aca="false">IF(ISBLANK(Values!E24),"",Values!E24)</f>
        <v>5714401470212</v>
      </c>
      <c r="E25" s="31" t="str">
        <f aca="false">IF(ISBLANK(Values!E24),"","EAN")</f>
        <v>EAN</v>
      </c>
      <c r="F25" s="28" t="str">
        <f aca="false">IF(ISBLANK(Values!E24),"",IF(Values!J24, SUBSTITUTE(Values!$B$1, "{language}", Values!H24) &amp; " " &amp;Values!$B$3, SUBSTITUTE(Values!$B$2, "{language}", Values!$H24) &amp; " " &amp;Values!$B$3))</f>
        <v>sostituzione della tastiera Tedesco retroilluminata per Lenovo Thinkpad T470 T480</v>
      </c>
      <c r="G25" s="39" t="str">
        <f aca="false">IF(ISBLANK(Values!E24),"","TellusRem")</f>
        <v>TellusRem</v>
      </c>
      <c r="H25" s="27" t="str">
        <f aca="false">IF(ISBLANK(Values!E24),"",Values!$B$16)</f>
        <v>laptop-computer-replacement-parts</v>
      </c>
      <c r="I25" s="27" t="str">
        <f aca="false">IF(ISBLANK(Values!E24),"","4730574031")</f>
        <v>4730574031</v>
      </c>
      <c r="J25" s="40" t="str">
        <f aca="false">IF(ISBLANK(Values!E24),"",Values!F24 )</f>
        <v>Lenovo T470 BL - DE V2</v>
      </c>
      <c r="K25" s="28" t="n">
        <f aca="false">IF(ISBLANK(Values!E24),"",IF(Values!J24, Values!$B$4, Values!$B$5))</f>
        <v>64.99</v>
      </c>
      <c r="L25" s="41" t="str">
        <f aca="false">IF(ISBLANK(Values!E24),"",IF($CO25="DEFAULT", Values!$B$18, ""))</f>
        <v/>
      </c>
      <c r="M25" s="28" t="str">
        <f aca="false">IF(ISBLANK(Values!E24),"",Values!$M24)</f>
        <v>https://raw.githubusercontent.com/PatrickVibild/TellusAmazonPictures/master/pictures/Lenovo/T470/BL/DE/1.jpg</v>
      </c>
      <c r="N25" s="28" t="str">
        <f aca="false">IF(ISBLANK(Values!$F24),"",Values!N24)</f>
        <v>https://raw.githubusercontent.com/PatrickVibild/TellusAmazonPictures/master/pictures/Lenovo/T470/BL/DE/2.jpg</v>
      </c>
      <c r="O25" s="28" t="str">
        <f aca="false">IF(ISBLANK(Values!$F24),"",Values!O24)</f>
        <v>https://raw.githubusercontent.com/PatrickVibild/TellusAmazonPictures/master/pictures/Lenovo/T470/BL/DE/3.jpg</v>
      </c>
      <c r="P25" s="28" t="str">
        <f aca="false">IF(ISBLANK(Values!$F24),"",Values!P24)</f>
        <v>https://raw.githubusercontent.com/PatrickVibild/TellusAmazonPictures/master/pictures/Lenovo/T470/BL/DE/4.jpg</v>
      </c>
      <c r="Q25" s="28" t="str">
        <f aca="false">IF(ISBLANK(Values!$F24),"",Values!Q24)</f>
        <v>https://raw.githubusercontent.com/PatrickVibild/TellusAmazonPictures/master/pictures/Lenovo/T470/BL/DE/5.jpg</v>
      </c>
      <c r="R25" s="28" t="str">
        <f aca="false">IF(ISBLANK(Values!$F24),"",Values!R24)</f>
        <v>https://raw.githubusercontent.com/PatrickVibild/TellusAmazonPictures/master/pictures/Lenovo/T470/BL/DE/6.jpg</v>
      </c>
      <c r="S25" s="28" t="str">
        <f aca="false">IF(ISBLANK(Values!$F24),"",Values!S24)</f>
        <v>https://raw.githubusercontent.com/PatrickVibild/TellusAmazonPictures/master/pictures/Lenovo/T470/BL/DE/7.jpg</v>
      </c>
      <c r="T25" s="28" t="str">
        <f aca="false">IF(ISBLANK(Values!$F24),"",Values!T24)</f>
        <v>https://raw.githubusercontent.com/PatrickVibild/TellusAmazonPictures/master/pictures/Lenovo/T470/BL/DE/8.jpg</v>
      </c>
      <c r="U25" s="44"/>
      <c r="V25" s="1"/>
      <c r="W25" s="32" t="str">
        <f aca="false">IF(ISBLANK(Values!E24),"","Child")</f>
        <v>Child</v>
      </c>
      <c r="X25" s="32" t="str">
        <f aca="false">IF(ISBLANK(Values!E24),"",Values!$B$13)</f>
        <v>Lenovo T470 parent</v>
      </c>
      <c r="Y25" s="40" t="str">
        <f aca="false">IF(ISBLANK(Values!E24),"","Size-Color")</f>
        <v>Size-Color</v>
      </c>
      <c r="Z25" s="32" t="str">
        <f aca="false">IF(ISBLANK(Values!E24),"","variation")</f>
        <v>variation</v>
      </c>
      <c r="AA25" s="36" t="str">
        <f aca="false">IF(ISBLANK(Values!E24),"",Values!$B$20)</f>
        <v>Update</v>
      </c>
      <c r="AB25" s="36" t="str">
        <f aca="false">IF(ISBLANK(Values!E24),"",Values!$B$29)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5" s="1"/>
      <c r="AD25" s="1"/>
      <c r="AE25" s="1"/>
      <c r="AF25" s="1"/>
      <c r="AG25" s="1"/>
      <c r="AH25" s="1"/>
      <c r="AI25" s="42" t="str">
        <f aca="false">IF(ISBLANK(Values!E24),"",IF(Values!I24,Values!$B$23,Values!$B$33))</f>
        <v>👉 RICONDIZIONATO: RISPARMIA SOLDI - Tastiera sostitutiva per laptop Lenovo, stessa qualità delle tastiere OEM. TellusRem è il principale distributore di tastiere nel mondo dal 2011. Tastiera sostitutiva perfetta, facile da sostituire e installare. </v>
      </c>
      <c r="AJ25" s="43" t="str">
        <f aca="false">IF(ISBLANK(Values!E24),"",Values!$B$24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5" s="1" t="str">
        <f aca="false">IF(ISBLANK(Values!E24),"",Values!$B$25)</f>
        <v>♻️ PRODOTTO ECOLOGICO - Acquista ricondizionato, ACQUISTA VERDE! Riduci oltre l'80% di anidride carbonica acquistando le nostre tastiere ricondizionate, rispetto a ottenere una nuova tastiera! </v>
      </c>
      <c r="AL25" s="1" t="str">
        <f aca="false">IF(ISBLANK(Values!E24),"",SUBSTITUTE(SUBSTITUTE(IF(Values!$J24, Values!$B$26, Values!$B$33), "{language}", Values!$H24), "{flag}", INDEX(options!$E$1:$E$20, Values!$V24)))</f>
        <v>👉 LAYOUT - 🇩🇪 Tedesco retroilluminato. </v>
      </c>
      <c r="AM25" s="1" t="str">
        <f aca="false">SUBSTITUTE(IF(ISBLANK(Values!E24),"",Values!$B$27), "{model}", Values!$B$3)</f>
        <v>👉 COMPATIBILE CON - Lenovo T470 T480. Si prega di controllare attentamente l'immagine e la descrizione prima di acquistare qualsiasi tastiera. Ciò garantisce di ottenere la tastiera del laptop corretta per il computer. Installazione super facile. </v>
      </c>
      <c r="AN25" s="1"/>
      <c r="AO25" s="1"/>
      <c r="AP25" s="1"/>
      <c r="AQ25" s="1"/>
      <c r="AR25" s="1"/>
      <c r="AS25" s="1"/>
      <c r="AT25" s="28" t="str">
        <f aca="false">IF(ISBLANK(Values!E24),"",Values!H24)</f>
        <v>Tedesco</v>
      </c>
      <c r="AU25" s="1"/>
      <c r="AV25" s="36" t="str">
        <f aca="false">IF(ISBLANK(Values!E24),"",IF(Values!J24,"Backlit", "Non-Backlit"))</f>
        <v>Backlit</v>
      </c>
      <c r="AW25" s="1"/>
      <c r="AX25" s="1"/>
      <c r="AY25" s="1"/>
      <c r="AZ25" s="1"/>
      <c r="BA25" s="1"/>
      <c r="BB25" s="1"/>
      <c r="BC25" s="1"/>
      <c r="BD25" s="1"/>
      <c r="BE25" s="27" t="str">
        <f aca="false">IF(ISBLANK(Values!E24),"","Professional Audience")</f>
        <v>Professional Audience</v>
      </c>
      <c r="BF25" s="27" t="str">
        <f aca="false">IF(ISBLANK(Values!E24),"","Consumer Audience")</f>
        <v>Consumer Audience</v>
      </c>
      <c r="BG25" s="27" t="str">
        <f aca="false">IF(ISBLANK(Values!E24),"","Adults")</f>
        <v>Adults</v>
      </c>
      <c r="BH25" s="27" t="str">
        <f aca="false">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n">
        <f aca="false">IF(ISBLANK(Values!E24),"",Values!$B$11)</f>
        <v>150</v>
      </c>
      <c r="CH25" s="1" t="str">
        <f aca="false">IF(ISBLANK(Values!E24),"","GR")</f>
        <v>GR</v>
      </c>
      <c r="CI25" s="1" t="str">
        <f aca="false">IF(ISBLANK(Values!E24),"",Values!$B$7)</f>
        <v>41</v>
      </c>
      <c r="CJ25" s="1" t="str">
        <f aca="false">IF(ISBLANK(Values!E24),"",Values!$B$8)</f>
        <v>17</v>
      </c>
      <c r="CK25" s="1" t="str">
        <f aca="false">IF(ISBLANK(Values!E24),"",Values!$B$9)</f>
        <v>5</v>
      </c>
      <c r="CL25" s="1" t="str">
        <f aca="false">IF(ISBLANK(Values!E24),"","CM")</f>
        <v>CM</v>
      </c>
      <c r="CM25" s="1"/>
      <c r="CN25" s="1"/>
      <c r="CO25" s="1" t="str">
        <f aca="false">IF(ISBLANK(Values!E24), "", IF(AND(Values!$B$37=options!$G$2, Values!$C24), "AMAZON_NA", IF(AND(Values!$B$37=options!$G$1, Values!$D24), "AMAZON_EU", "DEFAULT")))</f>
        <v>AMAZON_EU</v>
      </c>
      <c r="CP25" s="36" t="str">
        <f aca="false">IF(ISBLANK(Values!E24),"",Values!$B$7)</f>
        <v>41</v>
      </c>
      <c r="CQ25" s="36" t="str">
        <f aca="false">IF(ISBLANK(Values!E24),"",Values!$B$8)</f>
        <v>17</v>
      </c>
      <c r="CR25" s="36" t="str">
        <f aca="false">IF(ISBLANK(Values!E24),"",Values!$B$9)</f>
        <v>5</v>
      </c>
      <c r="CS25" s="1" t="n">
        <f aca="false">IF(ISBLANK(Values!E24),"",Values!$B$11)</f>
        <v>150</v>
      </c>
      <c r="CT25" s="1" t="str">
        <f aca="false">IF(ISBLANK(Values!E24),"","GR")</f>
        <v>GR</v>
      </c>
      <c r="CU25" s="1" t="str">
        <f aca="false">IF(ISBLANK(Values!E24),"","CM")</f>
        <v>CM</v>
      </c>
      <c r="CV25" s="1" t="str">
        <f aca="false">IF(ISBLANK(Values!E24),"",IF(Values!$B$36=options!$F$1,"Denmark", IF(Values!$B$36=options!$F$2, "Danemark",IF(Values!$B$36=options!$F$3, "Dänemark",IF(Values!$B$36=options!$F$4, "Danimarca",IF(Values!$B$36=options!$F$5, "Dinamarca",IF(Values!$B$36=options!$F$6, "Denemarken","" ) ) ) ) )))</f>
        <v>Danimarca</v>
      </c>
      <c r="CW25" s="1"/>
      <c r="CX25" s="1"/>
      <c r="CY25" s="1"/>
      <c r="CZ25" s="1" t="str">
        <f aca="false">IF(ISBLANK(Values!E24),"","No")</f>
        <v>No</v>
      </c>
      <c r="DA25" s="1" t="str">
        <f aca="false">IF(ISBLANK(Values!E24),"","No")</f>
        <v>No</v>
      </c>
      <c r="DB25" s="1"/>
      <c r="DC25" s="1"/>
      <c r="DD25" s="1"/>
      <c r="DE25" s="1"/>
      <c r="DF25" s="1"/>
      <c r="DG25" s="1"/>
      <c r="DH25" s="1"/>
      <c r="DI25" s="1"/>
      <c r="DJ25" s="1"/>
      <c r="DK25" s="1"/>
      <c r="DL25" s="1"/>
      <c r="DM25" s="1"/>
      <c r="DN25" s="1"/>
      <c r="DO25" s="27" t="str">
        <f aca="false">IF(ISBLANK(Values!E24),"","Parts")</f>
        <v>Parts</v>
      </c>
      <c r="DP25" s="27" t="str">
        <f aca="false">IF(ISBLANK(Values!E24),"",Values!$B$31)</f>
        <v>6 mesi di garanzia dopo la data di consegna. In caso di malfunzionamento della tastiera verrà inviata una nuova unità o un pezzo di ricambio per la tastiera del prodotto. In caso di smistamento delle scorte viene emesso un rimborso completo.</v>
      </c>
      <c r="DQ25" s="1"/>
      <c r="DR25" s="1"/>
      <c r="DS25" s="31"/>
      <c r="DT25" s="1"/>
      <c r="DU25" s="1"/>
      <c r="DV25" s="1"/>
      <c r="DW25" s="1"/>
      <c r="DX25" s="1"/>
      <c r="DY25" s="45" t="str">
        <f aca="false">IF(ISBLANK(Values!$E24), "", "not_applicable")</f>
        <v>not_applicable</v>
      </c>
      <c r="DZ25" s="31"/>
      <c r="EA25" s="31"/>
      <c r="EB25" s="31"/>
      <c r="EC25" s="31"/>
      <c r="ED25" s="1"/>
      <c r="EE25" s="1"/>
      <c r="EF25" s="1"/>
      <c r="EG25" s="1"/>
      <c r="EH25" s="1"/>
      <c r="EI25" s="1" t="str">
        <f aca="false">IF(ISBLANK(Values!E24),"",Values!$B$31)</f>
        <v>6 mesi di garanzia dopo la data di consegna. In caso di malfunzionamento della tastiera verrà inviata una nuova unità o un pezzo di ricambio per la tastiera del prodotto. In caso di smistamento delle scorte viene emesso un rimborso completo.</v>
      </c>
      <c r="EJ25" s="1"/>
      <c r="EK25" s="1"/>
      <c r="EL25" s="1"/>
      <c r="EM25" s="1"/>
      <c r="EN25" s="1"/>
      <c r="EO25" s="1"/>
      <c r="EP25" s="1"/>
      <c r="EQ25" s="1"/>
      <c r="ER25" s="1"/>
      <c r="ES25" s="1" t="str">
        <f aca="false">IF(ISBLANK(Values!E24),"","Amazon Tellus UPS")</f>
        <v>Amazon Tellus UPS</v>
      </c>
      <c r="ET25" s="1"/>
      <c r="EU25" s="1"/>
      <c r="EV25" s="31" t="str">
        <f aca="false">IF(ISBLANK(Values!E24),"","New")</f>
        <v>New</v>
      </c>
      <c r="EW25" s="1"/>
      <c r="EX25" s="1"/>
      <c r="EY25" s="1"/>
      <c r="EZ25" s="1"/>
      <c r="FA25" s="1"/>
      <c r="FB25" s="1"/>
      <c r="FC25" s="1"/>
      <c r="FD25" s="1"/>
      <c r="FE25" s="1" t="str">
        <f aca="false">IF(ISBLANK(Values!E24),"",IF(CO25&lt;&gt;"DEFAULT", "", 3))</f>
        <v/>
      </c>
      <c r="FF25" s="1"/>
      <c r="FG25" s="1"/>
      <c r="FH25" s="1" t="str">
        <f aca="false">IF(ISBLANK(Values!E24),"","FALSE")</f>
        <v>FALSE</v>
      </c>
      <c r="FI25" s="36" t="str">
        <f aca="false">IF(ISBLANK(Values!E24),"","FALSE")</f>
        <v>FALSE</v>
      </c>
      <c r="FJ25" s="36" t="str">
        <f aca="false">IF(ISBLANK(Values!E24),"","FALSE")</f>
        <v>FALSE</v>
      </c>
      <c r="FK25" s="1"/>
      <c r="FL25" s="1"/>
      <c r="FM25" s="1" t="str">
        <f aca="false">IF(ISBLANK(Values!E24),"","1")</f>
        <v>1</v>
      </c>
      <c r="FN25" s="1"/>
      <c r="FO25" s="28" t="n">
        <f aca="false">IF(ISBLANK(Values!E24),"",IF(Values!J24, Values!$B$4, Values!$B$5))</f>
        <v>64.99</v>
      </c>
      <c r="FP25" s="1" t="str">
        <f aca="false">IF(ISBLANK(Values!E24),"","Percent")</f>
        <v>Percent</v>
      </c>
      <c r="FQ25" s="1" t="str">
        <f aca="false">IF(ISBLANK(Values!E24),"","2")</f>
        <v>2</v>
      </c>
      <c r="FR25" s="1" t="str">
        <f aca="false">IF(ISBLANK(Values!E24),"","3")</f>
        <v>3</v>
      </c>
      <c r="FS25" s="1" t="str">
        <f aca="false">IF(ISBLANK(Values!E24),"","5")</f>
        <v>5</v>
      </c>
      <c r="FT25" s="1" t="str">
        <f aca="false">IF(ISBLANK(Values!E24),"","6")</f>
        <v>6</v>
      </c>
      <c r="FU25" s="1" t="str">
        <f aca="false">IF(ISBLANK(Values!E24),"","10")</f>
        <v>10</v>
      </c>
      <c r="FV25" s="1" t="str">
        <f aca="false">IF(ISBLANK(Values!E24),"","10")</f>
        <v>10</v>
      </c>
      <c r="FW25" s="1"/>
      <c r="FX25" s="1"/>
      <c r="FY25" s="1"/>
      <c r="FZ25" s="1"/>
      <c r="GA25" s="1"/>
      <c r="GB25" s="1"/>
      <c r="GC25" s="1"/>
      <c r="GD25" s="1"/>
      <c r="GE25" s="1"/>
      <c r="GF25" s="1"/>
      <c r="GG25" s="1"/>
      <c r="GH25" s="1"/>
      <c r="GI25" s="1"/>
      <c r="GJ25" s="1"/>
    </row>
    <row r="26" s="46" customFormat="true" ht="55.2" hidden="false" customHeight="false" outlineLevel="0" collapsed="false">
      <c r="A26" s="27" t="str">
        <f aca="false">IF(ISBLANK(Values!E25),"",IF(Values!$B$37="EU","computercomponent","computer"))</f>
        <v>computercomponent</v>
      </c>
      <c r="B26" s="38" t="str">
        <f aca="false">IF(ISBLANK(Values!E25),"",Values!F25)</f>
        <v>Lenovo T470 BL - FR V2</v>
      </c>
      <c r="C26" s="32" t="str">
        <f aca="false">IF(ISBLANK(Values!E25),"","TellusRem")</f>
        <v>TellusRem</v>
      </c>
      <c r="D26" s="30" t="n">
        <f aca="false">IF(ISBLANK(Values!E25),"",Values!E25)</f>
        <v>5714401470229</v>
      </c>
      <c r="E26" s="31" t="str">
        <f aca="false">IF(ISBLANK(Values!E25),"","EAN")</f>
        <v>EAN</v>
      </c>
      <c r="F26" s="28" t="str">
        <f aca="false">IF(ISBLANK(Values!E25),"",IF(Values!J25, SUBSTITUTE(Values!$B$1, "{language}", Values!H25) &amp; " " &amp;Values!$B$3, SUBSTITUTE(Values!$B$2, "{language}", Values!$H25) &amp; " " &amp;Values!$B$3))</f>
        <v>sostituzione della tastiera Francese retroilluminata per Lenovo Thinkpad T470 T480</v>
      </c>
      <c r="G26" s="39" t="str">
        <f aca="false">IF(ISBLANK(Values!E25),"","TellusRem")</f>
        <v>TellusRem</v>
      </c>
      <c r="H26" s="27" t="str">
        <f aca="false">IF(ISBLANK(Values!E25),"",Values!$B$16)</f>
        <v>laptop-computer-replacement-parts</v>
      </c>
      <c r="I26" s="27" t="str">
        <f aca="false">IF(ISBLANK(Values!E25),"","4730574031")</f>
        <v>4730574031</v>
      </c>
      <c r="J26" s="40" t="str">
        <f aca="false">IF(ISBLANK(Values!E25),"",Values!F25 )</f>
        <v>Lenovo T470 BL - FR V2</v>
      </c>
      <c r="K26" s="28" t="n">
        <f aca="false">IF(ISBLANK(Values!E25),"",IF(Values!J25, Values!$B$4, Values!$B$5))</f>
        <v>64.99</v>
      </c>
      <c r="L26" s="41" t="str">
        <f aca="false">IF(ISBLANK(Values!E25),"",IF($CO26="DEFAULT", Values!$B$18, ""))</f>
        <v/>
      </c>
      <c r="M26" s="28" t="str">
        <f aca="false">IF(ISBLANK(Values!E25),"",Values!$M25)</f>
        <v>https://raw.githubusercontent.com/PatrickVibild/TellusAmazonPictures/master/pictures/Lenovo/T470/BL/FR/1.jpg</v>
      </c>
      <c r="N26" s="28" t="str">
        <f aca="false">IF(ISBLANK(Values!$F25),"",Values!N25)</f>
        <v>https://raw.githubusercontent.com/PatrickVibild/TellusAmazonPictures/master/pictures/Lenovo/T470/BL/FR/2.jpg</v>
      </c>
      <c r="O26" s="28" t="str">
        <f aca="false">IF(ISBLANK(Values!$F25),"",Values!O25)</f>
        <v>https://raw.githubusercontent.com/PatrickVibild/TellusAmazonPictures/master/pictures/Lenovo/T470/BL/FR/3.jpg</v>
      </c>
      <c r="P26" s="28" t="str">
        <f aca="false">IF(ISBLANK(Values!$F25),"",Values!P25)</f>
        <v>https://raw.githubusercontent.com/PatrickVibild/TellusAmazonPictures/master/pictures/Lenovo/T470/BL/FR/4.jpg</v>
      </c>
      <c r="Q26" s="28" t="str">
        <f aca="false">IF(ISBLANK(Values!$F25),"",Values!Q25)</f>
        <v>https://raw.githubusercontent.com/PatrickVibild/TellusAmazonPictures/master/pictures/Lenovo/T470/BL/FR/5.jpg</v>
      </c>
      <c r="R26" s="28" t="str">
        <f aca="false">IF(ISBLANK(Values!$F25),"",Values!R25)</f>
        <v>https://raw.githubusercontent.com/PatrickVibild/TellusAmazonPictures/master/pictures/Lenovo/T470/BL/FR/6.jpg</v>
      </c>
      <c r="S26" s="28" t="str">
        <f aca="false">IF(ISBLANK(Values!$F25),"",Values!S25)</f>
        <v>https://raw.githubusercontent.com/PatrickVibild/TellusAmazonPictures/master/pictures/Lenovo/T470/BL/FR/7.jpg</v>
      </c>
      <c r="T26" s="28" t="str">
        <f aca="false">IF(ISBLANK(Values!$F25),"",Values!T25)</f>
        <v>https://raw.githubusercontent.com/PatrickVibild/TellusAmazonPictures/master/pictures/Lenovo/T470/BL/FR/8.jpg</v>
      </c>
      <c r="U26" s="44"/>
      <c r="V26" s="1"/>
      <c r="W26" s="32" t="str">
        <f aca="false">IF(ISBLANK(Values!E25),"","Child")</f>
        <v>Child</v>
      </c>
      <c r="X26" s="32" t="str">
        <f aca="false">IF(ISBLANK(Values!E25),"",Values!$B$13)</f>
        <v>Lenovo T470 parent</v>
      </c>
      <c r="Y26" s="40" t="str">
        <f aca="false">IF(ISBLANK(Values!E25),"","Size-Color")</f>
        <v>Size-Color</v>
      </c>
      <c r="Z26" s="32" t="str">
        <f aca="false">IF(ISBLANK(Values!E25),"","variation")</f>
        <v>variation</v>
      </c>
      <c r="AA26" s="36" t="str">
        <f aca="false">IF(ISBLANK(Values!E25),"",Values!$B$20)</f>
        <v>Update</v>
      </c>
      <c r="AB26" s="36" t="str">
        <f aca="false">IF(ISBLANK(Values!E25),"",Values!$B$29)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6" s="1"/>
      <c r="AD26" s="1"/>
      <c r="AE26" s="1"/>
      <c r="AF26" s="1"/>
      <c r="AG26" s="1"/>
      <c r="AH26" s="1"/>
      <c r="AI26" s="42" t="str">
        <f aca="false">IF(ISBLANK(Values!E25),"",IF(Values!I25,Values!$B$23,Values!$B$33))</f>
        <v>👉 RICONDIZIONATO: RISPARMIA SOLDI - Tastiera sostitutiva per laptop Lenovo, stessa qualità delle tastiere OEM. TellusRem è il principale distributore di tastiere nel mondo dal 2011. Tastiera sostitutiva perfetta, facile da sostituire e installare. </v>
      </c>
      <c r="AJ26" s="43" t="str">
        <f aca="false">IF(ISBLANK(Values!E25),"",Values!$B$24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6" s="1" t="str">
        <f aca="false">IF(ISBLANK(Values!E25),"",Values!$B$25)</f>
        <v>♻️ PRODOTTO ECOLOGICO - Acquista ricondizionato, ACQUISTA VERDE! Riduci oltre l'80% di anidride carbonica acquistando le nostre tastiere ricondizionate, rispetto a ottenere una nuova tastiera! </v>
      </c>
      <c r="AL26" s="1" t="str">
        <f aca="false">IF(ISBLANK(Values!E25),"",SUBSTITUTE(SUBSTITUTE(IF(Values!$J25, Values!$B$26, Values!$B$33), "{language}", Values!$H25), "{flag}", INDEX(options!$E$1:$E$20, Values!$V25)))</f>
        <v>👉 LAYOUT - 🇫🇷 Francese retroilluminato. </v>
      </c>
      <c r="AM26" s="1" t="str">
        <f aca="false">SUBSTITUTE(IF(ISBLANK(Values!E25),"",Values!$B$27), "{model}", Values!$B$3)</f>
        <v>👉 COMPATIBILE CON - Lenovo T470 T480. Si prega di controllare attentamente l'immagine e la descrizione prima di acquistare qualsiasi tastiera. Ciò garantisce di ottenere la tastiera del laptop corretta per il computer. Installazione super facile. </v>
      </c>
      <c r="AN26" s="1"/>
      <c r="AO26" s="1"/>
      <c r="AP26" s="1"/>
      <c r="AQ26" s="1"/>
      <c r="AR26" s="1"/>
      <c r="AS26" s="1"/>
      <c r="AT26" s="28" t="str">
        <f aca="false">IF(ISBLANK(Values!E25),"",Values!H25)</f>
        <v>Francese</v>
      </c>
      <c r="AU26" s="1"/>
      <c r="AV26" s="36" t="str">
        <f aca="false">IF(ISBLANK(Values!E25),"",IF(Values!J25,"Backlit", "Non-Backlit"))</f>
        <v>Backlit</v>
      </c>
      <c r="AW26" s="1"/>
      <c r="AX26" s="1"/>
      <c r="AY26" s="1"/>
      <c r="AZ26" s="1"/>
      <c r="BA26" s="1"/>
      <c r="BB26" s="1"/>
      <c r="BC26" s="1"/>
      <c r="BD26" s="1"/>
      <c r="BE26" s="27" t="str">
        <f aca="false">IF(ISBLANK(Values!E25),"","Professional Audience")</f>
        <v>Professional Audience</v>
      </c>
      <c r="BF26" s="27" t="str">
        <f aca="false">IF(ISBLANK(Values!E25),"","Consumer Audience")</f>
        <v>Consumer Audience</v>
      </c>
      <c r="BG26" s="27" t="str">
        <f aca="false">IF(ISBLANK(Values!E25),"","Adults")</f>
        <v>Adults</v>
      </c>
      <c r="BH26" s="27" t="str">
        <f aca="false">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n">
        <f aca="false">IF(ISBLANK(Values!E25),"",Values!$B$11)</f>
        <v>150</v>
      </c>
      <c r="CH26" s="1" t="str">
        <f aca="false">IF(ISBLANK(Values!E25),"","GR")</f>
        <v>GR</v>
      </c>
      <c r="CI26" s="1" t="str">
        <f aca="false">IF(ISBLANK(Values!E25),"",Values!$B$7)</f>
        <v>41</v>
      </c>
      <c r="CJ26" s="1" t="str">
        <f aca="false">IF(ISBLANK(Values!E25),"",Values!$B$8)</f>
        <v>17</v>
      </c>
      <c r="CK26" s="1" t="str">
        <f aca="false">IF(ISBLANK(Values!E25),"",Values!$B$9)</f>
        <v>5</v>
      </c>
      <c r="CL26" s="1" t="str">
        <f aca="false">IF(ISBLANK(Values!E25),"","CM")</f>
        <v>CM</v>
      </c>
      <c r="CM26" s="1"/>
      <c r="CN26" s="1"/>
      <c r="CO26" s="1" t="str">
        <f aca="false">IF(ISBLANK(Values!E25), "", IF(AND(Values!$B$37=options!$G$2, Values!$C25), "AMAZON_NA", IF(AND(Values!$B$37=options!$G$1, Values!$D25), "AMAZON_EU", "DEFAULT")))</f>
        <v>AMAZON_EU</v>
      </c>
      <c r="CP26" s="36" t="str">
        <f aca="false">IF(ISBLANK(Values!E25),"",Values!$B$7)</f>
        <v>41</v>
      </c>
      <c r="CQ26" s="36" t="str">
        <f aca="false">IF(ISBLANK(Values!E25),"",Values!$B$8)</f>
        <v>17</v>
      </c>
      <c r="CR26" s="36" t="str">
        <f aca="false">IF(ISBLANK(Values!E25),"",Values!$B$9)</f>
        <v>5</v>
      </c>
      <c r="CS26" s="1" t="n">
        <f aca="false">IF(ISBLANK(Values!E25),"",Values!$B$11)</f>
        <v>150</v>
      </c>
      <c r="CT26" s="1" t="str">
        <f aca="false">IF(ISBLANK(Values!E25),"","GR")</f>
        <v>GR</v>
      </c>
      <c r="CU26" s="1" t="str">
        <f aca="false">IF(ISBLANK(Values!E25),"","CM")</f>
        <v>CM</v>
      </c>
      <c r="CV26" s="1" t="str">
        <f aca="false">IF(ISBLANK(Values!E25),"",IF(Values!$B$36=options!$F$1,"Denmark", IF(Values!$B$36=options!$F$2, "Danemark",IF(Values!$B$36=options!$F$3, "Dänemark",IF(Values!$B$36=options!$F$4, "Danimarca",IF(Values!$B$36=options!$F$5, "Dinamarca",IF(Values!$B$36=options!$F$6, "Denemarken","" ) ) ) ) )))</f>
        <v>Danimarca</v>
      </c>
      <c r="CW26" s="1"/>
      <c r="CX26" s="1"/>
      <c r="CY26" s="1"/>
      <c r="CZ26" s="1" t="str">
        <f aca="false">IF(ISBLANK(Values!E25),"","No")</f>
        <v>No</v>
      </c>
      <c r="DA26" s="1" t="str">
        <f aca="false">IF(ISBLANK(Values!E25),"","No")</f>
        <v>No</v>
      </c>
      <c r="DB26" s="1"/>
      <c r="DC26" s="1"/>
      <c r="DD26" s="1"/>
      <c r="DE26" s="1"/>
      <c r="DF26" s="1"/>
      <c r="DG26" s="1"/>
      <c r="DH26" s="1"/>
      <c r="DI26" s="1"/>
      <c r="DJ26" s="1"/>
      <c r="DK26" s="1"/>
      <c r="DL26" s="1"/>
      <c r="DM26" s="1"/>
      <c r="DN26" s="1"/>
      <c r="DO26" s="27" t="str">
        <f aca="false">IF(ISBLANK(Values!E25),"","Parts")</f>
        <v>Parts</v>
      </c>
      <c r="DP26" s="27" t="str">
        <f aca="false">IF(ISBLANK(Values!E25),"",Values!$B$31)</f>
        <v>6 mesi di garanzia dopo la data di consegna. In caso di malfunzionamento della tastiera verrà inviata una nuova unità o un pezzo di ricambio per la tastiera del prodotto. In caso di smistamento delle scorte viene emesso un rimborso completo.</v>
      </c>
      <c r="DQ26" s="1"/>
      <c r="DR26" s="1"/>
      <c r="DS26" s="31"/>
      <c r="DT26" s="1"/>
      <c r="DU26" s="1"/>
      <c r="DV26" s="1"/>
      <c r="DW26" s="1"/>
      <c r="DX26" s="1"/>
      <c r="DY26" s="45" t="str">
        <f aca="false">IF(ISBLANK(Values!$E25), "", "not_applicable")</f>
        <v>not_applicable</v>
      </c>
      <c r="DZ26" s="31"/>
      <c r="EA26" s="31"/>
      <c r="EB26" s="31"/>
      <c r="EC26" s="31"/>
      <c r="ED26" s="1"/>
      <c r="EE26" s="1"/>
      <c r="EF26" s="1"/>
      <c r="EG26" s="1"/>
      <c r="EH26" s="1"/>
      <c r="EI26" s="1" t="str">
        <f aca="false">IF(ISBLANK(Values!E25),"",Values!$B$31)</f>
        <v>6 mesi di garanzia dopo la data di consegna. In caso di malfunzionamento della tastiera verrà inviata una nuova unità o un pezzo di ricambio per la tastiera del prodotto. In caso di smistamento delle scorte viene emesso un rimborso completo.</v>
      </c>
      <c r="EJ26" s="1"/>
      <c r="EK26" s="1"/>
      <c r="EL26" s="1"/>
      <c r="EM26" s="1"/>
      <c r="EN26" s="1"/>
      <c r="EO26" s="1"/>
      <c r="EP26" s="1"/>
      <c r="EQ26" s="1"/>
      <c r="ER26" s="1"/>
      <c r="ES26" s="1" t="str">
        <f aca="false">IF(ISBLANK(Values!E25),"","Amazon Tellus UPS")</f>
        <v>Amazon Tellus UPS</v>
      </c>
      <c r="ET26" s="1"/>
      <c r="EU26" s="1"/>
      <c r="EV26" s="31" t="str">
        <f aca="false">IF(ISBLANK(Values!E25),"","New")</f>
        <v>New</v>
      </c>
      <c r="EW26" s="1"/>
      <c r="EX26" s="1"/>
      <c r="EY26" s="1"/>
      <c r="EZ26" s="1"/>
      <c r="FA26" s="1"/>
      <c r="FB26" s="1"/>
      <c r="FC26" s="1"/>
      <c r="FD26" s="1"/>
      <c r="FE26" s="1" t="str">
        <f aca="false">IF(ISBLANK(Values!E25),"",IF(CO26&lt;&gt;"DEFAULT", "", 3))</f>
        <v/>
      </c>
      <c r="FF26" s="1"/>
      <c r="FG26" s="1"/>
      <c r="FH26" s="1" t="str">
        <f aca="false">IF(ISBLANK(Values!E25),"","FALSE")</f>
        <v>FALSE</v>
      </c>
      <c r="FI26" s="36" t="str">
        <f aca="false">IF(ISBLANK(Values!E25),"","FALSE")</f>
        <v>FALSE</v>
      </c>
      <c r="FJ26" s="36" t="str">
        <f aca="false">IF(ISBLANK(Values!E25),"","FALSE")</f>
        <v>FALSE</v>
      </c>
      <c r="FK26" s="1"/>
      <c r="FL26" s="1"/>
      <c r="FM26" s="1" t="str">
        <f aca="false">IF(ISBLANK(Values!E25),"","1")</f>
        <v>1</v>
      </c>
      <c r="FN26" s="1"/>
      <c r="FO26" s="28" t="n">
        <f aca="false">IF(ISBLANK(Values!E25),"",IF(Values!J25, Values!$B$4, Values!$B$5))</f>
        <v>64.99</v>
      </c>
      <c r="FP26" s="1" t="str">
        <f aca="false">IF(ISBLANK(Values!E25),"","Percent")</f>
        <v>Percent</v>
      </c>
      <c r="FQ26" s="1" t="str">
        <f aca="false">IF(ISBLANK(Values!E25),"","2")</f>
        <v>2</v>
      </c>
      <c r="FR26" s="1" t="str">
        <f aca="false">IF(ISBLANK(Values!E25),"","3")</f>
        <v>3</v>
      </c>
      <c r="FS26" s="1" t="str">
        <f aca="false">IF(ISBLANK(Values!E25),"","5")</f>
        <v>5</v>
      </c>
      <c r="FT26" s="1" t="str">
        <f aca="false">IF(ISBLANK(Values!E25),"","6")</f>
        <v>6</v>
      </c>
      <c r="FU26" s="1" t="str">
        <f aca="false">IF(ISBLANK(Values!E25),"","10")</f>
        <v>10</v>
      </c>
      <c r="FV26" s="1" t="str">
        <f aca="false">IF(ISBLANK(Values!E25),"","10")</f>
        <v>10</v>
      </c>
      <c r="FW26" s="1"/>
      <c r="FX26" s="1"/>
      <c r="FY26" s="1"/>
      <c r="FZ26" s="1"/>
      <c r="GA26" s="1"/>
      <c r="GB26" s="1"/>
      <c r="GC26" s="1"/>
      <c r="GD26" s="1"/>
      <c r="GE26" s="1"/>
      <c r="GF26" s="1"/>
      <c r="GG26" s="1"/>
      <c r="GH26" s="1"/>
      <c r="GI26" s="1"/>
      <c r="GJ26" s="1"/>
    </row>
    <row r="27" s="46" customFormat="true" ht="55.2" hidden="false" customHeight="false" outlineLevel="0" collapsed="false">
      <c r="A27" s="27" t="str">
        <f aca="false">IF(ISBLANK(Values!E26),"",IF(Values!$B$37="EU","computercomponent","computer"))</f>
        <v>computercomponent</v>
      </c>
      <c r="B27" s="38" t="str">
        <f aca="false">IF(ISBLANK(Values!E26),"",Values!F26)</f>
        <v>Lenovo T470 BL - IT</v>
      </c>
      <c r="C27" s="32" t="str">
        <f aca="false">IF(ISBLANK(Values!E26),"","TellusRem")</f>
        <v>TellusRem</v>
      </c>
      <c r="D27" s="30" t="n">
        <f aca="false">IF(ISBLANK(Values!E26),"",Values!E26)</f>
        <v>5714401470038</v>
      </c>
      <c r="E27" s="31" t="str">
        <f aca="false">IF(ISBLANK(Values!E26),"","EAN")</f>
        <v>EAN</v>
      </c>
      <c r="F27" s="28" t="str">
        <f aca="false">IF(ISBLANK(Values!E26),"",IF(Values!J26, SUBSTITUTE(Values!$B$1, "{language}", Values!H26) &amp; " " &amp;Values!$B$3, SUBSTITUTE(Values!$B$2, "{language}", Values!$H26) &amp; " " &amp;Values!$B$3))</f>
        <v>sostituzione della tastiera Italiano retroilluminata per Lenovo Thinkpad T470 T480</v>
      </c>
      <c r="G27" s="39" t="str">
        <f aca="false">IF(ISBLANK(Values!E26),"","TellusRem")</f>
        <v>TellusRem</v>
      </c>
      <c r="H27" s="27" t="str">
        <f aca="false">IF(ISBLANK(Values!E26),"",Values!$B$16)</f>
        <v>laptop-computer-replacement-parts</v>
      </c>
      <c r="I27" s="27" t="str">
        <f aca="false">IF(ISBLANK(Values!E26),"","4730574031")</f>
        <v>4730574031</v>
      </c>
      <c r="J27" s="40" t="str">
        <f aca="false">IF(ISBLANK(Values!E26),"",Values!F26 )</f>
        <v>Lenovo T470 BL - IT</v>
      </c>
      <c r="K27" s="28" t="n">
        <f aca="false">IF(ISBLANK(Values!E26),"",IF(Values!J26, Values!$B$4, Values!$B$5))</f>
        <v>64.99</v>
      </c>
      <c r="L27" s="41" t="str">
        <f aca="false">IF(ISBLANK(Values!E26),"",IF($CO27="DEFAULT", Values!$B$18, ""))</f>
        <v/>
      </c>
      <c r="M27" s="28" t="str">
        <f aca="false">IF(ISBLANK(Values!E26),"",Values!$M26)</f>
        <v>https://raw.githubusercontent.com/PatrickVibild/TellusAmazonPictures/master/pictures/Lenovo/T470/BL/IT/1.jpg</v>
      </c>
      <c r="N27" s="28" t="str">
        <f aca="false">IF(ISBLANK(Values!$F26),"",Values!N26)</f>
        <v>https://raw.githubusercontent.com/PatrickVibild/TellusAmazonPictures/master/pictures/Lenovo/T470/BL/IT/2.jpg</v>
      </c>
      <c r="O27" s="28" t="str">
        <f aca="false">IF(ISBLANK(Values!$F26),"",Values!O26)</f>
        <v>https://raw.githubusercontent.com/PatrickVibild/TellusAmazonPictures/master/pictures/Lenovo/T470/BL/IT/3.jpg</v>
      </c>
      <c r="P27" s="28" t="str">
        <f aca="false">IF(ISBLANK(Values!$F26),"",Values!P26)</f>
        <v>https://raw.githubusercontent.com/PatrickVibild/TellusAmazonPictures/master/pictures/Lenovo/T470/BL/IT/4.jpg</v>
      </c>
      <c r="Q27" s="28" t="str">
        <f aca="false">IF(ISBLANK(Values!$F26),"",Values!Q26)</f>
        <v>https://raw.githubusercontent.com/PatrickVibild/TellusAmazonPictures/master/pictures/Lenovo/T470/BL/IT/5.jpg</v>
      </c>
      <c r="R27" s="28" t="str">
        <f aca="false">IF(ISBLANK(Values!$F26),"",Values!R26)</f>
        <v>https://raw.githubusercontent.com/PatrickVibild/TellusAmazonPictures/master/pictures/Lenovo/T470/BL/IT/6.jpg</v>
      </c>
      <c r="S27" s="28" t="str">
        <f aca="false">IF(ISBLANK(Values!$F26),"",Values!S26)</f>
        <v>https://raw.githubusercontent.com/PatrickVibild/TellusAmazonPictures/master/pictures/Lenovo/T470/BL/IT/7.jpg</v>
      </c>
      <c r="T27" s="28" t="str">
        <f aca="false">IF(ISBLANK(Values!$F26),"",Values!T26)</f>
        <v>https://raw.githubusercontent.com/PatrickVibild/TellusAmazonPictures/master/pictures/Lenovo/T470/BL/IT/8.jpg</v>
      </c>
      <c r="U27" s="44"/>
      <c r="V27" s="1"/>
      <c r="W27" s="32" t="str">
        <f aca="false">IF(ISBLANK(Values!E26),"","Child")</f>
        <v>Child</v>
      </c>
      <c r="X27" s="32" t="str">
        <f aca="false">IF(ISBLANK(Values!E26),"",Values!$B$13)</f>
        <v>Lenovo T470 parent</v>
      </c>
      <c r="Y27" s="40" t="str">
        <f aca="false">IF(ISBLANK(Values!E26),"","Size-Color")</f>
        <v>Size-Color</v>
      </c>
      <c r="Z27" s="32" t="str">
        <f aca="false">IF(ISBLANK(Values!E26),"","variation")</f>
        <v>variation</v>
      </c>
      <c r="AA27" s="36" t="str">
        <f aca="false">IF(ISBLANK(Values!E26),"",Values!$B$20)</f>
        <v>Update</v>
      </c>
      <c r="AB27" s="36" t="str">
        <f aca="false">IF(ISBLANK(Values!E26),"",Values!$B$29)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7" s="1"/>
      <c r="AD27" s="1"/>
      <c r="AE27" s="1"/>
      <c r="AF27" s="1"/>
      <c r="AG27" s="1"/>
      <c r="AH27" s="1"/>
      <c r="AI27" s="42" t="str">
        <f aca="false">IF(ISBLANK(Values!E26),"",IF(Values!I26,Values!$B$23,Values!$B$33))</f>
        <v>👉 RICONDIZIONATO: RISPARMIA SOLDI - Tastiera sostitutiva per laptop Lenovo, stessa qualità delle tastiere OEM. TellusRem è il principale distributore di tastiere nel mondo dal 2011. Tastiera sostitutiva perfetta, facile da sostituire e installare. </v>
      </c>
      <c r="AJ27" s="43" t="str">
        <f aca="false">IF(ISBLANK(Values!E26),"",Values!$B$24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7" s="1" t="str">
        <f aca="false">IF(ISBLANK(Values!E26),"",Values!$B$25)</f>
        <v>♻️ PRODOTTO ECOLOGICO - Acquista ricondizionato, ACQUISTA VERDE! Riduci oltre l'80% di anidride carbonica acquistando le nostre tastiere ricondizionate, rispetto a ottenere una nuova tastiera! </v>
      </c>
      <c r="AL27" s="1" t="str">
        <f aca="false">IF(ISBLANK(Values!E26),"",SUBSTITUTE(SUBSTITUTE(IF(Values!$J26, Values!$B$26, Values!$B$33), "{language}", Values!$H26), "{flag}", INDEX(options!$E$1:$E$20, Values!$V26)))</f>
        <v>👉 LAYOUT - 🇮🇹 Italiano retroilluminato. </v>
      </c>
      <c r="AM27" s="1" t="str">
        <f aca="false">SUBSTITUTE(IF(ISBLANK(Values!E26),"",Values!$B$27), "{model}", Values!$B$3)</f>
        <v>👉 COMPATIBILE CON - Lenovo T470 T480. Si prega di controllare attentamente l'immagine e la descrizione prima di acquistare qualsiasi tastiera. Ciò garantisce di ottenere la tastiera del laptop corretta per il computer. Installazione super facile. </v>
      </c>
      <c r="AN27" s="1"/>
      <c r="AO27" s="1"/>
      <c r="AP27" s="1"/>
      <c r="AQ27" s="1"/>
      <c r="AR27" s="1"/>
      <c r="AS27" s="1"/>
      <c r="AT27" s="28" t="str">
        <f aca="false">IF(ISBLANK(Values!E26),"",Values!H26)</f>
        <v>Italiano</v>
      </c>
      <c r="AU27" s="1"/>
      <c r="AV27" s="36" t="str">
        <f aca="false">IF(ISBLANK(Values!E26),"",IF(Values!J26,"Backlit", "Non-Backlit"))</f>
        <v>Backlit</v>
      </c>
      <c r="AW27" s="1"/>
      <c r="AX27" s="1"/>
      <c r="AY27" s="1"/>
      <c r="AZ27" s="1"/>
      <c r="BA27" s="1"/>
      <c r="BB27" s="1"/>
      <c r="BC27" s="1"/>
      <c r="BD27" s="1"/>
      <c r="BE27" s="27" t="str">
        <f aca="false">IF(ISBLANK(Values!E26),"","Professional Audience")</f>
        <v>Professional Audience</v>
      </c>
      <c r="BF27" s="27" t="str">
        <f aca="false">IF(ISBLANK(Values!E26),"","Consumer Audience")</f>
        <v>Consumer Audience</v>
      </c>
      <c r="BG27" s="27" t="str">
        <f aca="false">IF(ISBLANK(Values!E26),"","Adults")</f>
        <v>Adults</v>
      </c>
      <c r="BH27" s="27" t="str">
        <f aca="false">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n">
        <f aca="false">IF(ISBLANK(Values!E26),"",Values!$B$11)</f>
        <v>150</v>
      </c>
      <c r="CH27" s="1" t="str">
        <f aca="false">IF(ISBLANK(Values!E26),"","GR")</f>
        <v>GR</v>
      </c>
      <c r="CI27" s="1" t="str">
        <f aca="false">IF(ISBLANK(Values!E26),"",Values!$B$7)</f>
        <v>41</v>
      </c>
      <c r="CJ27" s="1" t="str">
        <f aca="false">IF(ISBLANK(Values!E26),"",Values!$B$8)</f>
        <v>17</v>
      </c>
      <c r="CK27" s="1" t="str">
        <f aca="false">IF(ISBLANK(Values!E26),"",Values!$B$9)</f>
        <v>5</v>
      </c>
      <c r="CL27" s="1" t="str">
        <f aca="false">IF(ISBLANK(Values!E26),"","CM")</f>
        <v>CM</v>
      </c>
      <c r="CM27" s="1"/>
      <c r="CN27" s="1"/>
      <c r="CO27" s="1" t="str">
        <f aca="false">IF(ISBLANK(Values!E26), "", IF(AND(Values!$B$37=options!$G$2, Values!$C26), "AMAZON_NA", IF(AND(Values!$B$37=options!$G$1, Values!$D26), "AMAZON_EU", "DEFAULT")))</f>
        <v>AMAZON_EU</v>
      </c>
      <c r="CP27" s="36" t="str">
        <f aca="false">IF(ISBLANK(Values!E26),"",Values!$B$7)</f>
        <v>41</v>
      </c>
      <c r="CQ27" s="36" t="str">
        <f aca="false">IF(ISBLANK(Values!E26),"",Values!$B$8)</f>
        <v>17</v>
      </c>
      <c r="CR27" s="36" t="str">
        <f aca="false">IF(ISBLANK(Values!E26),"",Values!$B$9)</f>
        <v>5</v>
      </c>
      <c r="CS27" s="1" t="n">
        <f aca="false">IF(ISBLANK(Values!E26),"",Values!$B$11)</f>
        <v>150</v>
      </c>
      <c r="CT27" s="1" t="str">
        <f aca="false">IF(ISBLANK(Values!E26),"","GR")</f>
        <v>GR</v>
      </c>
      <c r="CU27" s="1" t="str">
        <f aca="false">IF(ISBLANK(Values!E26),"","CM")</f>
        <v>CM</v>
      </c>
      <c r="CV27" s="1" t="str">
        <f aca="false">IF(ISBLANK(Values!E26),"",IF(Values!$B$36=options!$F$1,"Denmark", IF(Values!$B$36=options!$F$2, "Danemark",IF(Values!$B$36=options!$F$3, "Dänemark",IF(Values!$B$36=options!$F$4, "Danimarca",IF(Values!$B$36=options!$F$5, "Dinamarca",IF(Values!$B$36=options!$F$6, "Denemarken","" ) ) ) ) )))</f>
        <v>Danimarca</v>
      </c>
      <c r="CW27" s="1"/>
      <c r="CX27" s="1"/>
      <c r="CY27" s="1"/>
      <c r="CZ27" s="1" t="str">
        <f aca="false">IF(ISBLANK(Values!E26),"","No")</f>
        <v>No</v>
      </c>
      <c r="DA27" s="1" t="str">
        <f aca="false">IF(ISBLANK(Values!E26),"","No")</f>
        <v>No</v>
      </c>
      <c r="DB27" s="1"/>
      <c r="DC27" s="1"/>
      <c r="DD27" s="1"/>
      <c r="DE27" s="1"/>
      <c r="DF27" s="1"/>
      <c r="DG27" s="1"/>
      <c r="DH27" s="1"/>
      <c r="DI27" s="1"/>
      <c r="DJ27" s="1"/>
      <c r="DK27" s="1"/>
      <c r="DL27" s="1"/>
      <c r="DM27" s="1"/>
      <c r="DN27" s="1"/>
      <c r="DO27" s="27" t="str">
        <f aca="false">IF(ISBLANK(Values!E26),"","Parts")</f>
        <v>Parts</v>
      </c>
      <c r="DP27" s="27" t="str">
        <f aca="false">IF(ISBLANK(Values!E26),"",Values!$B$31)</f>
        <v>6 mesi di garanzia dopo la data di consegna. In caso di malfunzionamento della tastiera verrà inviata una nuova unità o un pezzo di ricambio per la tastiera del prodotto. In caso di smistamento delle scorte viene emesso un rimborso completo.</v>
      </c>
      <c r="DQ27" s="1"/>
      <c r="DR27" s="1"/>
      <c r="DS27" s="31"/>
      <c r="DT27" s="1"/>
      <c r="DU27" s="1"/>
      <c r="DV27" s="1"/>
      <c r="DW27" s="1"/>
      <c r="DX27" s="1"/>
      <c r="DY27" s="45" t="str">
        <f aca="false">IF(ISBLANK(Values!$E26), "", "not_applicable")</f>
        <v>not_applicable</v>
      </c>
      <c r="DZ27" s="31"/>
      <c r="EA27" s="31"/>
      <c r="EB27" s="31"/>
      <c r="EC27" s="31"/>
      <c r="ED27" s="1"/>
      <c r="EE27" s="1"/>
      <c r="EF27" s="1"/>
      <c r="EG27" s="1"/>
      <c r="EH27" s="1"/>
      <c r="EI27" s="1" t="str">
        <f aca="false">IF(ISBLANK(Values!E26),"",Values!$B$31)</f>
        <v>6 mesi di garanzia dopo la data di consegna. In caso di malfunzionamento della tastiera verrà inviata una nuova unità o un pezzo di ricambio per la tastiera del prodotto. In caso di smistamento delle scorte viene emesso un rimborso completo.</v>
      </c>
      <c r="EJ27" s="1"/>
      <c r="EK27" s="1"/>
      <c r="EL27" s="1"/>
      <c r="EM27" s="1"/>
      <c r="EN27" s="1"/>
      <c r="EO27" s="1"/>
      <c r="EP27" s="1"/>
      <c r="EQ27" s="1"/>
      <c r="ER27" s="1"/>
      <c r="ES27" s="1" t="str">
        <f aca="false">IF(ISBLANK(Values!E26),"","Amazon Tellus UPS")</f>
        <v>Amazon Tellus UPS</v>
      </c>
      <c r="ET27" s="1"/>
      <c r="EU27" s="1"/>
      <c r="EV27" s="31" t="str">
        <f aca="false">IF(ISBLANK(Values!E26),"","New")</f>
        <v>New</v>
      </c>
      <c r="EW27" s="1"/>
      <c r="EX27" s="1"/>
      <c r="EY27" s="1"/>
      <c r="EZ27" s="1"/>
      <c r="FA27" s="1"/>
      <c r="FB27" s="1"/>
      <c r="FC27" s="1"/>
      <c r="FD27" s="1"/>
      <c r="FE27" s="1" t="str">
        <f aca="false">IF(ISBLANK(Values!E26),"",IF(CO27&lt;&gt;"DEFAULT", "", 3))</f>
        <v/>
      </c>
      <c r="FF27" s="1"/>
      <c r="FG27" s="1"/>
      <c r="FH27" s="1" t="str">
        <f aca="false">IF(ISBLANK(Values!E26),"","FALSE")</f>
        <v>FALSE</v>
      </c>
      <c r="FI27" s="36" t="str">
        <f aca="false">IF(ISBLANK(Values!E26),"","FALSE")</f>
        <v>FALSE</v>
      </c>
      <c r="FJ27" s="36" t="str">
        <f aca="false">IF(ISBLANK(Values!E26),"","FALSE")</f>
        <v>FALSE</v>
      </c>
      <c r="FK27" s="1"/>
      <c r="FL27" s="1"/>
      <c r="FM27" s="1" t="str">
        <f aca="false">IF(ISBLANK(Values!E26),"","1")</f>
        <v>1</v>
      </c>
      <c r="FN27" s="1"/>
      <c r="FO27" s="28" t="n">
        <f aca="false">IF(ISBLANK(Values!E26),"",IF(Values!J26, Values!$B$4, Values!$B$5))</f>
        <v>64.99</v>
      </c>
      <c r="FP27" s="1" t="str">
        <f aca="false">IF(ISBLANK(Values!E26),"","Percent")</f>
        <v>Percent</v>
      </c>
      <c r="FQ27" s="1" t="str">
        <f aca="false">IF(ISBLANK(Values!E26),"","2")</f>
        <v>2</v>
      </c>
      <c r="FR27" s="1" t="str">
        <f aca="false">IF(ISBLANK(Values!E26),"","3")</f>
        <v>3</v>
      </c>
      <c r="FS27" s="1" t="str">
        <f aca="false">IF(ISBLANK(Values!E26),"","5")</f>
        <v>5</v>
      </c>
      <c r="FT27" s="1" t="str">
        <f aca="false">IF(ISBLANK(Values!E26),"","6")</f>
        <v>6</v>
      </c>
      <c r="FU27" s="1" t="str">
        <f aca="false">IF(ISBLANK(Values!E26),"","10")</f>
        <v>10</v>
      </c>
      <c r="FV27" s="1" t="str">
        <f aca="false">IF(ISBLANK(Values!E26),"","10")</f>
        <v>10</v>
      </c>
      <c r="FW27" s="1"/>
      <c r="FX27" s="1"/>
      <c r="FY27" s="1"/>
      <c r="FZ27" s="1"/>
      <c r="GA27" s="1"/>
      <c r="GB27" s="1"/>
      <c r="GC27" s="1"/>
      <c r="GD27" s="1"/>
      <c r="GE27" s="1"/>
      <c r="GF27" s="1"/>
      <c r="GG27" s="1"/>
      <c r="GH27" s="1"/>
      <c r="GI27" s="1"/>
      <c r="GJ27" s="1"/>
    </row>
    <row r="28" s="46" customFormat="true" ht="55.2" hidden="false" customHeight="false" outlineLevel="0" collapsed="false">
      <c r="A28" s="27" t="str">
        <f aca="false">IF(ISBLANK(Values!E27),"",IF(Values!$B$37="EU","computercomponent","computer"))</f>
        <v>computercomponent</v>
      </c>
      <c r="B28" s="38" t="str">
        <f aca="false">IF(ISBLANK(Values!E27),"",Values!F27)</f>
        <v>Lenovo T470 BL - ES</v>
      </c>
      <c r="C28" s="32" t="str">
        <f aca="false">IF(ISBLANK(Values!E27),"","TellusRem")</f>
        <v>TellusRem</v>
      </c>
      <c r="D28" s="30" t="n">
        <f aca="false">IF(ISBLANK(Values!E27),"",Values!E27)</f>
        <v>5714401470045</v>
      </c>
      <c r="E28" s="31" t="str">
        <f aca="false">IF(ISBLANK(Values!E27),"","EAN")</f>
        <v>EAN</v>
      </c>
      <c r="F28" s="28" t="str">
        <f aca="false">IF(ISBLANK(Values!E27),"",IF(Values!J27, SUBSTITUTE(Values!$B$1, "{language}", Values!H27) &amp; " " &amp;Values!$B$3, SUBSTITUTE(Values!$B$2, "{language}", Values!$H27) &amp; " " &amp;Values!$B$3))</f>
        <v>sostituzione della tastiera Spagnolo retroilluminata per Lenovo Thinkpad T470 T480</v>
      </c>
      <c r="G28" s="39" t="str">
        <f aca="false">IF(ISBLANK(Values!E27),"","TellusRem")</f>
        <v>TellusRem</v>
      </c>
      <c r="H28" s="27" t="str">
        <f aca="false">IF(ISBLANK(Values!E27),"",Values!$B$16)</f>
        <v>laptop-computer-replacement-parts</v>
      </c>
      <c r="I28" s="27" t="str">
        <f aca="false">IF(ISBLANK(Values!E27),"","4730574031")</f>
        <v>4730574031</v>
      </c>
      <c r="J28" s="40" t="str">
        <f aca="false">IF(ISBLANK(Values!E27),"",Values!F27 )</f>
        <v>Lenovo T470 BL - ES</v>
      </c>
      <c r="K28" s="28" t="n">
        <f aca="false">IF(ISBLANK(Values!E27),"",IF(Values!J27, Values!$B$4, Values!$B$5))</f>
        <v>64.99</v>
      </c>
      <c r="L28" s="41" t="str">
        <f aca="false">IF(ISBLANK(Values!E27),"",IF($CO28="DEFAULT", Values!$B$18, ""))</f>
        <v/>
      </c>
      <c r="M28" s="28" t="str">
        <f aca="false">IF(ISBLANK(Values!E27),"",Values!$M27)</f>
        <v>https://raw.githubusercontent.com/PatrickVibild/TellusAmazonPictures/master/pictures/Lenovo/T470/BL/ES/1.jpg</v>
      </c>
      <c r="N28" s="28" t="str">
        <f aca="false">IF(ISBLANK(Values!$F27),"",Values!N27)</f>
        <v>https://raw.githubusercontent.com/PatrickVibild/TellusAmazonPictures/master/pictures/Lenovo/T470/BL/ES/2.jpg</v>
      </c>
      <c r="O28" s="28" t="str">
        <f aca="false">IF(ISBLANK(Values!$F27),"",Values!O27)</f>
        <v>https://raw.githubusercontent.com/PatrickVibild/TellusAmazonPictures/master/pictures/Lenovo/T470/BL/ES/3.jpg</v>
      </c>
      <c r="P28" s="28" t="str">
        <f aca="false">IF(ISBLANK(Values!$F27),"",Values!P27)</f>
        <v>https://raw.githubusercontent.com/PatrickVibild/TellusAmazonPictures/master/pictures/Lenovo/T470/BL/ES/4.jpg</v>
      </c>
      <c r="Q28" s="28" t="str">
        <f aca="false">IF(ISBLANK(Values!$F27),"",Values!Q27)</f>
        <v>https://raw.githubusercontent.com/PatrickVibild/TellusAmazonPictures/master/pictures/Lenovo/T470/BL/ES/5.jpg</v>
      </c>
      <c r="R28" s="28" t="str">
        <f aca="false">IF(ISBLANK(Values!$F27),"",Values!R27)</f>
        <v>https://raw.githubusercontent.com/PatrickVibild/TellusAmazonPictures/master/pictures/Lenovo/T470/BL/ES/6.jpg</v>
      </c>
      <c r="S28" s="28" t="str">
        <f aca="false">IF(ISBLANK(Values!$F27),"",Values!S27)</f>
        <v>https://raw.githubusercontent.com/PatrickVibild/TellusAmazonPictures/master/pictures/Lenovo/T470/BL/ES/7.jpg</v>
      </c>
      <c r="T28" s="28" t="str">
        <f aca="false">IF(ISBLANK(Values!$F27),"",Values!T27)</f>
        <v>https://raw.githubusercontent.com/PatrickVibild/TellusAmazonPictures/master/pictures/Lenovo/T470/BL/ES/8.jpg</v>
      </c>
      <c r="U28" s="44"/>
      <c r="V28" s="1"/>
      <c r="W28" s="32" t="str">
        <f aca="false">IF(ISBLANK(Values!E27),"","Child")</f>
        <v>Child</v>
      </c>
      <c r="X28" s="32" t="str">
        <f aca="false">IF(ISBLANK(Values!E27),"",Values!$B$13)</f>
        <v>Lenovo T470 parent</v>
      </c>
      <c r="Y28" s="40" t="str">
        <f aca="false">IF(ISBLANK(Values!E27),"","Size-Color")</f>
        <v>Size-Color</v>
      </c>
      <c r="Z28" s="32" t="str">
        <f aca="false">IF(ISBLANK(Values!E27),"","variation")</f>
        <v>variation</v>
      </c>
      <c r="AA28" s="36" t="str">
        <f aca="false">IF(ISBLANK(Values!E27),"",Values!$B$20)</f>
        <v>Update</v>
      </c>
      <c r="AB28" s="36" t="str">
        <f aca="false">IF(ISBLANK(Values!E27),"",Values!$B$29)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8" s="1"/>
      <c r="AD28" s="1"/>
      <c r="AE28" s="1"/>
      <c r="AF28" s="1"/>
      <c r="AG28" s="1"/>
      <c r="AH28" s="1"/>
      <c r="AI28" s="42" t="str">
        <f aca="false">IF(ISBLANK(Values!E27),"",IF(Values!I27,Values!$B$23,Values!$B$33))</f>
        <v>👉 RICONDIZIONATO: RISPARMIA SOLDI - Tastiera sostitutiva per laptop Lenovo, stessa qualità delle tastiere OEM. TellusRem è il principale distributore di tastiere nel mondo dal 2011. Tastiera sostitutiva perfetta, facile da sostituire e installare. </v>
      </c>
      <c r="AJ28" s="43" t="str">
        <f aca="false">IF(ISBLANK(Values!E27),"",Values!$B$24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8" s="1" t="str">
        <f aca="false">IF(ISBLANK(Values!E27),"",Values!$B$25)</f>
        <v>♻️ PRODOTTO ECOLOGICO - Acquista ricondizionato, ACQUISTA VERDE! Riduci oltre l'80% di anidride carbonica acquistando le nostre tastiere ricondizionate, rispetto a ottenere una nuova tastiera! </v>
      </c>
      <c r="AL28" s="1" t="str">
        <f aca="false">IF(ISBLANK(Values!E27),"",SUBSTITUTE(SUBSTITUTE(IF(Values!$J27, Values!$B$26, Values!$B$33), "{language}", Values!$H27), "{flag}", INDEX(options!$E$1:$E$20, Values!$V27)))</f>
        <v>👉 LAYOUT - 🇪🇸 Spagnolo retroilluminato. </v>
      </c>
      <c r="AM28" s="1" t="str">
        <f aca="false">SUBSTITUTE(IF(ISBLANK(Values!E27),"",Values!$B$27), "{model}", Values!$B$3)</f>
        <v>👉 COMPATIBILE CON - Lenovo T470 T480. Si prega di controllare attentamente l'immagine e la descrizione prima di acquistare qualsiasi tastiera. Ciò garantisce di ottenere la tastiera del laptop corretta per il computer. Installazione super facile. </v>
      </c>
      <c r="AN28" s="1"/>
      <c r="AO28" s="1"/>
      <c r="AP28" s="1"/>
      <c r="AQ28" s="1"/>
      <c r="AR28" s="1"/>
      <c r="AS28" s="1"/>
      <c r="AT28" s="28" t="str">
        <f aca="false">IF(ISBLANK(Values!E27),"",Values!H27)</f>
        <v>Spagnolo</v>
      </c>
      <c r="AU28" s="1"/>
      <c r="AV28" s="36" t="str">
        <f aca="false">IF(ISBLANK(Values!E27),"",IF(Values!J27,"Backlit", "Non-Backlit"))</f>
        <v>Backlit</v>
      </c>
      <c r="AW28" s="1"/>
      <c r="AX28" s="1"/>
      <c r="AY28" s="1"/>
      <c r="AZ28" s="1"/>
      <c r="BA28" s="1"/>
      <c r="BB28" s="1"/>
      <c r="BC28" s="1"/>
      <c r="BD28" s="1"/>
      <c r="BE28" s="27" t="str">
        <f aca="false">IF(ISBLANK(Values!E27),"","Professional Audience")</f>
        <v>Professional Audience</v>
      </c>
      <c r="BF28" s="27" t="str">
        <f aca="false">IF(ISBLANK(Values!E27),"","Consumer Audience")</f>
        <v>Consumer Audience</v>
      </c>
      <c r="BG28" s="27" t="str">
        <f aca="false">IF(ISBLANK(Values!E27),"","Adults")</f>
        <v>Adults</v>
      </c>
      <c r="BH28" s="27" t="str">
        <f aca="false">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n">
        <f aca="false">IF(ISBLANK(Values!E27),"",Values!$B$11)</f>
        <v>150</v>
      </c>
      <c r="CH28" s="1" t="str">
        <f aca="false">IF(ISBLANK(Values!E27),"","GR")</f>
        <v>GR</v>
      </c>
      <c r="CI28" s="1" t="str">
        <f aca="false">IF(ISBLANK(Values!E27),"",Values!$B$7)</f>
        <v>41</v>
      </c>
      <c r="CJ28" s="1" t="str">
        <f aca="false">IF(ISBLANK(Values!E27),"",Values!$B$8)</f>
        <v>17</v>
      </c>
      <c r="CK28" s="1" t="str">
        <f aca="false">IF(ISBLANK(Values!E27),"",Values!$B$9)</f>
        <v>5</v>
      </c>
      <c r="CL28" s="1" t="str">
        <f aca="false">IF(ISBLANK(Values!E27),"","CM")</f>
        <v>CM</v>
      </c>
      <c r="CM28" s="1"/>
      <c r="CN28" s="1"/>
      <c r="CO28" s="1" t="str">
        <f aca="false">IF(ISBLANK(Values!E27), "", IF(AND(Values!$B$37=options!$G$2, Values!$C27), "AMAZON_NA", IF(AND(Values!$B$37=options!$G$1, Values!$D27), "AMAZON_EU", "DEFAULT")))</f>
        <v>AMAZON_EU</v>
      </c>
      <c r="CP28" s="36" t="str">
        <f aca="false">IF(ISBLANK(Values!E27),"",Values!$B$7)</f>
        <v>41</v>
      </c>
      <c r="CQ28" s="36" t="str">
        <f aca="false">IF(ISBLANK(Values!E27),"",Values!$B$8)</f>
        <v>17</v>
      </c>
      <c r="CR28" s="36" t="str">
        <f aca="false">IF(ISBLANK(Values!E27),"",Values!$B$9)</f>
        <v>5</v>
      </c>
      <c r="CS28" s="1" t="n">
        <f aca="false">IF(ISBLANK(Values!E27),"",Values!$B$11)</f>
        <v>150</v>
      </c>
      <c r="CT28" s="1" t="str">
        <f aca="false">IF(ISBLANK(Values!E27),"","GR")</f>
        <v>GR</v>
      </c>
      <c r="CU28" s="1" t="str">
        <f aca="false">IF(ISBLANK(Values!E27),"","CM")</f>
        <v>CM</v>
      </c>
      <c r="CV28" s="1" t="str">
        <f aca="false">IF(ISBLANK(Values!E27),"",IF(Values!$B$36=options!$F$1,"Denmark", IF(Values!$B$36=options!$F$2, "Danemark",IF(Values!$B$36=options!$F$3, "Dänemark",IF(Values!$B$36=options!$F$4, "Danimarca",IF(Values!$B$36=options!$F$5, "Dinamarca",IF(Values!$B$36=options!$F$6, "Denemarken","" ) ) ) ) )))</f>
        <v>Danimarca</v>
      </c>
      <c r="CW28" s="1"/>
      <c r="CX28" s="1"/>
      <c r="CY28" s="1"/>
      <c r="CZ28" s="1" t="str">
        <f aca="false">IF(ISBLANK(Values!E27),"","No")</f>
        <v>No</v>
      </c>
      <c r="DA28" s="1" t="str">
        <f aca="false">IF(ISBLANK(Values!E27),"","No")</f>
        <v>No</v>
      </c>
      <c r="DB28" s="1"/>
      <c r="DC28" s="1"/>
      <c r="DD28" s="1"/>
      <c r="DE28" s="1"/>
      <c r="DF28" s="1"/>
      <c r="DG28" s="1"/>
      <c r="DH28" s="1"/>
      <c r="DI28" s="1"/>
      <c r="DJ28" s="1"/>
      <c r="DK28" s="1"/>
      <c r="DL28" s="1"/>
      <c r="DM28" s="1"/>
      <c r="DN28" s="1"/>
      <c r="DO28" s="27" t="str">
        <f aca="false">IF(ISBLANK(Values!E27),"","Parts")</f>
        <v>Parts</v>
      </c>
      <c r="DP28" s="27" t="str">
        <f aca="false">IF(ISBLANK(Values!E27),"",Values!$B$31)</f>
        <v>6 mesi di garanzia dopo la data di consegna. In caso di malfunzionamento della tastiera verrà inviata una nuova unità o un pezzo di ricambio per la tastiera del prodotto. In caso di smistamento delle scorte viene emesso un rimborso completo.</v>
      </c>
      <c r="DQ28" s="1"/>
      <c r="DR28" s="1"/>
      <c r="DS28" s="31"/>
      <c r="DT28" s="1"/>
      <c r="DU28" s="1"/>
      <c r="DV28" s="1"/>
      <c r="DW28" s="1"/>
      <c r="DX28" s="1"/>
      <c r="DY28" s="45" t="str">
        <f aca="false">IF(ISBLANK(Values!$E27), "", "not_applicable")</f>
        <v>not_applicable</v>
      </c>
      <c r="DZ28" s="31"/>
      <c r="EA28" s="31"/>
      <c r="EB28" s="31"/>
      <c r="EC28" s="31"/>
      <c r="ED28" s="1"/>
      <c r="EE28" s="1"/>
      <c r="EF28" s="1"/>
      <c r="EG28" s="1"/>
      <c r="EH28" s="1"/>
      <c r="EI28" s="1" t="str">
        <f aca="false">IF(ISBLANK(Values!E27),"",Values!$B$31)</f>
        <v>6 mesi di garanzia dopo la data di consegna. In caso di malfunzionamento della tastiera verrà inviata una nuova unità o un pezzo di ricambio per la tastiera del prodotto. In caso di smistamento delle scorte viene emesso un rimborso completo.</v>
      </c>
      <c r="EJ28" s="1"/>
      <c r="EK28" s="1"/>
      <c r="EL28" s="1"/>
      <c r="EM28" s="1"/>
      <c r="EN28" s="1"/>
      <c r="EO28" s="1"/>
      <c r="EP28" s="1"/>
      <c r="EQ28" s="1"/>
      <c r="ER28" s="1"/>
      <c r="ES28" s="1" t="str">
        <f aca="false">IF(ISBLANK(Values!E27),"","Amazon Tellus UPS")</f>
        <v>Amazon Tellus UPS</v>
      </c>
      <c r="ET28" s="1"/>
      <c r="EU28" s="1"/>
      <c r="EV28" s="31" t="str">
        <f aca="false">IF(ISBLANK(Values!E27),"","New")</f>
        <v>New</v>
      </c>
      <c r="EW28" s="1"/>
      <c r="EX28" s="1"/>
      <c r="EY28" s="1"/>
      <c r="EZ28" s="1"/>
      <c r="FA28" s="1"/>
      <c r="FB28" s="1"/>
      <c r="FC28" s="1"/>
      <c r="FD28" s="1"/>
      <c r="FE28" s="1" t="str">
        <f aca="false">IF(ISBLANK(Values!E27),"",IF(CO28&lt;&gt;"DEFAULT", "", 3))</f>
        <v/>
      </c>
      <c r="FF28" s="1"/>
      <c r="FG28" s="1"/>
      <c r="FH28" s="1" t="str">
        <f aca="false">IF(ISBLANK(Values!E27),"","FALSE")</f>
        <v>FALSE</v>
      </c>
      <c r="FI28" s="36" t="str">
        <f aca="false">IF(ISBLANK(Values!E27),"","FALSE")</f>
        <v>FALSE</v>
      </c>
      <c r="FJ28" s="36" t="str">
        <f aca="false">IF(ISBLANK(Values!E27),"","FALSE")</f>
        <v>FALSE</v>
      </c>
      <c r="FK28" s="1"/>
      <c r="FL28" s="1"/>
      <c r="FM28" s="1" t="str">
        <f aca="false">IF(ISBLANK(Values!E27),"","1")</f>
        <v>1</v>
      </c>
      <c r="FN28" s="1"/>
      <c r="FO28" s="28" t="n">
        <f aca="false">IF(ISBLANK(Values!E27),"",IF(Values!J27, Values!$B$4, Values!$B$5))</f>
        <v>64.99</v>
      </c>
      <c r="FP28" s="1" t="str">
        <f aca="false">IF(ISBLANK(Values!E27),"","Percent")</f>
        <v>Percent</v>
      </c>
      <c r="FQ28" s="1" t="str">
        <f aca="false">IF(ISBLANK(Values!E27),"","2")</f>
        <v>2</v>
      </c>
      <c r="FR28" s="1" t="str">
        <f aca="false">IF(ISBLANK(Values!E27),"","3")</f>
        <v>3</v>
      </c>
      <c r="FS28" s="1" t="str">
        <f aca="false">IF(ISBLANK(Values!E27),"","5")</f>
        <v>5</v>
      </c>
      <c r="FT28" s="1" t="str">
        <f aca="false">IF(ISBLANK(Values!E27),"","6")</f>
        <v>6</v>
      </c>
      <c r="FU28" s="1" t="str">
        <f aca="false">IF(ISBLANK(Values!E27),"","10")</f>
        <v>10</v>
      </c>
      <c r="FV28" s="1" t="str">
        <f aca="false">IF(ISBLANK(Values!E27),"","10")</f>
        <v>10</v>
      </c>
      <c r="FW28" s="1"/>
      <c r="FX28" s="1"/>
      <c r="FY28" s="1"/>
      <c r="FZ28" s="1"/>
      <c r="GA28" s="1"/>
      <c r="GB28" s="1"/>
      <c r="GC28" s="1"/>
      <c r="GD28" s="1"/>
      <c r="GE28" s="1"/>
      <c r="GF28" s="1"/>
      <c r="GG28" s="1"/>
      <c r="GH28" s="1"/>
      <c r="GI28" s="1"/>
      <c r="GJ28" s="1"/>
    </row>
    <row r="29" s="46" customFormat="true" ht="55.2" hidden="false" customHeight="false" outlineLevel="0" collapsed="false">
      <c r="A29" s="27" t="str">
        <f aca="false">IF(ISBLANK(Values!E28),"",IF(Values!$B$37="EU","computercomponent","computer"))</f>
        <v>computercomponent</v>
      </c>
      <c r="B29" s="38" t="str">
        <f aca="false">IF(ISBLANK(Values!E28),"",Values!F28)</f>
        <v>Lenovo T470 - UK FBA</v>
      </c>
      <c r="C29" s="32" t="str">
        <f aca="false">IF(ISBLANK(Values!E28),"","TellusRem")</f>
        <v>TellusRem</v>
      </c>
      <c r="D29" s="30" t="n">
        <f aca="false">IF(ISBLANK(Values!E28),"",Values!E28)</f>
        <v>5714401470052</v>
      </c>
      <c r="E29" s="31" t="str">
        <f aca="false">IF(ISBLANK(Values!E28),"","EAN")</f>
        <v>EAN</v>
      </c>
      <c r="F29" s="28" t="str">
        <f aca="false">IF(ISBLANK(Values!E28),"",IF(Values!J28, SUBSTITUTE(Values!$B$1, "{language}", Values!H28) &amp; " " &amp;Values!$B$3, SUBSTITUTE(Values!$B$2, "{language}", Values!$H28) &amp; " " &amp;Values!$B$3))</f>
        <v>sostituzione della tastiera UK retroilluminata per Lenovo Thinkpad T470 T480</v>
      </c>
      <c r="G29" s="39" t="s">
        <v>351</v>
      </c>
      <c r="H29" s="27" t="str">
        <f aca="false">IF(ISBLANK(Values!E28),"",Values!$B$16)</f>
        <v>laptop-computer-replacement-parts</v>
      </c>
      <c r="I29" s="27" t="str">
        <f aca="false">IF(ISBLANK(Values!E28),"","4730574031")</f>
        <v>4730574031</v>
      </c>
      <c r="J29" s="40" t="str">
        <f aca="false">IF(ISBLANK(Values!E28),"",Values!F28 )</f>
        <v>Lenovo T470 - UK FBA</v>
      </c>
      <c r="K29" s="28" t="n">
        <f aca="false">IF(ISBLANK(Values!E28),"",IF(Values!J28, Values!$B$4, Values!$B$5))</f>
        <v>64.99</v>
      </c>
      <c r="L29" s="41" t="str">
        <f aca="false">IF(ISBLANK(Values!E28),"",IF($CO29="DEFAULT", Values!$B$18, ""))</f>
        <v/>
      </c>
      <c r="M29" s="28" t="str">
        <f aca="false">IF(ISBLANK(Values!E28),"",Values!$M28)</f>
        <v>https://raw.githubusercontent.com/PatrickVibild/TellusAmazonPictures/master/pictures/Lenovo/T470/BL/UK/1.jpg</v>
      </c>
      <c r="N29" s="28" t="str">
        <f aca="false">IF(ISBLANK(Values!$F28),"",Values!N28)</f>
        <v>https://raw.githubusercontent.com/PatrickVibild/TellusAmazonPictures/master/pictures/Lenovo/T470/BL/UK/2.jpg</v>
      </c>
      <c r="O29" s="28" t="str">
        <f aca="false">IF(ISBLANK(Values!$F28),"",Values!O28)</f>
        <v>https://raw.githubusercontent.com/PatrickVibild/TellusAmazonPictures/master/pictures/Lenovo/T470/BL/UK/3.jpg</v>
      </c>
      <c r="P29" s="28" t="str">
        <f aca="false">IF(ISBLANK(Values!$F28),"",Values!P28)</f>
        <v>https://raw.githubusercontent.com/PatrickVibild/TellusAmazonPictures/master/pictures/Lenovo/T470/BL/UK/4.jpg</v>
      </c>
      <c r="Q29" s="28" t="str">
        <f aca="false">IF(ISBLANK(Values!$F28),"",Values!Q28)</f>
        <v>https://raw.githubusercontent.com/PatrickVibild/TellusAmazonPictures/master/pictures/Lenovo/T470/BL/UK/5.jpg</v>
      </c>
      <c r="R29" s="28" t="str">
        <f aca="false">IF(ISBLANK(Values!$F28),"",Values!R28)</f>
        <v>https://raw.githubusercontent.com/PatrickVibild/TellusAmazonPictures/master/pictures/Lenovo/T470/BL/UK/6.jpg</v>
      </c>
      <c r="S29" s="28" t="str">
        <f aca="false">IF(ISBLANK(Values!$F28),"",Values!S28)</f>
        <v>https://raw.githubusercontent.com/PatrickVibild/TellusAmazonPictures/master/pictures/Lenovo/T470/BL/UK/7.jpg</v>
      </c>
      <c r="T29" s="28" t="str">
        <f aca="false">IF(ISBLANK(Values!$F28),"",Values!T28)</f>
        <v>https://raw.githubusercontent.com/PatrickVibild/TellusAmazonPictures/master/pictures/Lenovo/T470/BL/UK/8.jpg</v>
      </c>
      <c r="U29" s="44"/>
      <c r="V29" s="1"/>
      <c r="W29" s="32" t="str">
        <f aca="false">IF(ISBLANK(Values!E28),"","Child")</f>
        <v>Child</v>
      </c>
      <c r="X29" s="32" t="str">
        <f aca="false">IF(ISBLANK(Values!E28),"",Values!$B$13)</f>
        <v>Lenovo T470 parent</v>
      </c>
      <c r="Y29" s="40" t="str">
        <f aca="false">IF(ISBLANK(Values!E28),"","Size-Color")</f>
        <v>Size-Color</v>
      </c>
      <c r="Z29" s="32" t="str">
        <f aca="false">IF(ISBLANK(Values!E28),"","variation")</f>
        <v>variation</v>
      </c>
      <c r="AA29" s="36" t="str">
        <f aca="false">IF(ISBLANK(Values!E28),"",Values!$B$20)</f>
        <v>Update</v>
      </c>
      <c r="AB29" s="36" t="str">
        <f aca="false">IF(ISBLANK(Values!E28),"",Values!$B$29)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9" s="1"/>
      <c r="AD29" s="1"/>
      <c r="AE29" s="1"/>
      <c r="AF29" s="1"/>
      <c r="AG29" s="1"/>
      <c r="AH29" s="1"/>
      <c r="AI29" s="42" t="str">
        <f aca="false">IF(ISBLANK(Values!E28),"",IF(Values!I28,Values!$B$23,Values!$B$33))</f>
        <v>👉 RICONDIZIONATO: RISPARMIA SOLDI - Tastiera sostitutiva per laptop Lenovo, stessa qualità delle tastiere OEM. TellusRem è il principale distributore di tastiere nel mondo dal 2011. Tastiera sostitutiva perfetta, facile da sostituire e installare. </v>
      </c>
      <c r="AJ29" s="43" t="str">
        <f aca="false">IF(ISBLANK(Values!E28),"",Values!$B$24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29" s="1" t="str">
        <f aca="false">IF(ISBLANK(Values!E28),"",Values!$B$25)</f>
        <v>♻️ PRODOTTO ECOLOGICO - Acquista ricondizionato, ACQUISTA VERDE! Riduci oltre l'80% di anidride carbonica acquistando le nostre tastiere ricondizionate, rispetto a ottenere una nuova tastiera! </v>
      </c>
      <c r="AL29" s="1" t="str">
        <f aca="false">IF(ISBLANK(Values!E28),"",SUBSTITUTE(SUBSTITUTE(IF(Values!$J28, Values!$B$26, Values!$B$33), "{language}", Values!$H28), "{flag}", INDEX(options!$E$1:$E$20, Values!$V28)))</f>
        <v>👉 LAYOUT - 🇬🇧 UK retroilluminato. </v>
      </c>
      <c r="AM29" s="1" t="str">
        <f aca="false">SUBSTITUTE(IF(ISBLANK(Values!E28),"",Values!$B$27), "{model}", Values!$B$3)</f>
        <v>👉 COMPATIBILE CON - Lenovo T470 T480. Si prega di controllare attentamente l'immagine e la descrizione prima di acquistare qualsiasi tastiera. Ciò garantisce di ottenere la tastiera del laptop corretta per il computer. Installazione super facile. </v>
      </c>
      <c r="AN29" s="1"/>
      <c r="AO29" s="1"/>
      <c r="AP29" s="1"/>
      <c r="AQ29" s="1"/>
      <c r="AR29" s="1"/>
      <c r="AS29" s="1"/>
      <c r="AT29" s="28" t="str">
        <f aca="false">IF(ISBLANK(Values!E28),"",Values!H28)</f>
        <v>UK</v>
      </c>
      <c r="AU29" s="1"/>
      <c r="AV29" s="36" t="str">
        <f aca="false">IF(ISBLANK(Values!E28),"",IF(Values!J28,"Backlit", "Non-Backlit"))</f>
        <v>Backlit</v>
      </c>
      <c r="AW29" s="1"/>
      <c r="AX29" s="1"/>
      <c r="AY29" s="1"/>
      <c r="AZ29" s="1"/>
      <c r="BA29" s="1"/>
      <c r="BB29" s="1"/>
      <c r="BC29" s="1"/>
      <c r="BD29" s="1"/>
      <c r="BE29" s="27" t="str">
        <f aca="false">IF(ISBLANK(Values!E28),"","Professional Audience")</f>
        <v>Professional Audience</v>
      </c>
      <c r="BF29" s="27" t="str">
        <f aca="false">IF(ISBLANK(Values!E28),"","Consumer Audience")</f>
        <v>Consumer Audience</v>
      </c>
      <c r="BG29" s="27" t="str">
        <f aca="false">IF(ISBLANK(Values!E28),"","Adults")</f>
        <v>Adults</v>
      </c>
      <c r="BH29" s="27" t="str">
        <f aca="false">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n">
        <f aca="false">IF(ISBLANK(Values!E28),"",Values!$B$11)</f>
        <v>150</v>
      </c>
      <c r="CH29" s="1" t="str">
        <f aca="false">IF(ISBLANK(Values!E28),"","GR")</f>
        <v>GR</v>
      </c>
      <c r="CI29" s="1" t="str">
        <f aca="false">IF(ISBLANK(Values!E28),"",Values!$B$7)</f>
        <v>41</v>
      </c>
      <c r="CJ29" s="1" t="str">
        <f aca="false">IF(ISBLANK(Values!E28),"",Values!$B$8)</f>
        <v>17</v>
      </c>
      <c r="CK29" s="1" t="str">
        <f aca="false">IF(ISBLANK(Values!E28),"",Values!$B$9)</f>
        <v>5</v>
      </c>
      <c r="CL29" s="1" t="str">
        <f aca="false">IF(ISBLANK(Values!E28),"","CM")</f>
        <v>CM</v>
      </c>
      <c r="CM29" s="1"/>
      <c r="CN29" s="1"/>
      <c r="CO29" s="1" t="str">
        <f aca="false">IF(ISBLANK(Values!E28), "", IF(AND(Values!$B$37=options!$G$2, Values!$C28), "AMAZON_NA", IF(AND(Values!$B$37=options!$G$1, Values!$D28), "AMAZON_EU", "DEFAULT")))</f>
        <v>AMAZON_EU</v>
      </c>
      <c r="CP29" s="36" t="str">
        <f aca="false">IF(ISBLANK(Values!E28),"",Values!$B$7)</f>
        <v>41</v>
      </c>
      <c r="CQ29" s="36" t="str">
        <f aca="false">IF(ISBLANK(Values!E28),"",Values!$B$8)</f>
        <v>17</v>
      </c>
      <c r="CR29" s="36" t="str">
        <f aca="false">IF(ISBLANK(Values!E28),"",Values!$B$9)</f>
        <v>5</v>
      </c>
      <c r="CS29" s="1" t="n">
        <f aca="false">IF(ISBLANK(Values!E28),"",Values!$B$11)</f>
        <v>150</v>
      </c>
      <c r="CT29" s="1" t="str">
        <f aca="false">IF(ISBLANK(Values!E28),"","GR")</f>
        <v>GR</v>
      </c>
      <c r="CU29" s="1" t="str">
        <f aca="false">IF(ISBLANK(Values!E28),"","CM")</f>
        <v>CM</v>
      </c>
      <c r="CV29" s="1" t="str">
        <f aca="false">IF(ISBLANK(Values!E28),"",IF(Values!$B$36=options!$F$1,"Denmark", IF(Values!$B$36=options!$F$2, "Danemark",IF(Values!$B$36=options!$F$3, "Dänemark",IF(Values!$B$36=options!$F$4, "Danimarca",IF(Values!$B$36=options!$F$5, "Dinamarca",IF(Values!$B$36=options!$F$6, "Denemarken","" ) ) ) ) )))</f>
        <v>Danimarca</v>
      </c>
      <c r="CW29" s="1"/>
      <c r="CX29" s="1"/>
      <c r="CY29" s="1"/>
      <c r="CZ29" s="1" t="str">
        <f aca="false">IF(ISBLANK(Values!E28),"","No")</f>
        <v>No</v>
      </c>
      <c r="DA29" s="1" t="str">
        <f aca="false">IF(ISBLANK(Values!E28),"","No")</f>
        <v>No</v>
      </c>
      <c r="DB29" s="1"/>
      <c r="DC29" s="1"/>
      <c r="DD29" s="1"/>
      <c r="DE29" s="1"/>
      <c r="DF29" s="1"/>
      <c r="DG29" s="1"/>
      <c r="DH29" s="1"/>
      <c r="DI29" s="1"/>
      <c r="DJ29" s="1"/>
      <c r="DK29" s="1"/>
      <c r="DL29" s="1"/>
      <c r="DM29" s="1"/>
      <c r="DN29" s="1"/>
      <c r="DO29" s="27" t="str">
        <f aca="false">IF(ISBLANK(Values!E28),"","Parts")</f>
        <v>Parts</v>
      </c>
      <c r="DP29" s="27" t="str">
        <f aca="false">IF(ISBLANK(Values!E28),"",Values!$B$31)</f>
        <v>6 mesi di garanzia dopo la data di consegna. In caso di malfunzionamento della tastiera verrà inviata una nuova unità o un pezzo di ricambio per la tastiera del prodotto. In caso di smistamento delle scorte viene emesso un rimborso completo.</v>
      </c>
      <c r="DQ29" s="1"/>
      <c r="DR29" s="1"/>
      <c r="DS29" s="31"/>
      <c r="DT29" s="1"/>
      <c r="DU29" s="1"/>
      <c r="DV29" s="1"/>
      <c r="DW29" s="1"/>
      <c r="DX29" s="1"/>
      <c r="DY29" s="45" t="str">
        <f aca="false">IF(ISBLANK(Values!$E28), "", "not_applicable")</f>
        <v>not_applicable</v>
      </c>
      <c r="DZ29" s="31"/>
      <c r="EA29" s="31"/>
      <c r="EB29" s="31"/>
      <c r="EC29" s="31"/>
      <c r="ED29" s="1"/>
      <c r="EE29" s="1"/>
      <c r="EF29" s="1"/>
      <c r="EG29" s="1"/>
      <c r="EH29" s="1"/>
      <c r="EI29" s="1" t="str">
        <f aca="false">IF(ISBLANK(Values!E28),"",Values!$B$31)</f>
        <v>6 mesi di garanzia dopo la data di consegna. In caso di malfunzionamento della tastiera verrà inviata una nuova unità o un pezzo di ricambio per la tastiera del prodotto. In caso di smistamento delle scorte viene emesso un rimborso completo.</v>
      </c>
      <c r="EJ29" s="1"/>
      <c r="EK29" s="1"/>
      <c r="EL29" s="1"/>
      <c r="EM29" s="1"/>
      <c r="EN29" s="1"/>
      <c r="EO29" s="1"/>
      <c r="EP29" s="1"/>
      <c r="EQ29" s="1"/>
      <c r="ER29" s="1"/>
      <c r="ES29" s="1" t="str">
        <f aca="false">IF(ISBLANK(Values!E28),"","Amazon Tellus UPS")</f>
        <v>Amazon Tellus UPS</v>
      </c>
      <c r="ET29" s="1"/>
      <c r="EU29" s="1"/>
      <c r="EV29" s="31" t="str">
        <f aca="false">IF(ISBLANK(Values!E28),"","New")</f>
        <v>New</v>
      </c>
      <c r="EW29" s="1"/>
      <c r="EX29" s="1"/>
      <c r="EY29" s="1"/>
      <c r="EZ29" s="1"/>
      <c r="FA29" s="1"/>
      <c r="FB29" s="1"/>
      <c r="FC29" s="1"/>
      <c r="FD29" s="1"/>
      <c r="FE29" s="1" t="str">
        <f aca="false">IF(ISBLANK(Values!E28),"",IF(CO29&lt;&gt;"DEFAULT", "", 3))</f>
        <v/>
      </c>
      <c r="FF29" s="1"/>
      <c r="FG29" s="1"/>
      <c r="FH29" s="1" t="str">
        <f aca="false">IF(ISBLANK(Values!E28),"","FALSE")</f>
        <v>FALSE</v>
      </c>
      <c r="FI29" s="36" t="str">
        <f aca="false">IF(ISBLANK(Values!E28),"","FALSE")</f>
        <v>FALSE</v>
      </c>
      <c r="FJ29" s="36" t="str">
        <f aca="false">IF(ISBLANK(Values!E28),"","FALSE")</f>
        <v>FALSE</v>
      </c>
      <c r="FK29" s="1"/>
      <c r="FL29" s="1"/>
      <c r="FM29" s="1" t="str">
        <f aca="false">IF(ISBLANK(Values!E28),"","1")</f>
        <v>1</v>
      </c>
      <c r="FN29" s="1"/>
      <c r="FO29" s="28" t="n">
        <f aca="false">IF(ISBLANK(Values!E28),"",IF(Values!J28, Values!$B$4, Values!$B$5))</f>
        <v>64.99</v>
      </c>
      <c r="FP29" s="1" t="str">
        <f aca="false">IF(ISBLANK(Values!E28),"","Percent")</f>
        <v>Percent</v>
      </c>
      <c r="FQ29" s="1" t="str">
        <f aca="false">IF(ISBLANK(Values!E28),"","2")</f>
        <v>2</v>
      </c>
      <c r="FR29" s="1" t="str">
        <f aca="false">IF(ISBLANK(Values!E28),"","3")</f>
        <v>3</v>
      </c>
      <c r="FS29" s="1" t="str">
        <f aca="false">IF(ISBLANK(Values!E28),"","5")</f>
        <v>5</v>
      </c>
      <c r="FT29" s="1" t="str">
        <f aca="false">IF(ISBLANK(Values!E28),"","6")</f>
        <v>6</v>
      </c>
      <c r="FU29" s="1" t="str">
        <f aca="false">IF(ISBLANK(Values!E28),"","10")</f>
        <v>10</v>
      </c>
      <c r="FV29" s="1" t="str">
        <f aca="false">IF(ISBLANK(Values!E28),"","10")</f>
        <v>10</v>
      </c>
      <c r="FW29" s="1"/>
      <c r="FX29" s="1"/>
      <c r="FY29" s="1"/>
      <c r="FZ29" s="1"/>
      <c r="GA29" s="1"/>
      <c r="GB29" s="1"/>
      <c r="GC29" s="1"/>
      <c r="GD29" s="1"/>
      <c r="GE29" s="1"/>
      <c r="GF29" s="1"/>
      <c r="GG29" s="1"/>
      <c r="GH29" s="1"/>
      <c r="GI29" s="1"/>
      <c r="GJ29" s="1"/>
    </row>
    <row r="30" s="46" customFormat="true" ht="55.2" hidden="false" customHeight="false" outlineLevel="0" collapsed="false">
      <c r="A30" s="27" t="str">
        <f aca="false">IF(ISBLANK(Values!E29),"",IF(Values!$B$37="EU","computercomponent","computer"))</f>
        <v>computercomponent</v>
      </c>
      <c r="B30" s="38" t="str">
        <f aca="false">IF(ISBLANK(Values!E29),"",Values!F29)</f>
        <v>Lenovo T470 BL - NOR</v>
      </c>
      <c r="C30" s="32" t="str">
        <f aca="false">IF(ISBLANK(Values!E29),"","TellusRem")</f>
        <v>TellusRem</v>
      </c>
      <c r="D30" s="30" t="n">
        <f aca="false">IF(ISBLANK(Values!E29),"",Values!E29)</f>
        <v>5714401470069</v>
      </c>
      <c r="E30" s="31" t="str">
        <f aca="false">IF(ISBLANK(Values!E29),"","EAN")</f>
        <v>EAN</v>
      </c>
      <c r="F30" s="28" t="str">
        <f aca="false">IF(ISBLANK(Values!E29),"",IF(Values!J29, SUBSTITUTE(Values!$B$1, "{language}", Values!H29) &amp; " " &amp;Values!$B$3, SUBSTITUTE(Values!$B$2, "{language}", Values!$H29) &amp; " " &amp;Values!$B$3))</f>
        <v>sostituzione della tastiera Scandinavo - Nordico retroilluminata per Lenovo Thinkpad T470 T480</v>
      </c>
      <c r="G30" s="39" t="str">
        <f aca="false">IF(ISBLANK(Values!E29),"","TellusRem")</f>
        <v>TellusRem</v>
      </c>
      <c r="H30" s="27" t="str">
        <f aca="false">IF(ISBLANK(Values!E29),"",Values!$B$16)</f>
        <v>laptop-computer-replacement-parts</v>
      </c>
      <c r="I30" s="27" t="str">
        <f aca="false">IF(ISBLANK(Values!E29),"","4730574031")</f>
        <v>4730574031</v>
      </c>
      <c r="J30" s="40" t="str">
        <f aca="false">IF(ISBLANK(Values!E29),"",Values!F29 )</f>
        <v>Lenovo T470 BL - NOR</v>
      </c>
      <c r="K30" s="28" t="n">
        <f aca="false">IF(ISBLANK(Values!E29),"",IF(Values!J29, Values!$B$4, Values!$B$5))</f>
        <v>64.99</v>
      </c>
      <c r="L30" s="41" t="n">
        <f aca="false">IF(ISBLANK(Values!E29),"",IF($CO30="DEFAULT", Values!$B$18, ""))</f>
        <v>5</v>
      </c>
      <c r="M30" s="28" t="str">
        <f aca="false">IF(ISBLANK(Values!E29),"",Values!$M29)</f>
        <v>https://download.lenovo.com/Images/Parts/01ER581/01ER581_A.jpg</v>
      </c>
      <c r="N30" s="28" t="str">
        <f aca="false">IF(ISBLANK(Values!$F29),"",Values!N29)</f>
        <v>https://download.lenovo.com/Images/Parts/01ER581/01ER581_B.jpg</v>
      </c>
      <c r="O30" s="28" t="str">
        <f aca="false">IF(ISBLANK(Values!$F29),"",Values!O29)</f>
        <v>https://download.lenovo.com/Images/Parts/01ER581/01ER581_details.jpg</v>
      </c>
      <c r="P30" s="28" t="str">
        <f aca="false">IF(ISBLANK(Values!$F29),"",Values!P29)</f>
        <v/>
      </c>
      <c r="Q30" s="28" t="str">
        <f aca="false">IF(ISBLANK(Values!$F29),"",Values!Q29)</f>
        <v/>
      </c>
      <c r="R30" s="28" t="str">
        <f aca="false">IF(ISBLANK(Values!$F29),"",Values!R29)</f>
        <v/>
      </c>
      <c r="S30" s="28" t="str">
        <f aca="false">IF(ISBLANK(Values!$F29),"",Values!S29)</f>
        <v/>
      </c>
      <c r="T30" s="28" t="str">
        <f aca="false">IF(ISBLANK(Values!$F29),"",Values!T29)</f>
        <v/>
      </c>
      <c r="U30" s="44"/>
      <c r="V30" s="1"/>
      <c r="W30" s="32" t="str">
        <f aca="false">IF(ISBLANK(Values!E29),"","Child")</f>
        <v>Child</v>
      </c>
      <c r="X30" s="32" t="str">
        <f aca="false">IF(ISBLANK(Values!E29),"",Values!$B$13)</f>
        <v>Lenovo T470 parent</v>
      </c>
      <c r="Y30" s="40" t="str">
        <f aca="false">IF(ISBLANK(Values!E29),"","Size-Color")</f>
        <v>Size-Color</v>
      </c>
      <c r="Z30" s="32" t="str">
        <f aca="false">IF(ISBLANK(Values!E29),"","variation")</f>
        <v>variation</v>
      </c>
      <c r="AA30" s="36" t="str">
        <f aca="false">IF(ISBLANK(Values!E29),"",Values!$B$20)</f>
        <v>Update</v>
      </c>
      <c r="AB30" s="36" t="str">
        <f aca="false">IF(ISBLANK(Values!E29),"",Values!$B$29)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0" s="1"/>
      <c r="AD30" s="1"/>
      <c r="AE30" s="1"/>
      <c r="AF30" s="1"/>
      <c r="AG30" s="1"/>
      <c r="AH30" s="1"/>
      <c r="AI30" s="42" t="str">
        <f aca="false">IF(ISBLANK(Values!E29),"",IF(Values!I29,Values!$B$23,Values!$B$33))</f>
        <v>👉 RICONDIZIONATO: RISPARMIA SOLDI - Tastiera sostitutiva per laptop Lenovo, stessa qualità delle tastiere OEM. TellusRem è il principale distributore di tastiere nel mondo dal 2011. Tastiera sostitutiva perfetta, facile da sostituire e installare. </v>
      </c>
      <c r="AJ30" s="43" t="str">
        <f aca="false">IF(ISBLANK(Values!E29),"",Values!$B$24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0" s="1" t="str">
        <f aca="false">IF(ISBLANK(Values!E29),"",Values!$B$25)</f>
        <v>♻️ PRODOTTO ECOLOGICO - Acquista ricondizionato, ACQUISTA VERDE! Riduci oltre l'80% di anidride carbonica acquistando le nostre tastiere ricondizionate, rispetto a ottenere una nuova tastiera! </v>
      </c>
      <c r="AL30" s="1" t="str">
        <f aca="false">IF(ISBLANK(Values!E29),"",SUBSTITUTE(SUBSTITUTE(IF(Values!$J29, Values!$B$26, Values!$B$33), "{language}", Values!$H29), "{flag}", INDEX(options!$E$1:$E$20, Values!$V29)))</f>
        <v>👉 LAYOUT - 🇸🇪 🇫🇮 🇳🇴 🇩🇰 Scandinavo - Nordico retroilluminato. </v>
      </c>
      <c r="AM30" s="1" t="str">
        <f aca="false">SUBSTITUTE(IF(ISBLANK(Values!E29),"",Values!$B$27), "{model}", Values!$B$3)</f>
        <v>👉 COMPATIBILE CON - Lenovo T470 T480. Si prega di controllare attentamente l'immagine e la descrizione prima di acquistare qualsiasi tastiera. Ciò garantisce di ottenere la tastiera del laptop corretta per il computer. Installazione super facile. </v>
      </c>
      <c r="AN30" s="1"/>
      <c r="AO30" s="1"/>
      <c r="AP30" s="1"/>
      <c r="AQ30" s="1"/>
      <c r="AR30" s="1"/>
      <c r="AS30" s="1"/>
      <c r="AT30" s="28" t="str">
        <f aca="false">IF(ISBLANK(Values!E29),"",Values!H29)</f>
        <v>Scandinavo - Nordico</v>
      </c>
      <c r="AU30" s="1"/>
      <c r="AV30" s="36" t="str">
        <f aca="false">IF(ISBLANK(Values!E29),"",IF(Values!J29,"Backlit", "Non-Backlit"))</f>
        <v>Backlit</v>
      </c>
      <c r="AW30" s="1"/>
      <c r="AX30" s="1"/>
      <c r="AY30" s="1"/>
      <c r="AZ30" s="1"/>
      <c r="BA30" s="1"/>
      <c r="BB30" s="1"/>
      <c r="BC30" s="1"/>
      <c r="BD30" s="1"/>
      <c r="BE30" s="27" t="str">
        <f aca="false">IF(ISBLANK(Values!E29),"","Professional Audience")</f>
        <v>Professional Audience</v>
      </c>
      <c r="BF30" s="27" t="str">
        <f aca="false">IF(ISBLANK(Values!E29),"","Consumer Audience")</f>
        <v>Consumer Audience</v>
      </c>
      <c r="BG30" s="27" t="str">
        <f aca="false">IF(ISBLANK(Values!E29),"","Adults")</f>
        <v>Adults</v>
      </c>
      <c r="BH30" s="27" t="str">
        <f aca="false">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n">
        <f aca="false">IF(ISBLANK(Values!E29),"",Values!$B$11)</f>
        <v>150</v>
      </c>
      <c r="CH30" s="1" t="str">
        <f aca="false">IF(ISBLANK(Values!E29),"","GR")</f>
        <v>GR</v>
      </c>
      <c r="CI30" s="1" t="str">
        <f aca="false">IF(ISBLANK(Values!E29),"",Values!$B$7)</f>
        <v>41</v>
      </c>
      <c r="CJ30" s="1" t="str">
        <f aca="false">IF(ISBLANK(Values!E29),"",Values!$B$8)</f>
        <v>17</v>
      </c>
      <c r="CK30" s="1" t="str">
        <f aca="false">IF(ISBLANK(Values!E29),"",Values!$B$9)</f>
        <v>5</v>
      </c>
      <c r="CL30" s="1" t="str">
        <f aca="false">IF(ISBLANK(Values!E29),"","CM")</f>
        <v>CM</v>
      </c>
      <c r="CM30" s="1"/>
      <c r="CN30" s="1"/>
      <c r="CO30" s="1" t="str">
        <f aca="false">IF(ISBLANK(Values!E29), "", IF(AND(Values!$B$37=options!$G$2, Values!$C29), "AMAZON_NA", IF(AND(Values!$B$37=options!$G$1, Values!$D29), "AMAZON_EU", "DEFAULT")))</f>
        <v>DEFAULT</v>
      </c>
      <c r="CP30" s="36" t="str">
        <f aca="false">IF(ISBLANK(Values!E29),"",Values!$B$7)</f>
        <v>41</v>
      </c>
      <c r="CQ30" s="36" t="str">
        <f aca="false">IF(ISBLANK(Values!E29),"",Values!$B$8)</f>
        <v>17</v>
      </c>
      <c r="CR30" s="36" t="str">
        <f aca="false">IF(ISBLANK(Values!E29),"",Values!$B$9)</f>
        <v>5</v>
      </c>
      <c r="CS30" s="1" t="n">
        <f aca="false">IF(ISBLANK(Values!E29),"",Values!$B$11)</f>
        <v>150</v>
      </c>
      <c r="CT30" s="1" t="str">
        <f aca="false">IF(ISBLANK(Values!E29),"","GR")</f>
        <v>GR</v>
      </c>
      <c r="CU30" s="1" t="str">
        <f aca="false">IF(ISBLANK(Values!E29),"","CM")</f>
        <v>CM</v>
      </c>
      <c r="CV30" s="1" t="str">
        <f aca="false">IF(ISBLANK(Values!E29),"",IF(Values!$B$36=options!$F$1,"Denmark", IF(Values!$B$36=options!$F$2, "Danemark",IF(Values!$B$36=options!$F$3, "Dänemark",IF(Values!$B$36=options!$F$4, "Danimarca",IF(Values!$B$36=options!$F$5, "Dinamarca",IF(Values!$B$36=options!$F$6, "Denemarken","" ) ) ) ) )))</f>
        <v>Danimarca</v>
      </c>
      <c r="CW30" s="1"/>
      <c r="CX30" s="1"/>
      <c r="CY30" s="1"/>
      <c r="CZ30" s="1" t="str">
        <f aca="false">IF(ISBLANK(Values!E29),"","No")</f>
        <v>No</v>
      </c>
      <c r="DA30" s="1" t="str">
        <f aca="false">IF(ISBLANK(Values!E29),"","No")</f>
        <v>No</v>
      </c>
      <c r="DB30" s="1"/>
      <c r="DC30" s="1"/>
      <c r="DD30" s="1"/>
      <c r="DE30" s="1"/>
      <c r="DF30" s="1"/>
      <c r="DG30" s="1"/>
      <c r="DH30" s="1"/>
      <c r="DI30" s="1"/>
      <c r="DJ30" s="1"/>
      <c r="DK30" s="1"/>
      <c r="DL30" s="1"/>
      <c r="DM30" s="1"/>
      <c r="DN30" s="1"/>
      <c r="DO30" s="27" t="str">
        <f aca="false">IF(ISBLANK(Values!E29),"","Parts")</f>
        <v>Parts</v>
      </c>
      <c r="DP30" s="27" t="str">
        <f aca="false">IF(ISBLANK(Values!E29),"",Values!$B$31)</f>
        <v>6 mesi di garanzia dopo la data di consegna. In caso di malfunzionamento della tastiera verrà inviata una nuova unità o un pezzo di ricambio per la tastiera del prodotto. In caso di smistamento delle scorte viene emesso un rimborso completo.</v>
      </c>
      <c r="DQ30" s="1"/>
      <c r="DR30" s="1"/>
      <c r="DS30" s="31"/>
      <c r="DT30" s="1"/>
      <c r="DU30" s="1"/>
      <c r="DV30" s="1"/>
      <c r="DW30" s="1"/>
      <c r="DX30" s="1"/>
      <c r="DY30" s="45" t="str">
        <f aca="false">IF(ISBLANK(Values!$E29), "", "not_applicable")</f>
        <v>not_applicable</v>
      </c>
      <c r="DZ30" s="31"/>
      <c r="EA30" s="31"/>
      <c r="EB30" s="31"/>
      <c r="EC30" s="31"/>
      <c r="ED30" s="1"/>
      <c r="EE30" s="1"/>
      <c r="EF30" s="1"/>
      <c r="EG30" s="1"/>
      <c r="EH30" s="1"/>
      <c r="EI30" s="1" t="str">
        <f aca="false">IF(ISBLANK(Values!E29),"",Values!$B$31)</f>
        <v>6 mesi di garanzia dopo la data di consegna. In caso di malfunzionamento della tastiera verrà inviata una nuova unità o un pezzo di ricambio per la tastiera del prodotto. In caso di smistamento delle scorte viene emesso un rimborso completo.</v>
      </c>
      <c r="EJ30" s="1"/>
      <c r="EK30" s="1"/>
      <c r="EL30" s="1"/>
      <c r="EM30" s="1"/>
      <c r="EN30" s="1"/>
      <c r="EO30" s="1"/>
      <c r="EP30" s="1"/>
      <c r="EQ30" s="1"/>
      <c r="ER30" s="1"/>
      <c r="ES30" s="1" t="str">
        <f aca="false">IF(ISBLANK(Values!E29),"","Amazon Tellus UPS")</f>
        <v>Amazon Tellus UPS</v>
      </c>
      <c r="ET30" s="1"/>
      <c r="EU30" s="1"/>
      <c r="EV30" s="31" t="str">
        <f aca="false">IF(ISBLANK(Values!E29),"","New")</f>
        <v>New</v>
      </c>
      <c r="EW30" s="1"/>
      <c r="EX30" s="1"/>
      <c r="EY30" s="1"/>
      <c r="EZ30" s="1"/>
      <c r="FA30" s="1"/>
      <c r="FB30" s="1"/>
      <c r="FC30" s="1"/>
      <c r="FD30" s="1"/>
      <c r="FE30" s="1" t="n">
        <f aca="false">IF(ISBLANK(Values!E29),"",IF(CO30&lt;&gt;"DEFAULT", "", 3))</f>
        <v>3</v>
      </c>
      <c r="FF30" s="1"/>
      <c r="FG30" s="1"/>
      <c r="FH30" s="1" t="str">
        <f aca="false">IF(ISBLANK(Values!E29),"","FALSE")</f>
        <v>FALSE</v>
      </c>
      <c r="FI30" s="36" t="str">
        <f aca="false">IF(ISBLANK(Values!E29),"","FALSE")</f>
        <v>FALSE</v>
      </c>
      <c r="FJ30" s="36" t="str">
        <f aca="false">IF(ISBLANK(Values!E29),"","FALSE")</f>
        <v>FALSE</v>
      </c>
      <c r="FK30" s="1"/>
      <c r="FL30" s="1"/>
      <c r="FM30" s="1" t="str">
        <f aca="false">IF(ISBLANK(Values!E29),"","1")</f>
        <v>1</v>
      </c>
      <c r="FN30" s="1"/>
      <c r="FO30" s="28" t="n">
        <f aca="false">IF(ISBLANK(Values!E29),"",IF(Values!J29, Values!$B$4, Values!$B$5))</f>
        <v>64.99</v>
      </c>
      <c r="FP30" s="1" t="str">
        <f aca="false">IF(ISBLANK(Values!E29),"","Percent")</f>
        <v>Percent</v>
      </c>
      <c r="FQ30" s="1" t="str">
        <f aca="false">IF(ISBLANK(Values!E29),"","2")</f>
        <v>2</v>
      </c>
      <c r="FR30" s="1" t="str">
        <f aca="false">IF(ISBLANK(Values!E29),"","3")</f>
        <v>3</v>
      </c>
      <c r="FS30" s="1" t="str">
        <f aca="false">IF(ISBLANK(Values!E29),"","5")</f>
        <v>5</v>
      </c>
      <c r="FT30" s="1" t="str">
        <f aca="false">IF(ISBLANK(Values!E29),"","6")</f>
        <v>6</v>
      </c>
      <c r="FU30" s="1" t="str">
        <f aca="false">IF(ISBLANK(Values!E29),"","10")</f>
        <v>10</v>
      </c>
      <c r="FV30" s="1" t="str">
        <f aca="false">IF(ISBLANK(Values!E29),"","10")</f>
        <v>10</v>
      </c>
      <c r="FW30" s="1"/>
      <c r="FX30" s="1"/>
      <c r="FY30" s="1"/>
      <c r="FZ30" s="1"/>
      <c r="GA30" s="1"/>
      <c r="GB30" s="1"/>
      <c r="GC30" s="1"/>
      <c r="GD30" s="1"/>
      <c r="GE30" s="1"/>
      <c r="GF30" s="1"/>
      <c r="GG30" s="1"/>
      <c r="GH30" s="1"/>
      <c r="GI30" s="1"/>
      <c r="GJ30" s="1"/>
    </row>
    <row r="31" s="46" customFormat="true" ht="55.2" hidden="false" customHeight="false" outlineLevel="0" collapsed="false">
      <c r="A31" s="27" t="str">
        <f aca="false">IF(ISBLANK(Values!E30),"",IF(Values!$B$37="EU","computercomponent","computer"))</f>
        <v>computercomponent</v>
      </c>
      <c r="B31" s="38" t="str">
        <f aca="false">IF(ISBLANK(Values!E30),"",Values!F30)</f>
        <v>Lenovo T470 BL - BE</v>
      </c>
      <c r="C31" s="32" t="str">
        <f aca="false">IF(ISBLANK(Values!E30),"","TellusRem")</f>
        <v>TellusRem</v>
      </c>
      <c r="D31" s="30" t="n">
        <f aca="false">IF(ISBLANK(Values!E30),"",Values!E30)</f>
        <v>5714401470076</v>
      </c>
      <c r="E31" s="31" t="str">
        <f aca="false">IF(ISBLANK(Values!E30),"","EAN")</f>
        <v>EAN</v>
      </c>
      <c r="F31" s="28" t="str">
        <f aca="false">IF(ISBLANK(Values!E30),"",IF(Values!J30, SUBSTITUTE(Values!$B$1, "{language}", Values!H30) &amp; " " &amp;Values!$B$3, SUBSTITUTE(Values!$B$2, "{language}", Values!$H30) &amp; " " &amp;Values!$B$3))</f>
        <v>sostituzione della tastiera Belga retroilluminata per Lenovo Thinkpad T470 T480</v>
      </c>
      <c r="G31" s="39" t="str">
        <f aca="false">IF(ISBLANK(Values!E30),"","TellusRem")</f>
        <v>TellusRem</v>
      </c>
      <c r="H31" s="27" t="str">
        <f aca="false">IF(ISBLANK(Values!E30),"",Values!$B$16)</f>
        <v>laptop-computer-replacement-parts</v>
      </c>
      <c r="I31" s="27" t="str">
        <f aca="false">IF(ISBLANK(Values!E30),"","4730574031")</f>
        <v>4730574031</v>
      </c>
      <c r="J31" s="40" t="str">
        <f aca="false">IF(ISBLANK(Values!E30),"",Values!F30 )</f>
        <v>Lenovo T470 BL - BE</v>
      </c>
      <c r="K31" s="28" t="n">
        <f aca="false">IF(ISBLANK(Values!E30),"",IF(Values!J30, Values!$B$4, Values!$B$5))</f>
        <v>64.99</v>
      </c>
      <c r="L31" s="41" t="n">
        <f aca="false">IF(ISBLANK(Values!E30),"",IF($CO31="DEFAULT", Values!$B$18, ""))</f>
        <v>5</v>
      </c>
      <c r="M31" s="28" t="str">
        <f aca="false">IF(ISBLANK(Values!E30),"",Values!$M30)</f>
        <v>https://download.lenovo.com/Images/Parts/01ER547/01ER547_A.jpg</v>
      </c>
      <c r="N31" s="28" t="str">
        <f aca="false">IF(ISBLANK(Values!$F30),"",Values!N30)</f>
        <v>https://download.lenovo.com/Images/Parts/01ER547/01ER547_B.jpg</v>
      </c>
      <c r="O31" s="28" t="str">
        <f aca="false">IF(ISBLANK(Values!$F30),"",Values!O30)</f>
        <v>https://download.lenovo.com/Images/Parts/01ER547/01ER547_details.jpg</v>
      </c>
      <c r="P31" s="28" t="str">
        <f aca="false">IF(ISBLANK(Values!$F30),"",Values!P30)</f>
        <v/>
      </c>
      <c r="Q31" s="28" t="str">
        <f aca="false">IF(ISBLANK(Values!$F30),"",Values!Q30)</f>
        <v/>
      </c>
      <c r="R31" s="28" t="str">
        <f aca="false">IF(ISBLANK(Values!$F30),"",Values!R30)</f>
        <v/>
      </c>
      <c r="S31" s="28" t="str">
        <f aca="false">IF(ISBLANK(Values!$F30),"",Values!S30)</f>
        <v/>
      </c>
      <c r="T31" s="28" t="str">
        <f aca="false">IF(ISBLANK(Values!$F30),"",Values!T30)</f>
        <v/>
      </c>
      <c r="U31" s="44"/>
      <c r="V31" s="1"/>
      <c r="W31" s="32" t="str">
        <f aca="false">IF(ISBLANK(Values!E30),"","Child")</f>
        <v>Child</v>
      </c>
      <c r="X31" s="32" t="str">
        <f aca="false">IF(ISBLANK(Values!E30),"",Values!$B$13)</f>
        <v>Lenovo T470 parent</v>
      </c>
      <c r="Y31" s="40" t="str">
        <f aca="false">IF(ISBLANK(Values!E30),"","Size-Color")</f>
        <v>Size-Color</v>
      </c>
      <c r="Z31" s="32" t="str">
        <f aca="false">IF(ISBLANK(Values!E30),"","variation")</f>
        <v>variation</v>
      </c>
      <c r="AA31" s="36" t="str">
        <f aca="false">IF(ISBLANK(Values!E30),"",Values!$B$20)</f>
        <v>Update</v>
      </c>
      <c r="AB31" s="36" t="str">
        <f aca="false">IF(ISBLANK(Values!E30),"",Values!$B$29)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1" s="1"/>
      <c r="AD31" s="1"/>
      <c r="AE31" s="1"/>
      <c r="AF31" s="1"/>
      <c r="AG31" s="1"/>
      <c r="AH31" s="1"/>
      <c r="AI31" s="42" t="str">
        <f aca="false">IF(ISBLANK(Values!E30),"",IF(Values!I30,Values!$B$23,Values!$B$33))</f>
        <v>👉 RICONDIZIONATO: RISPARMIA SOLDI - Tastiera sostitutiva per laptop Lenovo, stessa qualità delle tastiere OEM. TellusRem è il principale distributore di tastiere nel mondo dal 2011. Tastiera sostitutiva perfetta, facile da sostituire e installare. </v>
      </c>
      <c r="AJ31" s="43" t="str">
        <f aca="false">IF(ISBLANK(Values!E30),"",Values!$B$24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1" s="1" t="str">
        <f aca="false">IF(ISBLANK(Values!E30),"",Values!$B$25)</f>
        <v>♻️ PRODOTTO ECOLOGICO - Acquista ricondizionato, ACQUISTA VERDE! Riduci oltre l'80% di anidride carbonica acquistando le nostre tastiere ricondizionate, rispetto a ottenere una nuova tastiera! </v>
      </c>
      <c r="AL31" s="1" t="str">
        <f aca="false">IF(ISBLANK(Values!E30),"",SUBSTITUTE(SUBSTITUTE(IF(Values!$J30, Values!$B$26, Values!$B$33), "{language}", Values!$H30), "{flag}", INDEX(options!$E$1:$E$20, Values!$V30)))</f>
        <v>👉 LAYOUT - 🇧🇪 Belga retroilluminato. </v>
      </c>
      <c r="AM31" s="1" t="str">
        <f aca="false">SUBSTITUTE(IF(ISBLANK(Values!E30),"",Values!$B$27), "{model}", Values!$B$3)</f>
        <v>👉 COMPATIBILE CON - Lenovo T470 T480. Si prega di controllare attentamente l'immagine e la descrizione prima di acquistare qualsiasi tastiera. Ciò garantisce di ottenere la tastiera del laptop corretta per il computer. Installazione super facile. </v>
      </c>
      <c r="AN31" s="1"/>
      <c r="AO31" s="1"/>
      <c r="AP31" s="1"/>
      <c r="AQ31" s="1"/>
      <c r="AR31" s="1"/>
      <c r="AS31" s="1"/>
      <c r="AT31" s="28" t="str">
        <f aca="false">IF(ISBLANK(Values!E30),"",Values!H30)</f>
        <v>Belga</v>
      </c>
      <c r="AU31" s="1"/>
      <c r="AV31" s="36" t="str">
        <f aca="false">IF(ISBLANK(Values!E30),"",IF(Values!J30,"Backlit", "Non-Backlit"))</f>
        <v>Backlit</v>
      </c>
      <c r="AW31" s="1"/>
      <c r="AX31" s="1"/>
      <c r="AY31" s="1"/>
      <c r="AZ31" s="1"/>
      <c r="BA31" s="1"/>
      <c r="BB31" s="1"/>
      <c r="BC31" s="1"/>
      <c r="BD31" s="1"/>
      <c r="BE31" s="27" t="str">
        <f aca="false">IF(ISBLANK(Values!E30),"","Professional Audience")</f>
        <v>Professional Audience</v>
      </c>
      <c r="BF31" s="27" t="str">
        <f aca="false">IF(ISBLANK(Values!E30),"","Consumer Audience")</f>
        <v>Consumer Audience</v>
      </c>
      <c r="BG31" s="27" t="str">
        <f aca="false">IF(ISBLANK(Values!E30),"","Adults")</f>
        <v>Adults</v>
      </c>
      <c r="BH31" s="27" t="str">
        <f aca="false">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n">
        <f aca="false">IF(ISBLANK(Values!E30),"",Values!$B$11)</f>
        <v>150</v>
      </c>
      <c r="CH31" s="1" t="str">
        <f aca="false">IF(ISBLANK(Values!E30),"","GR")</f>
        <v>GR</v>
      </c>
      <c r="CI31" s="1" t="str">
        <f aca="false">IF(ISBLANK(Values!E30),"",Values!$B$7)</f>
        <v>41</v>
      </c>
      <c r="CJ31" s="1" t="str">
        <f aca="false">IF(ISBLANK(Values!E30),"",Values!$B$8)</f>
        <v>17</v>
      </c>
      <c r="CK31" s="1" t="str">
        <f aca="false">IF(ISBLANK(Values!E30),"",Values!$B$9)</f>
        <v>5</v>
      </c>
      <c r="CL31" s="1" t="str">
        <f aca="false">IF(ISBLANK(Values!E30),"","CM")</f>
        <v>CM</v>
      </c>
      <c r="CM31" s="1"/>
      <c r="CN31" s="1"/>
      <c r="CO31" s="1" t="str">
        <f aca="false">IF(ISBLANK(Values!E30), "", IF(AND(Values!$B$37=options!$G$2, Values!$C30), "AMAZON_NA", IF(AND(Values!$B$37=options!$G$1, Values!$D30), "AMAZON_EU", "DEFAULT")))</f>
        <v>DEFAULT</v>
      </c>
      <c r="CP31" s="36" t="str">
        <f aca="false">IF(ISBLANK(Values!E30),"",Values!$B$7)</f>
        <v>41</v>
      </c>
      <c r="CQ31" s="36" t="str">
        <f aca="false">IF(ISBLANK(Values!E30),"",Values!$B$8)</f>
        <v>17</v>
      </c>
      <c r="CR31" s="36" t="str">
        <f aca="false">IF(ISBLANK(Values!E30),"",Values!$B$9)</f>
        <v>5</v>
      </c>
      <c r="CS31" s="1" t="n">
        <f aca="false">IF(ISBLANK(Values!E30),"",Values!$B$11)</f>
        <v>150</v>
      </c>
      <c r="CT31" s="1" t="str">
        <f aca="false">IF(ISBLANK(Values!E30),"","GR")</f>
        <v>GR</v>
      </c>
      <c r="CU31" s="1" t="str">
        <f aca="false">IF(ISBLANK(Values!E30),"","CM")</f>
        <v>CM</v>
      </c>
      <c r="CV31" s="1" t="str">
        <f aca="false">IF(ISBLANK(Values!E30),"",IF(Values!$B$36=options!$F$1,"Denmark", IF(Values!$B$36=options!$F$2, "Danemark",IF(Values!$B$36=options!$F$3, "Dänemark",IF(Values!$B$36=options!$F$4, "Danimarca",IF(Values!$B$36=options!$F$5, "Dinamarca",IF(Values!$B$36=options!$F$6, "Denemarken","" ) ) ) ) )))</f>
        <v>Danimarca</v>
      </c>
      <c r="CW31" s="1"/>
      <c r="CX31" s="1"/>
      <c r="CY31" s="1"/>
      <c r="CZ31" s="1" t="str">
        <f aca="false">IF(ISBLANK(Values!E30),"","No")</f>
        <v>No</v>
      </c>
      <c r="DA31" s="1" t="str">
        <f aca="false">IF(ISBLANK(Values!E30),"","No")</f>
        <v>No</v>
      </c>
      <c r="DB31" s="1"/>
      <c r="DC31" s="1"/>
      <c r="DD31" s="1"/>
      <c r="DE31" s="1"/>
      <c r="DF31" s="1"/>
      <c r="DG31" s="1"/>
      <c r="DH31" s="1"/>
      <c r="DI31" s="1"/>
      <c r="DJ31" s="1"/>
      <c r="DK31" s="1"/>
      <c r="DL31" s="1"/>
      <c r="DM31" s="1"/>
      <c r="DN31" s="1"/>
      <c r="DO31" s="27" t="str">
        <f aca="false">IF(ISBLANK(Values!E30),"","Parts")</f>
        <v>Parts</v>
      </c>
      <c r="DP31" s="27" t="str">
        <f aca="false">IF(ISBLANK(Values!E30),"",Values!$B$31)</f>
        <v>6 mesi di garanzia dopo la data di consegna. In caso di malfunzionamento della tastiera verrà inviata una nuova unità o un pezzo di ricambio per la tastiera del prodotto. In caso di smistamento delle scorte viene emesso un rimborso completo.</v>
      </c>
      <c r="DQ31" s="1"/>
      <c r="DR31" s="1"/>
      <c r="DS31" s="31"/>
      <c r="DT31" s="1"/>
      <c r="DU31" s="1"/>
      <c r="DV31" s="1"/>
      <c r="DW31" s="1"/>
      <c r="DX31" s="1"/>
      <c r="DY31" s="45" t="str">
        <f aca="false">IF(ISBLANK(Values!$E30), "", "not_applicable")</f>
        <v>not_applicable</v>
      </c>
      <c r="DZ31" s="31"/>
      <c r="EA31" s="31"/>
      <c r="EB31" s="31"/>
      <c r="EC31" s="31"/>
      <c r="ED31" s="1"/>
      <c r="EE31" s="1"/>
      <c r="EF31" s="1"/>
      <c r="EG31" s="1"/>
      <c r="EH31" s="1"/>
      <c r="EI31" s="1" t="str">
        <f aca="false">IF(ISBLANK(Values!E30),"",Values!$B$31)</f>
        <v>6 mesi di garanzia dopo la data di consegna. In caso di malfunzionamento della tastiera verrà inviata una nuova unità o un pezzo di ricambio per la tastiera del prodotto. In caso di smistamento delle scorte viene emesso un rimborso completo.</v>
      </c>
      <c r="EJ31" s="1"/>
      <c r="EK31" s="1"/>
      <c r="EL31" s="1"/>
      <c r="EM31" s="1"/>
      <c r="EN31" s="1"/>
      <c r="EO31" s="1"/>
      <c r="EP31" s="1"/>
      <c r="EQ31" s="1"/>
      <c r="ER31" s="1"/>
      <c r="ES31" s="1" t="str">
        <f aca="false">IF(ISBLANK(Values!E30),"","Amazon Tellus UPS")</f>
        <v>Amazon Tellus UPS</v>
      </c>
      <c r="ET31" s="1"/>
      <c r="EU31" s="1"/>
      <c r="EV31" s="31" t="str">
        <f aca="false">IF(ISBLANK(Values!E30),"","New")</f>
        <v>New</v>
      </c>
      <c r="EW31" s="1"/>
      <c r="EX31" s="1"/>
      <c r="EY31" s="1"/>
      <c r="EZ31" s="1"/>
      <c r="FA31" s="1"/>
      <c r="FB31" s="1"/>
      <c r="FC31" s="1"/>
      <c r="FD31" s="1"/>
      <c r="FE31" s="1" t="n">
        <f aca="false">IF(ISBLANK(Values!E30),"",IF(CO31&lt;&gt;"DEFAULT", "", 3))</f>
        <v>3</v>
      </c>
      <c r="FF31" s="1"/>
      <c r="FG31" s="1"/>
      <c r="FH31" s="1" t="str">
        <f aca="false">IF(ISBLANK(Values!E30),"","FALSE")</f>
        <v>FALSE</v>
      </c>
      <c r="FI31" s="36" t="str">
        <f aca="false">IF(ISBLANK(Values!E30),"","FALSE")</f>
        <v>FALSE</v>
      </c>
      <c r="FJ31" s="36" t="str">
        <f aca="false">IF(ISBLANK(Values!E30),"","FALSE")</f>
        <v>FALSE</v>
      </c>
      <c r="FK31" s="1"/>
      <c r="FL31" s="1"/>
      <c r="FM31" s="1" t="str">
        <f aca="false">IF(ISBLANK(Values!E30),"","1")</f>
        <v>1</v>
      </c>
      <c r="FN31" s="1"/>
      <c r="FO31" s="28" t="n">
        <f aca="false">IF(ISBLANK(Values!E30),"",IF(Values!J30, Values!$B$4, Values!$B$5))</f>
        <v>64.99</v>
      </c>
      <c r="FP31" s="1" t="str">
        <f aca="false">IF(ISBLANK(Values!E30),"","Percent")</f>
        <v>Percent</v>
      </c>
      <c r="FQ31" s="1" t="str">
        <f aca="false">IF(ISBLANK(Values!E30),"","2")</f>
        <v>2</v>
      </c>
      <c r="FR31" s="1" t="str">
        <f aca="false">IF(ISBLANK(Values!E30),"","3")</f>
        <v>3</v>
      </c>
      <c r="FS31" s="1" t="str">
        <f aca="false">IF(ISBLANK(Values!E30),"","5")</f>
        <v>5</v>
      </c>
      <c r="FT31" s="1" t="str">
        <f aca="false">IF(ISBLANK(Values!E30),"","6")</f>
        <v>6</v>
      </c>
      <c r="FU31" s="1" t="str">
        <f aca="false">IF(ISBLANK(Values!E30),"","10")</f>
        <v>10</v>
      </c>
      <c r="FV31" s="1" t="str">
        <f aca="false">IF(ISBLANK(Values!E30),"","10")</f>
        <v>10</v>
      </c>
      <c r="FW31" s="1"/>
      <c r="FX31" s="1"/>
      <c r="FY31" s="1"/>
      <c r="FZ31" s="1"/>
      <c r="GA31" s="1"/>
      <c r="GB31" s="1"/>
      <c r="GC31" s="1"/>
      <c r="GD31" s="1"/>
      <c r="GE31" s="1"/>
      <c r="GF31" s="1"/>
      <c r="GG31" s="1"/>
      <c r="GH31" s="1"/>
      <c r="GI31" s="1"/>
      <c r="GJ31" s="1"/>
    </row>
    <row r="32" s="46" customFormat="true" ht="55.2" hidden="false" customHeight="false" outlineLevel="0" collapsed="false">
      <c r="A32" s="27" t="str">
        <f aca="false">IF(ISBLANK(Values!E31),"",IF(Values!$B$37="EU","computercomponent","computer"))</f>
        <v>computercomponent</v>
      </c>
      <c r="B32" s="38" t="str">
        <f aca="false">IF(ISBLANK(Values!E31),"",Values!F31)</f>
        <v>Lenovo T470 BL - BG</v>
      </c>
      <c r="C32" s="32" t="str">
        <f aca="false">IF(ISBLANK(Values!E31),"","TellusRem")</f>
        <v>TellusRem</v>
      </c>
      <c r="D32" s="30" t="n">
        <f aca="false">IF(ISBLANK(Values!E31),"",Values!E31)</f>
        <v>5714401470083</v>
      </c>
      <c r="E32" s="31" t="str">
        <f aca="false">IF(ISBLANK(Values!E31),"","EAN")</f>
        <v>EAN</v>
      </c>
      <c r="F32" s="28" t="str">
        <f aca="false">IF(ISBLANK(Values!E31),"",IF(Values!J31, SUBSTITUTE(Values!$B$1, "{language}", Values!H31) &amp; " " &amp;Values!$B$3, SUBSTITUTE(Values!$B$2, "{language}", Values!$H31) &amp; " " &amp;Values!$B$3))</f>
        <v>sostituzione della tastiera Bulgaro retroilluminata per Lenovo Thinkpad T470 T480</v>
      </c>
      <c r="G32" s="39" t="str">
        <f aca="false">IF(ISBLANK(Values!E31),"","TellusRem")</f>
        <v>TellusRem</v>
      </c>
      <c r="H32" s="27" t="str">
        <f aca="false">IF(ISBLANK(Values!E31),"",Values!$B$16)</f>
        <v>laptop-computer-replacement-parts</v>
      </c>
      <c r="I32" s="27" t="str">
        <f aca="false">IF(ISBLANK(Values!E31),"","4730574031")</f>
        <v>4730574031</v>
      </c>
      <c r="J32" s="40" t="str">
        <f aca="false">IF(ISBLANK(Values!E31),"",Values!F31 )</f>
        <v>Lenovo T470 BL - BG</v>
      </c>
      <c r="K32" s="28" t="n">
        <f aca="false">IF(ISBLANK(Values!E31),"",IF(Values!J31, Values!$B$4, Values!$B$5))</f>
        <v>64.99</v>
      </c>
      <c r="L32" s="41" t="n">
        <f aca="false">IF(ISBLANK(Values!E31),"",IF($CO32="DEFAULT", Values!$B$18, ""))</f>
        <v>5</v>
      </c>
      <c r="M32" s="28" t="str">
        <f aca="false">IF(ISBLANK(Values!E31),"",Values!$M31)</f>
        <v>https://download.lenovo.com/Images/Parts/01ER548/01ER548_A.jpg</v>
      </c>
      <c r="N32" s="28" t="str">
        <f aca="false">IF(ISBLANK(Values!$F31),"",Values!N31)</f>
        <v>https://download.lenovo.com/Images/Parts/01ER548/01ER548_B.jpg</v>
      </c>
      <c r="O32" s="28" t="str">
        <f aca="false">IF(ISBLANK(Values!$F31),"",Values!O31)</f>
        <v>https://download.lenovo.com/Images/Parts/01ER548/01ER548_details.jpg</v>
      </c>
      <c r="P32" s="28" t="str">
        <f aca="false">IF(ISBLANK(Values!$F31),"",Values!P31)</f>
        <v/>
      </c>
      <c r="Q32" s="28" t="str">
        <f aca="false">IF(ISBLANK(Values!$F31),"",Values!Q31)</f>
        <v/>
      </c>
      <c r="R32" s="28" t="str">
        <f aca="false">IF(ISBLANK(Values!$F31),"",Values!R31)</f>
        <v/>
      </c>
      <c r="S32" s="28" t="str">
        <f aca="false">IF(ISBLANK(Values!$F31),"",Values!S31)</f>
        <v/>
      </c>
      <c r="T32" s="28" t="str">
        <f aca="false">IF(ISBLANK(Values!$F31),"",Values!T31)</f>
        <v/>
      </c>
      <c r="U32" s="44"/>
      <c r="V32" s="1"/>
      <c r="W32" s="32" t="str">
        <f aca="false">IF(ISBLANK(Values!E31),"","Child")</f>
        <v>Child</v>
      </c>
      <c r="X32" s="32" t="str">
        <f aca="false">IF(ISBLANK(Values!E31),"",Values!$B$13)</f>
        <v>Lenovo T470 parent</v>
      </c>
      <c r="Y32" s="40" t="str">
        <f aca="false">IF(ISBLANK(Values!E31),"","Size-Color")</f>
        <v>Size-Color</v>
      </c>
      <c r="Z32" s="32" t="str">
        <f aca="false">IF(ISBLANK(Values!E31),"","variation")</f>
        <v>variation</v>
      </c>
      <c r="AA32" s="36" t="str">
        <f aca="false">IF(ISBLANK(Values!E31),"",Values!$B$20)</f>
        <v>Update</v>
      </c>
      <c r="AB32" s="36" t="str">
        <f aca="false">IF(ISBLANK(Values!E31),"",Values!$B$29)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2" s="1"/>
      <c r="AD32" s="1"/>
      <c r="AE32" s="1"/>
      <c r="AF32" s="1"/>
      <c r="AG32" s="1"/>
      <c r="AH32" s="1"/>
      <c r="AI32" s="42" t="str">
        <f aca="false">IF(ISBLANK(Values!E31),"",IF(Values!I31,Values!$B$23,Values!$B$33))</f>
        <v>👉 RICONDIZIONATO: RISPARMIA SOLDI - Tastiera sostitutiva per laptop Lenovo, stessa qualità delle tastiere OEM. TellusRem è il principale distributore di tastiere nel mondo dal 2011. Tastiera sostitutiva perfetta, facile da sostituire e installare. </v>
      </c>
      <c r="AJ32" s="43" t="str">
        <f aca="false">IF(ISBLANK(Values!E31),"",Values!$B$24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2" s="1" t="str">
        <f aca="false">IF(ISBLANK(Values!E31),"",Values!$B$25)</f>
        <v>♻️ PRODOTTO ECOLOGICO - Acquista ricondizionato, ACQUISTA VERDE! Riduci oltre l'80% di anidride carbonica acquistando le nostre tastiere ricondizionate, rispetto a ottenere una nuova tastiera! </v>
      </c>
      <c r="AL32" s="1" t="str">
        <f aca="false">IF(ISBLANK(Values!E31),"",SUBSTITUTE(SUBSTITUTE(IF(Values!$J31, Values!$B$26, Values!$B$33), "{language}", Values!$H31), "{flag}", INDEX(options!$E$1:$E$20, Values!$V31)))</f>
        <v>👉 LAYOUT - 🇧🇬 Bulgaro retroilluminato. </v>
      </c>
      <c r="AM32" s="1" t="str">
        <f aca="false">SUBSTITUTE(IF(ISBLANK(Values!E31),"",Values!$B$27), "{model}", Values!$B$3)</f>
        <v>👉 COMPATIBILE CON - Lenovo T470 T480. Si prega di controllare attentamente l'immagine e la descrizione prima di acquistare qualsiasi tastiera. Ciò garantisce di ottenere la tastiera del laptop corretta per il computer. Installazione super facile. </v>
      </c>
      <c r="AN32" s="1"/>
      <c r="AO32" s="1"/>
      <c r="AP32" s="1"/>
      <c r="AQ32" s="1"/>
      <c r="AR32" s="1"/>
      <c r="AS32" s="1"/>
      <c r="AT32" s="28" t="str">
        <f aca="false">IF(ISBLANK(Values!E31),"",Values!H31)</f>
        <v>Bulgaro</v>
      </c>
      <c r="AU32" s="1"/>
      <c r="AV32" s="36" t="str">
        <f aca="false">IF(ISBLANK(Values!E31),"",IF(Values!J31,"Backlit", "Non-Backlit"))</f>
        <v>Backlit</v>
      </c>
      <c r="AW32" s="1"/>
      <c r="AX32" s="1"/>
      <c r="AY32" s="1"/>
      <c r="AZ32" s="1"/>
      <c r="BA32" s="1"/>
      <c r="BB32" s="1"/>
      <c r="BC32" s="1"/>
      <c r="BD32" s="1"/>
      <c r="BE32" s="27" t="str">
        <f aca="false">IF(ISBLANK(Values!E31),"","Professional Audience")</f>
        <v>Professional Audience</v>
      </c>
      <c r="BF32" s="27" t="str">
        <f aca="false">IF(ISBLANK(Values!E31),"","Consumer Audience")</f>
        <v>Consumer Audience</v>
      </c>
      <c r="BG32" s="27" t="str">
        <f aca="false">IF(ISBLANK(Values!E31),"","Adults")</f>
        <v>Adults</v>
      </c>
      <c r="BH32" s="27" t="str">
        <f aca="false">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n">
        <f aca="false">IF(ISBLANK(Values!E31),"",Values!$B$11)</f>
        <v>150</v>
      </c>
      <c r="CH32" s="1" t="str">
        <f aca="false">IF(ISBLANK(Values!E31),"","GR")</f>
        <v>GR</v>
      </c>
      <c r="CI32" s="1" t="str">
        <f aca="false">IF(ISBLANK(Values!E31),"",Values!$B$7)</f>
        <v>41</v>
      </c>
      <c r="CJ32" s="1" t="str">
        <f aca="false">IF(ISBLANK(Values!E31),"",Values!$B$8)</f>
        <v>17</v>
      </c>
      <c r="CK32" s="1" t="str">
        <f aca="false">IF(ISBLANK(Values!E31),"",Values!$B$9)</f>
        <v>5</v>
      </c>
      <c r="CL32" s="1" t="str">
        <f aca="false">IF(ISBLANK(Values!E31),"","CM")</f>
        <v>CM</v>
      </c>
      <c r="CM32" s="1"/>
      <c r="CN32" s="1"/>
      <c r="CO32" s="1" t="str">
        <f aca="false">IF(ISBLANK(Values!E31), "", IF(AND(Values!$B$37=options!$G$2, Values!$C31), "AMAZON_NA", IF(AND(Values!$B$37=options!$G$1, Values!$D31), "AMAZON_EU", "DEFAULT")))</f>
        <v>DEFAULT</v>
      </c>
      <c r="CP32" s="36" t="str">
        <f aca="false">IF(ISBLANK(Values!E31),"",Values!$B$7)</f>
        <v>41</v>
      </c>
      <c r="CQ32" s="36" t="str">
        <f aca="false">IF(ISBLANK(Values!E31),"",Values!$B$8)</f>
        <v>17</v>
      </c>
      <c r="CR32" s="36" t="str">
        <f aca="false">IF(ISBLANK(Values!E31),"",Values!$B$9)</f>
        <v>5</v>
      </c>
      <c r="CS32" s="1" t="n">
        <f aca="false">IF(ISBLANK(Values!E31),"",Values!$B$11)</f>
        <v>150</v>
      </c>
      <c r="CT32" s="1" t="str">
        <f aca="false">IF(ISBLANK(Values!E31),"","GR")</f>
        <v>GR</v>
      </c>
      <c r="CU32" s="1" t="str">
        <f aca="false">IF(ISBLANK(Values!E31),"","CM")</f>
        <v>CM</v>
      </c>
      <c r="CV32" s="1" t="str">
        <f aca="false">IF(ISBLANK(Values!E31),"",IF(Values!$B$36=options!$F$1,"Denmark", IF(Values!$B$36=options!$F$2, "Danemark",IF(Values!$B$36=options!$F$3, "Dänemark",IF(Values!$B$36=options!$F$4, "Danimarca",IF(Values!$B$36=options!$F$5, "Dinamarca",IF(Values!$B$36=options!$F$6, "Denemarken","" ) ) ) ) )))</f>
        <v>Danimarca</v>
      </c>
      <c r="CW32" s="1"/>
      <c r="CX32" s="1"/>
      <c r="CY32" s="1"/>
      <c r="CZ32" s="1" t="str">
        <f aca="false">IF(ISBLANK(Values!E31),"","No")</f>
        <v>No</v>
      </c>
      <c r="DA32" s="1" t="str">
        <f aca="false">IF(ISBLANK(Values!E31),"","No")</f>
        <v>No</v>
      </c>
      <c r="DB32" s="1"/>
      <c r="DC32" s="1"/>
      <c r="DD32" s="1"/>
      <c r="DE32" s="1"/>
      <c r="DF32" s="1"/>
      <c r="DG32" s="1"/>
      <c r="DH32" s="1"/>
      <c r="DI32" s="1"/>
      <c r="DJ32" s="1"/>
      <c r="DK32" s="1"/>
      <c r="DL32" s="1"/>
      <c r="DM32" s="1"/>
      <c r="DN32" s="1"/>
      <c r="DO32" s="27" t="str">
        <f aca="false">IF(ISBLANK(Values!E31),"","Parts")</f>
        <v>Parts</v>
      </c>
      <c r="DP32" s="27" t="str">
        <f aca="false">IF(ISBLANK(Values!E31),"",Values!$B$31)</f>
        <v>6 mesi di garanzia dopo la data di consegna. In caso di malfunzionamento della tastiera verrà inviata una nuova unità o un pezzo di ricambio per la tastiera del prodotto. In caso di smistamento delle scorte viene emesso un rimborso completo.</v>
      </c>
      <c r="DQ32" s="1"/>
      <c r="DR32" s="1"/>
      <c r="DS32" s="31"/>
      <c r="DT32" s="1"/>
      <c r="DU32" s="1"/>
      <c r="DV32" s="1"/>
      <c r="DW32" s="1"/>
      <c r="DX32" s="1"/>
      <c r="DY32" s="45" t="str">
        <f aca="false">IF(ISBLANK(Values!$E31), "", "not_applicable")</f>
        <v>not_applicable</v>
      </c>
      <c r="DZ32" s="31"/>
      <c r="EA32" s="31"/>
      <c r="EB32" s="31"/>
      <c r="EC32" s="31"/>
      <c r="ED32" s="1"/>
      <c r="EE32" s="1"/>
      <c r="EF32" s="1"/>
      <c r="EG32" s="1"/>
      <c r="EH32" s="1"/>
      <c r="EI32" s="1" t="str">
        <f aca="false">IF(ISBLANK(Values!E31),"",Values!$B$31)</f>
        <v>6 mesi di garanzia dopo la data di consegna. In caso di malfunzionamento della tastiera verrà inviata una nuova unità o un pezzo di ricambio per la tastiera del prodotto. In caso di smistamento delle scorte viene emesso un rimborso completo.</v>
      </c>
      <c r="EJ32" s="1"/>
      <c r="EK32" s="1"/>
      <c r="EL32" s="1"/>
      <c r="EM32" s="1"/>
      <c r="EN32" s="1"/>
      <c r="EO32" s="1"/>
      <c r="EP32" s="1"/>
      <c r="EQ32" s="1"/>
      <c r="ER32" s="1"/>
      <c r="ES32" s="1" t="str">
        <f aca="false">IF(ISBLANK(Values!E31),"","Amazon Tellus UPS")</f>
        <v>Amazon Tellus UPS</v>
      </c>
      <c r="ET32" s="1"/>
      <c r="EU32" s="1"/>
      <c r="EV32" s="31" t="str">
        <f aca="false">IF(ISBLANK(Values!E31),"","New")</f>
        <v>New</v>
      </c>
      <c r="EW32" s="1"/>
      <c r="EX32" s="1"/>
      <c r="EY32" s="1"/>
      <c r="EZ32" s="1"/>
      <c r="FA32" s="1"/>
      <c r="FB32" s="1"/>
      <c r="FC32" s="1"/>
      <c r="FD32" s="1"/>
      <c r="FE32" s="1" t="n">
        <f aca="false">IF(ISBLANK(Values!E31),"",IF(CO32&lt;&gt;"DEFAULT", "", 3))</f>
        <v>3</v>
      </c>
      <c r="FF32" s="1"/>
      <c r="FG32" s="1"/>
      <c r="FH32" s="1" t="str">
        <f aca="false">IF(ISBLANK(Values!E31),"","FALSE")</f>
        <v>FALSE</v>
      </c>
      <c r="FI32" s="36" t="str">
        <f aca="false">IF(ISBLANK(Values!E31),"","FALSE")</f>
        <v>FALSE</v>
      </c>
      <c r="FJ32" s="36" t="str">
        <f aca="false">IF(ISBLANK(Values!E31),"","FALSE")</f>
        <v>FALSE</v>
      </c>
      <c r="FK32" s="1"/>
      <c r="FL32" s="1"/>
      <c r="FM32" s="1" t="str">
        <f aca="false">IF(ISBLANK(Values!E31),"","1")</f>
        <v>1</v>
      </c>
      <c r="FN32" s="1"/>
      <c r="FO32" s="28" t="n">
        <f aca="false">IF(ISBLANK(Values!E31),"",IF(Values!J31, Values!$B$4, Values!$B$5))</f>
        <v>64.99</v>
      </c>
      <c r="FP32" s="1" t="str">
        <f aca="false">IF(ISBLANK(Values!E31),"","Percent")</f>
        <v>Percent</v>
      </c>
      <c r="FQ32" s="1" t="str">
        <f aca="false">IF(ISBLANK(Values!E31),"","2")</f>
        <v>2</v>
      </c>
      <c r="FR32" s="1" t="str">
        <f aca="false">IF(ISBLANK(Values!E31),"","3")</f>
        <v>3</v>
      </c>
      <c r="FS32" s="1" t="str">
        <f aca="false">IF(ISBLANK(Values!E31),"","5")</f>
        <v>5</v>
      </c>
      <c r="FT32" s="1" t="str">
        <f aca="false">IF(ISBLANK(Values!E31),"","6")</f>
        <v>6</v>
      </c>
      <c r="FU32" s="1" t="str">
        <f aca="false">IF(ISBLANK(Values!E31),"","10")</f>
        <v>10</v>
      </c>
      <c r="FV32" s="1" t="str">
        <f aca="false">IF(ISBLANK(Values!E31),"","10")</f>
        <v>10</v>
      </c>
      <c r="FW32" s="1"/>
      <c r="FX32" s="1"/>
      <c r="FY32" s="1"/>
      <c r="FZ32" s="1"/>
      <c r="GA32" s="1"/>
      <c r="GB32" s="1"/>
      <c r="GC32" s="1"/>
      <c r="GD32" s="1"/>
      <c r="GE32" s="1"/>
      <c r="GF32" s="1"/>
      <c r="GG32" s="1"/>
      <c r="GH32" s="1"/>
      <c r="GI32" s="1"/>
      <c r="GJ32" s="1"/>
    </row>
    <row r="33" s="46" customFormat="true" ht="55.2" hidden="false" customHeight="false" outlineLevel="0" collapsed="false">
      <c r="A33" s="27" t="str">
        <f aca="false">IF(ISBLANK(Values!E32),"",IF(Values!$B$37="EU","computercomponent","computer"))</f>
        <v>computercomponent</v>
      </c>
      <c r="B33" s="38" t="str">
        <f aca="false">IF(ISBLANK(Values!E32),"",Values!F32)</f>
        <v>Lenovo T470 BL - CZ</v>
      </c>
      <c r="C33" s="32" t="str">
        <f aca="false">IF(ISBLANK(Values!E32),"","TellusRem")</f>
        <v>TellusRem</v>
      </c>
      <c r="D33" s="30" t="n">
        <f aca="false">IF(ISBLANK(Values!E32),"",Values!E32)</f>
        <v>5714401470090</v>
      </c>
      <c r="E33" s="31" t="str">
        <f aca="false">IF(ISBLANK(Values!E32),"","EAN")</f>
        <v>EAN</v>
      </c>
      <c r="F33" s="28" t="str">
        <f aca="false">IF(ISBLANK(Values!E32),"",IF(Values!J32, SUBSTITUTE(Values!$B$1, "{language}", Values!H32) &amp; " " &amp;Values!$B$3, SUBSTITUTE(Values!$B$2, "{language}", Values!$H32) &amp; " " &amp;Values!$B$3))</f>
        <v>sostituzione della tastiera Ceco retroilluminata per Lenovo Thinkpad T470 T480</v>
      </c>
      <c r="G33" s="39" t="str">
        <f aca="false">IF(ISBLANK(Values!E32),"","TellusRem")</f>
        <v>TellusRem</v>
      </c>
      <c r="H33" s="27" t="str">
        <f aca="false">IF(ISBLANK(Values!E32),"",Values!$B$16)</f>
        <v>laptop-computer-replacement-parts</v>
      </c>
      <c r="I33" s="27" t="str">
        <f aca="false">IF(ISBLANK(Values!E32),"","4730574031")</f>
        <v>4730574031</v>
      </c>
      <c r="J33" s="40" t="str">
        <f aca="false">IF(ISBLANK(Values!E32),"",Values!F32 )</f>
        <v>Lenovo T470 BL - CZ</v>
      </c>
      <c r="K33" s="28" t="n">
        <f aca="false">IF(ISBLANK(Values!E32),"",IF(Values!J32, Values!$B$4, Values!$B$5))</f>
        <v>64.99</v>
      </c>
      <c r="L33" s="41" t="n">
        <f aca="false">IF(ISBLANK(Values!E32),"",IF($CO33="DEFAULT", Values!$B$18, ""))</f>
        <v>5</v>
      </c>
      <c r="M33" s="28" t="str">
        <f aca="false">IF(ISBLANK(Values!E32),"",Values!$M32)</f>
        <v>https://download.lenovo.com/Images/Parts/01ER549/01ER549_A.jpg</v>
      </c>
      <c r="N33" s="28" t="str">
        <f aca="false">IF(ISBLANK(Values!$F32),"",Values!N32)</f>
        <v>https://download.lenovo.com/Images/Parts/01ER549/01ER549_B.jpg</v>
      </c>
      <c r="O33" s="28" t="str">
        <f aca="false">IF(ISBLANK(Values!$F32),"",Values!O32)</f>
        <v>https://download.lenovo.com/Images/Parts/01ER549/01ER549_details.jpg</v>
      </c>
      <c r="P33" s="28" t="str">
        <f aca="false">IF(ISBLANK(Values!$F32),"",Values!P32)</f>
        <v/>
      </c>
      <c r="Q33" s="28" t="str">
        <f aca="false">IF(ISBLANK(Values!$F32),"",Values!Q32)</f>
        <v/>
      </c>
      <c r="R33" s="28" t="str">
        <f aca="false">IF(ISBLANK(Values!$F32),"",Values!R32)</f>
        <v/>
      </c>
      <c r="S33" s="28" t="str">
        <f aca="false">IF(ISBLANK(Values!$F32),"",Values!S32)</f>
        <v/>
      </c>
      <c r="T33" s="28" t="str">
        <f aca="false">IF(ISBLANK(Values!$F32),"",Values!T32)</f>
        <v/>
      </c>
      <c r="U33" s="44"/>
      <c r="V33" s="1"/>
      <c r="W33" s="32" t="str">
        <f aca="false">IF(ISBLANK(Values!E32),"","Child")</f>
        <v>Child</v>
      </c>
      <c r="X33" s="32" t="str">
        <f aca="false">IF(ISBLANK(Values!E32),"",Values!$B$13)</f>
        <v>Lenovo T470 parent</v>
      </c>
      <c r="Y33" s="40" t="str">
        <f aca="false">IF(ISBLANK(Values!E32),"","Size-Color")</f>
        <v>Size-Color</v>
      </c>
      <c r="Z33" s="32" t="str">
        <f aca="false">IF(ISBLANK(Values!E32),"","variation")</f>
        <v>variation</v>
      </c>
      <c r="AA33" s="36" t="str">
        <f aca="false">IF(ISBLANK(Values!E32),"",Values!$B$20)</f>
        <v>Update</v>
      </c>
      <c r="AB33" s="36" t="str">
        <f aca="false">IF(ISBLANK(Values!E32),"",Values!$B$29)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3" s="1"/>
      <c r="AD33" s="1"/>
      <c r="AE33" s="1"/>
      <c r="AF33" s="1"/>
      <c r="AG33" s="1"/>
      <c r="AH33" s="1"/>
      <c r="AI33" s="42" t="str">
        <f aca="false">IF(ISBLANK(Values!E32),"",IF(Values!I32,Values!$B$23,Values!$B$33))</f>
        <v>👉 RICONDIZIONATO: RISPARMIA SOLDI - Tastiera sostitutiva per laptop Lenovo, stessa qualità delle tastiere OEM. TellusRem è il principale distributore di tastiere nel mondo dal 2011. Tastiera sostitutiva perfetta, facile da sostituire e installare. </v>
      </c>
      <c r="AJ33" s="43" t="str">
        <f aca="false">IF(ISBLANK(Values!E32),"",Values!$B$24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3" s="1" t="str">
        <f aca="false">IF(ISBLANK(Values!E32),"",Values!$B$25)</f>
        <v>♻️ PRODOTTO ECOLOGICO - Acquista ricondizionato, ACQUISTA VERDE! Riduci oltre l'80% di anidride carbonica acquistando le nostre tastiere ricondizionate, rispetto a ottenere una nuova tastiera! </v>
      </c>
      <c r="AL33" s="1" t="str">
        <f aca="false">IF(ISBLANK(Values!E32),"",SUBSTITUTE(SUBSTITUTE(IF(Values!$J32, Values!$B$26, Values!$B$33), "{language}", Values!$H32), "{flag}", INDEX(options!$E$1:$E$20, Values!$V32)))</f>
        <v>👉 LAYOUT - 🇨🇿 Ceco retroilluminato. </v>
      </c>
      <c r="AM33" s="1" t="str">
        <f aca="false">SUBSTITUTE(IF(ISBLANK(Values!E32),"",Values!$B$27), "{model}", Values!$B$3)</f>
        <v>👉 COMPATIBILE CON - Lenovo T470 T480. Si prega di controllare attentamente l'immagine e la descrizione prima di acquistare qualsiasi tastiera. Ciò garantisce di ottenere la tastiera del laptop corretta per il computer. Installazione super facile. </v>
      </c>
      <c r="AN33" s="1"/>
      <c r="AO33" s="1"/>
      <c r="AP33" s="1"/>
      <c r="AQ33" s="1"/>
      <c r="AR33" s="1"/>
      <c r="AS33" s="1"/>
      <c r="AT33" s="28" t="str">
        <f aca="false">IF(ISBLANK(Values!E32),"",Values!H32)</f>
        <v>Ceco</v>
      </c>
      <c r="AU33" s="1"/>
      <c r="AV33" s="36" t="str">
        <f aca="false">IF(ISBLANK(Values!E32),"",IF(Values!J32,"Backlit", "Non-Backlit"))</f>
        <v>Backlit</v>
      </c>
      <c r="AW33" s="1"/>
      <c r="AX33" s="1"/>
      <c r="AY33" s="1"/>
      <c r="AZ33" s="1"/>
      <c r="BA33" s="1"/>
      <c r="BB33" s="1"/>
      <c r="BC33" s="1"/>
      <c r="BD33" s="1"/>
      <c r="BE33" s="27" t="str">
        <f aca="false">IF(ISBLANK(Values!E32),"","Professional Audience")</f>
        <v>Professional Audience</v>
      </c>
      <c r="BF33" s="27" t="str">
        <f aca="false">IF(ISBLANK(Values!E32),"","Consumer Audience")</f>
        <v>Consumer Audience</v>
      </c>
      <c r="BG33" s="27" t="str">
        <f aca="false">IF(ISBLANK(Values!E32),"","Adults")</f>
        <v>Adults</v>
      </c>
      <c r="BH33" s="27" t="str">
        <f aca="false">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n">
        <f aca="false">IF(ISBLANK(Values!E32),"",Values!$B$11)</f>
        <v>150</v>
      </c>
      <c r="CH33" s="1" t="str">
        <f aca="false">IF(ISBLANK(Values!E32),"","GR")</f>
        <v>GR</v>
      </c>
      <c r="CI33" s="1" t="str">
        <f aca="false">IF(ISBLANK(Values!E32),"",Values!$B$7)</f>
        <v>41</v>
      </c>
      <c r="CJ33" s="1" t="str">
        <f aca="false">IF(ISBLANK(Values!E32),"",Values!$B$8)</f>
        <v>17</v>
      </c>
      <c r="CK33" s="1" t="str">
        <f aca="false">IF(ISBLANK(Values!E32),"",Values!$B$9)</f>
        <v>5</v>
      </c>
      <c r="CL33" s="1" t="str">
        <f aca="false">IF(ISBLANK(Values!E32),"","CM")</f>
        <v>CM</v>
      </c>
      <c r="CM33" s="1"/>
      <c r="CN33" s="1"/>
      <c r="CO33" s="1" t="str">
        <f aca="false">IF(ISBLANK(Values!E32), "", IF(AND(Values!$B$37=options!$G$2, Values!$C32), "AMAZON_NA", IF(AND(Values!$B$37=options!$G$1, Values!$D32), "AMAZON_EU", "DEFAULT")))</f>
        <v>DEFAULT</v>
      </c>
      <c r="CP33" s="36" t="str">
        <f aca="false">IF(ISBLANK(Values!E32),"",Values!$B$7)</f>
        <v>41</v>
      </c>
      <c r="CQ33" s="36" t="str">
        <f aca="false">IF(ISBLANK(Values!E32),"",Values!$B$8)</f>
        <v>17</v>
      </c>
      <c r="CR33" s="36" t="str">
        <f aca="false">IF(ISBLANK(Values!E32),"",Values!$B$9)</f>
        <v>5</v>
      </c>
      <c r="CS33" s="1" t="n">
        <f aca="false">IF(ISBLANK(Values!E32),"",Values!$B$11)</f>
        <v>150</v>
      </c>
      <c r="CT33" s="1" t="str">
        <f aca="false">IF(ISBLANK(Values!E32),"","GR")</f>
        <v>GR</v>
      </c>
      <c r="CU33" s="1" t="str">
        <f aca="false">IF(ISBLANK(Values!E32),"","CM")</f>
        <v>CM</v>
      </c>
      <c r="CV33" s="1" t="str">
        <f aca="false">IF(ISBLANK(Values!E32),"",IF(Values!$B$36=options!$F$1,"Denmark", IF(Values!$B$36=options!$F$2, "Danemark",IF(Values!$B$36=options!$F$3, "Dänemark",IF(Values!$B$36=options!$F$4, "Danimarca",IF(Values!$B$36=options!$F$5, "Dinamarca",IF(Values!$B$36=options!$F$6, "Denemarken","" ) ) ) ) )))</f>
        <v>Danimarca</v>
      </c>
      <c r="CW33" s="1"/>
      <c r="CX33" s="1"/>
      <c r="CY33" s="1"/>
      <c r="CZ33" s="1" t="str">
        <f aca="false">IF(ISBLANK(Values!E32),"","No")</f>
        <v>No</v>
      </c>
      <c r="DA33" s="1" t="str">
        <f aca="false">IF(ISBLANK(Values!E32),"","No")</f>
        <v>No</v>
      </c>
      <c r="DB33" s="1"/>
      <c r="DC33" s="1"/>
      <c r="DD33" s="1"/>
      <c r="DE33" s="1"/>
      <c r="DF33" s="1"/>
      <c r="DG33" s="1"/>
      <c r="DH33" s="1"/>
      <c r="DI33" s="1"/>
      <c r="DJ33" s="1"/>
      <c r="DK33" s="1"/>
      <c r="DL33" s="1"/>
      <c r="DM33" s="1"/>
      <c r="DN33" s="1"/>
      <c r="DO33" s="27" t="str">
        <f aca="false">IF(ISBLANK(Values!E32),"","Parts")</f>
        <v>Parts</v>
      </c>
      <c r="DP33" s="27" t="str">
        <f aca="false">IF(ISBLANK(Values!E32),"",Values!$B$31)</f>
        <v>6 mesi di garanzia dopo la data di consegna. In caso di malfunzionamento della tastiera verrà inviata una nuova unità o un pezzo di ricambio per la tastiera del prodotto. In caso di smistamento delle scorte viene emesso un rimborso completo.</v>
      </c>
      <c r="DQ33" s="1"/>
      <c r="DR33" s="1"/>
      <c r="DS33" s="31"/>
      <c r="DT33" s="1"/>
      <c r="DU33" s="1"/>
      <c r="DV33" s="1"/>
      <c r="DW33" s="1"/>
      <c r="DX33" s="1"/>
      <c r="DY33" s="45" t="str">
        <f aca="false">IF(ISBLANK(Values!$E32), "", "not_applicable")</f>
        <v>not_applicable</v>
      </c>
      <c r="DZ33" s="31"/>
      <c r="EA33" s="31"/>
      <c r="EB33" s="31"/>
      <c r="EC33" s="31"/>
      <c r="ED33" s="1"/>
      <c r="EE33" s="1"/>
      <c r="EF33" s="1"/>
      <c r="EG33" s="1"/>
      <c r="EH33" s="1"/>
      <c r="EI33" s="1" t="str">
        <f aca="false">IF(ISBLANK(Values!E32),"",Values!$B$31)</f>
        <v>6 mesi di garanzia dopo la data di consegna. In caso di malfunzionamento della tastiera verrà inviata una nuova unità o un pezzo di ricambio per la tastiera del prodotto. In caso di smistamento delle scorte viene emesso un rimborso completo.</v>
      </c>
      <c r="EJ33" s="1"/>
      <c r="EK33" s="1"/>
      <c r="EL33" s="1"/>
      <c r="EM33" s="1"/>
      <c r="EN33" s="1"/>
      <c r="EO33" s="1"/>
      <c r="EP33" s="1"/>
      <c r="EQ33" s="1"/>
      <c r="ER33" s="1"/>
      <c r="ES33" s="1" t="str">
        <f aca="false">IF(ISBLANK(Values!E32),"","Amazon Tellus UPS")</f>
        <v>Amazon Tellus UPS</v>
      </c>
      <c r="ET33" s="1"/>
      <c r="EU33" s="1"/>
      <c r="EV33" s="31" t="str">
        <f aca="false">IF(ISBLANK(Values!E32),"","New")</f>
        <v>New</v>
      </c>
      <c r="EW33" s="1"/>
      <c r="EX33" s="1"/>
      <c r="EY33" s="1"/>
      <c r="EZ33" s="1"/>
      <c r="FA33" s="1"/>
      <c r="FB33" s="1"/>
      <c r="FC33" s="1"/>
      <c r="FD33" s="1"/>
      <c r="FE33" s="1" t="n">
        <f aca="false">IF(ISBLANK(Values!E32),"",IF(CO33&lt;&gt;"DEFAULT", "", 3))</f>
        <v>3</v>
      </c>
      <c r="FF33" s="1"/>
      <c r="FG33" s="1"/>
      <c r="FH33" s="1" t="str">
        <f aca="false">IF(ISBLANK(Values!E32),"","FALSE")</f>
        <v>FALSE</v>
      </c>
      <c r="FI33" s="36" t="str">
        <f aca="false">IF(ISBLANK(Values!E32),"","FALSE")</f>
        <v>FALSE</v>
      </c>
      <c r="FJ33" s="36" t="str">
        <f aca="false">IF(ISBLANK(Values!E32),"","FALSE")</f>
        <v>FALSE</v>
      </c>
      <c r="FK33" s="1"/>
      <c r="FL33" s="1"/>
      <c r="FM33" s="1" t="str">
        <f aca="false">IF(ISBLANK(Values!E32),"","1")</f>
        <v>1</v>
      </c>
      <c r="FN33" s="1"/>
      <c r="FO33" s="28" t="n">
        <f aca="false">IF(ISBLANK(Values!E32),"",IF(Values!J32, Values!$B$4, Values!$B$5))</f>
        <v>64.99</v>
      </c>
      <c r="FP33" s="1" t="str">
        <f aca="false">IF(ISBLANK(Values!E32),"","Percent")</f>
        <v>Percent</v>
      </c>
      <c r="FQ33" s="1" t="str">
        <f aca="false">IF(ISBLANK(Values!E32),"","2")</f>
        <v>2</v>
      </c>
      <c r="FR33" s="1" t="str">
        <f aca="false">IF(ISBLANK(Values!E32),"","3")</f>
        <v>3</v>
      </c>
      <c r="FS33" s="1" t="str">
        <f aca="false">IF(ISBLANK(Values!E32),"","5")</f>
        <v>5</v>
      </c>
      <c r="FT33" s="1" t="str">
        <f aca="false">IF(ISBLANK(Values!E32),"","6")</f>
        <v>6</v>
      </c>
      <c r="FU33" s="1" t="str">
        <f aca="false">IF(ISBLANK(Values!E32),"","10")</f>
        <v>10</v>
      </c>
      <c r="FV33" s="1" t="str">
        <f aca="false">IF(ISBLANK(Values!E32),"","10")</f>
        <v>10</v>
      </c>
      <c r="FW33" s="1"/>
      <c r="FX33" s="1"/>
      <c r="FY33" s="1"/>
      <c r="FZ33" s="1"/>
      <c r="GA33" s="1"/>
      <c r="GB33" s="1"/>
      <c r="GC33" s="1"/>
      <c r="GD33" s="1"/>
      <c r="GE33" s="1"/>
      <c r="GF33" s="1"/>
      <c r="GG33" s="1"/>
      <c r="GH33" s="1"/>
      <c r="GI33" s="1"/>
      <c r="GJ33" s="1"/>
    </row>
    <row r="34" s="46" customFormat="true" ht="55.2" hidden="false" customHeight="false" outlineLevel="0" collapsed="false">
      <c r="A34" s="27" t="str">
        <f aca="false">IF(ISBLANK(Values!E33),"",IF(Values!$B$37="EU","computercomponent","computer"))</f>
        <v>computercomponent</v>
      </c>
      <c r="B34" s="38" t="str">
        <f aca="false">IF(ISBLANK(Values!E33),"",Values!F33)</f>
        <v>Lenovo T470 BL - DK</v>
      </c>
      <c r="C34" s="32" t="str">
        <f aca="false">IF(ISBLANK(Values!E33),"","TellusRem")</f>
        <v>TellusRem</v>
      </c>
      <c r="D34" s="30" t="n">
        <f aca="false">IF(ISBLANK(Values!E33),"",Values!E33)</f>
        <v>5714401470106</v>
      </c>
      <c r="E34" s="31" t="str">
        <f aca="false">IF(ISBLANK(Values!E33),"","EAN")</f>
        <v>EAN</v>
      </c>
      <c r="F34" s="28" t="str">
        <f aca="false">IF(ISBLANK(Values!E33),"",IF(Values!J33, SUBSTITUTE(Values!$B$1, "{language}", Values!H33) &amp; " " &amp;Values!$B$3, SUBSTITUTE(Values!$B$2, "{language}", Values!$H33) &amp; " " &amp;Values!$B$3))</f>
        <v>sostituzione della tastiera Danese retroilluminata per Lenovo Thinkpad T470 T480</v>
      </c>
      <c r="G34" s="39" t="str">
        <f aca="false">IF(ISBLANK(Values!E33),"","TellusRem")</f>
        <v>TellusRem</v>
      </c>
      <c r="H34" s="27" t="str">
        <f aca="false">IF(ISBLANK(Values!E33),"",Values!$B$16)</f>
        <v>laptop-computer-replacement-parts</v>
      </c>
      <c r="I34" s="27" t="str">
        <f aca="false">IF(ISBLANK(Values!E33),"","4730574031")</f>
        <v>4730574031</v>
      </c>
      <c r="J34" s="40" t="str">
        <f aca="false">IF(ISBLANK(Values!E33),"",Values!F33 )</f>
        <v>Lenovo T470 BL - DK</v>
      </c>
      <c r="K34" s="28" t="n">
        <f aca="false">IF(ISBLANK(Values!E33),"",IF(Values!J33, Values!$B$4, Values!$B$5))</f>
        <v>64.99</v>
      </c>
      <c r="L34" s="41" t="n">
        <f aca="false">IF(ISBLANK(Values!E33),"",IF($CO34="DEFAULT", Values!$B$18, ""))</f>
        <v>5</v>
      </c>
      <c r="M34" s="28" t="str">
        <f aca="false">IF(ISBLANK(Values!E33),"",Values!$M33)</f>
        <v>https://download.lenovo.com/Images/Parts/01ER591/01ER591_A.jpg</v>
      </c>
      <c r="N34" s="28" t="str">
        <f aca="false">IF(ISBLANK(Values!$F33),"",Values!N33)</f>
        <v>https://download.lenovo.com/Images/Parts/01ER591/01ER591_B.jpg</v>
      </c>
      <c r="O34" s="28" t="str">
        <f aca="false">IF(ISBLANK(Values!$F33),"",Values!O33)</f>
        <v>https://download.lenovo.com/Images/Parts/01ER591/01ER591_details.jpg</v>
      </c>
      <c r="P34" s="28" t="str">
        <f aca="false">IF(ISBLANK(Values!$F33),"",Values!P33)</f>
        <v/>
      </c>
      <c r="Q34" s="28" t="str">
        <f aca="false">IF(ISBLANK(Values!$F33),"",Values!Q33)</f>
        <v/>
      </c>
      <c r="R34" s="28" t="str">
        <f aca="false">IF(ISBLANK(Values!$F33),"",Values!R33)</f>
        <v/>
      </c>
      <c r="S34" s="28" t="str">
        <f aca="false">IF(ISBLANK(Values!$F33),"",Values!S33)</f>
        <v/>
      </c>
      <c r="T34" s="28" t="str">
        <f aca="false">IF(ISBLANK(Values!$F33),"",Values!T33)</f>
        <v/>
      </c>
      <c r="U34" s="44"/>
      <c r="V34" s="1"/>
      <c r="W34" s="32" t="str">
        <f aca="false">IF(ISBLANK(Values!E33),"","Child")</f>
        <v>Child</v>
      </c>
      <c r="X34" s="32" t="str">
        <f aca="false">IF(ISBLANK(Values!E33),"",Values!$B$13)</f>
        <v>Lenovo T470 parent</v>
      </c>
      <c r="Y34" s="40" t="str">
        <f aca="false">IF(ISBLANK(Values!E33),"","Size-Color")</f>
        <v>Size-Color</v>
      </c>
      <c r="Z34" s="32" t="str">
        <f aca="false">IF(ISBLANK(Values!E33),"","variation")</f>
        <v>variation</v>
      </c>
      <c r="AA34" s="36" t="str">
        <f aca="false">IF(ISBLANK(Values!E33),"",Values!$B$20)</f>
        <v>Update</v>
      </c>
      <c r="AB34" s="36" t="str">
        <f aca="false">IF(ISBLANK(Values!E33),"",Values!$B$29)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4" s="1"/>
      <c r="AD34" s="1"/>
      <c r="AE34" s="1"/>
      <c r="AF34" s="1"/>
      <c r="AG34" s="1"/>
      <c r="AH34" s="1"/>
      <c r="AI34" s="42" t="str">
        <f aca="false">IF(ISBLANK(Values!E33),"",IF(Values!I33,Values!$B$23,Values!$B$33))</f>
        <v>👉 RICONDIZIONATO: RISPARMIA SOLDI - Tastiera sostitutiva per laptop Lenovo, stessa qualità delle tastiere OEM. TellusRem è il principale distributore di tastiere nel mondo dal 2011. Tastiera sostitutiva perfetta, facile da sostituire e installare. </v>
      </c>
      <c r="AJ34" s="43" t="str">
        <f aca="false">IF(ISBLANK(Values!E33),"",Values!$B$24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4" s="1" t="str">
        <f aca="false">IF(ISBLANK(Values!E33),"",Values!$B$25)</f>
        <v>♻️ PRODOTTO ECOLOGICO - Acquista ricondizionato, ACQUISTA VERDE! Riduci oltre l'80% di anidride carbonica acquistando le nostre tastiere ricondizionate, rispetto a ottenere una nuova tastiera! </v>
      </c>
      <c r="AL34" s="1" t="str">
        <f aca="false">IF(ISBLANK(Values!E33),"",SUBSTITUTE(SUBSTITUTE(IF(Values!$J33, Values!$B$26, Values!$B$33), "{language}", Values!$H33), "{flag}", INDEX(options!$E$1:$E$20, Values!$V33)))</f>
        <v>👉 LAYOUT - 🇩🇰 Danese retroilluminato. </v>
      </c>
      <c r="AM34" s="1" t="str">
        <f aca="false">SUBSTITUTE(IF(ISBLANK(Values!E33),"",Values!$B$27), "{model}", Values!$B$3)</f>
        <v>👉 COMPATIBILE CON - Lenovo T470 T480. Si prega di controllare attentamente l'immagine e la descrizione prima di acquistare qualsiasi tastiera. Ciò garantisce di ottenere la tastiera del laptop corretta per il computer. Installazione super facile. </v>
      </c>
      <c r="AN34" s="1"/>
      <c r="AO34" s="1"/>
      <c r="AP34" s="1"/>
      <c r="AQ34" s="1"/>
      <c r="AR34" s="1"/>
      <c r="AS34" s="1"/>
      <c r="AT34" s="28" t="str">
        <f aca="false">IF(ISBLANK(Values!E33),"",Values!H33)</f>
        <v>Danese</v>
      </c>
      <c r="AU34" s="1"/>
      <c r="AV34" s="36" t="str">
        <f aca="false">IF(ISBLANK(Values!E33),"",IF(Values!J33,"Backlit", "Non-Backlit"))</f>
        <v>Backlit</v>
      </c>
      <c r="AW34" s="1"/>
      <c r="AX34" s="1"/>
      <c r="AY34" s="1"/>
      <c r="AZ34" s="1"/>
      <c r="BA34" s="1"/>
      <c r="BB34" s="1"/>
      <c r="BC34" s="1"/>
      <c r="BD34" s="1"/>
      <c r="BE34" s="27" t="str">
        <f aca="false">IF(ISBLANK(Values!E33),"","Professional Audience")</f>
        <v>Professional Audience</v>
      </c>
      <c r="BF34" s="27" t="str">
        <f aca="false">IF(ISBLANK(Values!E33),"","Consumer Audience")</f>
        <v>Consumer Audience</v>
      </c>
      <c r="BG34" s="27" t="str">
        <f aca="false">IF(ISBLANK(Values!E33),"","Adults")</f>
        <v>Adults</v>
      </c>
      <c r="BH34" s="27" t="str">
        <f aca="false">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n">
        <f aca="false">IF(ISBLANK(Values!E33),"",Values!$B$11)</f>
        <v>150</v>
      </c>
      <c r="CH34" s="1" t="str">
        <f aca="false">IF(ISBLANK(Values!E33),"","GR")</f>
        <v>GR</v>
      </c>
      <c r="CI34" s="1" t="str">
        <f aca="false">IF(ISBLANK(Values!E33),"",Values!$B$7)</f>
        <v>41</v>
      </c>
      <c r="CJ34" s="1" t="str">
        <f aca="false">IF(ISBLANK(Values!E33),"",Values!$B$8)</f>
        <v>17</v>
      </c>
      <c r="CK34" s="1" t="str">
        <f aca="false">IF(ISBLANK(Values!E33),"",Values!$B$9)</f>
        <v>5</v>
      </c>
      <c r="CL34" s="1" t="str">
        <f aca="false">IF(ISBLANK(Values!E33),"","CM")</f>
        <v>CM</v>
      </c>
      <c r="CM34" s="1"/>
      <c r="CN34" s="1"/>
      <c r="CO34" s="1" t="str">
        <f aca="false">IF(ISBLANK(Values!E33), "", IF(AND(Values!$B$37=options!$G$2, Values!$C33), "AMAZON_NA", IF(AND(Values!$B$37=options!$G$1, Values!$D33), "AMAZON_EU", "DEFAULT")))</f>
        <v>DEFAULT</v>
      </c>
      <c r="CP34" s="36" t="str">
        <f aca="false">IF(ISBLANK(Values!E33),"",Values!$B$7)</f>
        <v>41</v>
      </c>
      <c r="CQ34" s="36" t="str">
        <f aca="false">IF(ISBLANK(Values!E33),"",Values!$B$8)</f>
        <v>17</v>
      </c>
      <c r="CR34" s="36" t="str">
        <f aca="false">IF(ISBLANK(Values!E33),"",Values!$B$9)</f>
        <v>5</v>
      </c>
      <c r="CS34" s="1" t="n">
        <f aca="false">IF(ISBLANK(Values!E33),"",Values!$B$11)</f>
        <v>150</v>
      </c>
      <c r="CT34" s="1" t="str">
        <f aca="false">IF(ISBLANK(Values!E33),"","GR")</f>
        <v>GR</v>
      </c>
      <c r="CU34" s="1" t="str">
        <f aca="false">IF(ISBLANK(Values!E33),"","CM")</f>
        <v>CM</v>
      </c>
      <c r="CV34" s="1" t="str">
        <f aca="false">IF(ISBLANK(Values!E33),"",IF(Values!$B$36=options!$F$1,"Denmark", IF(Values!$B$36=options!$F$2, "Danemark",IF(Values!$B$36=options!$F$3, "Dänemark",IF(Values!$B$36=options!$F$4, "Danimarca",IF(Values!$B$36=options!$F$5, "Dinamarca",IF(Values!$B$36=options!$F$6, "Denemarken","" ) ) ) ) )))</f>
        <v>Danimarca</v>
      </c>
      <c r="CW34" s="1"/>
      <c r="CX34" s="1"/>
      <c r="CY34" s="1"/>
      <c r="CZ34" s="1" t="str">
        <f aca="false">IF(ISBLANK(Values!E33),"","No")</f>
        <v>No</v>
      </c>
      <c r="DA34" s="1" t="str">
        <f aca="false">IF(ISBLANK(Values!E33),"","No")</f>
        <v>No</v>
      </c>
      <c r="DB34" s="1"/>
      <c r="DC34" s="1"/>
      <c r="DD34" s="1"/>
      <c r="DE34" s="1"/>
      <c r="DF34" s="1"/>
      <c r="DG34" s="1"/>
      <c r="DH34" s="1"/>
      <c r="DI34" s="1"/>
      <c r="DJ34" s="1"/>
      <c r="DK34" s="1"/>
      <c r="DL34" s="1"/>
      <c r="DM34" s="1"/>
      <c r="DN34" s="1"/>
      <c r="DO34" s="27" t="str">
        <f aca="false">IF(ISBLANK(Values!E33),"","Parts")</f>
        <v>Parts</v>
      </c>
      <c r="DP34" s="27" t="str">
        <f aca="false">IF(ISBLANK(Values!E33),"",Values!$B$31)</f>
        <v>6 mesi di garanzia dopo la data di consegna. In caso di malfunzionamento della tastiera verrà inviata una nuova unità o un pezzo di ricambio per la tastiera del prodotto. In caso di smistamento delle scorte viene emesso un rimborso completo.</v>
      </c>
      <c r="DQ34" s="1"/>
      <c r="DR34" s="1"/>
      <c r="DS34" s="31"/>
      <c r="DT34" s="1"/>
      <c r="DU34" s="1"/>
      <c r="DV34" s="1"/>
      <c r="DW34" s="1"/>
      <c r="DX34" s="1"/>
      <c r="DY34" s="45" t="str">
        <f aca="false">IF(ISBLANK(Values!$E33), "", "not_applicable")</f>
        <v>not_applicable</v>
      </c>
      <c r="DZ34" s="31"/>
      <c r="EA34" s="31"/>
      <c r="EB34" s="31"/>
      <c r="EC34" s="31"/>
      <c r="ED34" s="1"/>
      <c r="EE34" s="1"/>
      <c r="EF34" s="1"/>
      <c r="EG34" s="1"/>
      <c r="EH34" s="1"/>
      <c r="EI34" s="1" t="str">
        <f aca="false">IF(ISBLANK(Values!E33),"",Values!$B$31)</f>
        <v>6 mesi di garanzia dopo la data di consegna. In caso di malfunzionamento della tastiera verrà inviata una nuova unità o un pezzo di ricambio per la tastiera del prodotto. In caso di smistamento delle scorte viene emesso un rimborso completo.</v>
      </c>
      <c r="EJ34" s="1"/>
      <c r="EK34" s="1"/>
      <c r="EL34" s="1"/>
      <c r="EM34" s="1"/>
      <c r="EN34" s="1"/>
      <c r="EO34" s="1"/>
      <c r="EP34" s="1"/>
      <c r="EQ34" s="1"/>
      <c r="ER34" s="1"/>
      <c r="ES34" s="1" t="str">
        <f aca="false">IF(ISBLANK(Values!E33),"","Amazon Tellus UPS")</f>
        <v>Amazon Tellus UPS</v>
      </c>
      <c r="ET34" s="1"/>
      <c r="EU34" s="1"/>
      <c r="EV34" s="31" t="str">
        <f aca="false">IF(ISBLANK(Values!E33),"","New")</f>
        <v>New</v>
      </c>
      <c r="EW34" s="1"/>
      <c r="EX34" s="1"/>
      <c r="EY34" s="1"/>
      <c r="EZ34" s="1"/>
      <c r="FA34" s="1"/>
      <c r="FB34" s="1"/>
      <c r="FC34" s="1"/>
      <c r="FD34" s="1"/>
      <c r="FE34" s="1" t="n">
        <f aca="false">IF(ISBLANK(Values!E33),"",IF(CO34&lt;&gt;"DEFAULT", "", 3))</f>
        <v>3</v>
      </c>
      <c r="FF34" s="1"/>
      <c r="FG34" s="1"/>
      <c r="FH34" s="1" t="str">
        <f aca="false">IF(ISBLANK(Values!E33),"","FALSE")</f>
        <v>FALSE</v>
      </c>
      <c r="FI34" s="36" t="str">
        <f aca="false">IF(ISBLANK(Values!E33),"","FALSE")</f>
        <v>FALSE</v>
      </c>
      <c r="FJ34" s="36" t="str">
        <f aca="false">IF(ISBLANK(Values!E33),"","FALSE")</f>
        <v>FALSE</v>
      </c>
      <c r="FK34" s="1"/>
      <c r="FL34" s="1"/>
      <c r="FM34" s="1" t="str">
        <f aca="false">IF(ISBLANK(Values!E33),"","1")</f>
        <v>1</v>
      </c>
      <c r="FN34" s="1"/>
      <c r="FO34" s="28" t="n">
        <f aca="false">IF(ISBLANK(Values!E33),"",IF(Values!J33, Values!$B$4, Values!$B$5))</f>
        <v>64.99</v>
      </c>
      <c r="FP34" s="1" t="str">
        <f aca="false">IF(ISBLANK(Values!E33),"","Percent")</f>
        <v>Percent</v>
      </c>
      <c r="FQ34" s="1" t="str">
        <f aca="false">IF(ISBLANK(Values!E33),"","2")</f>
        <v>2</v>
      </c>
      <c r="FR34" s="1" t="str">
        <f aca="false">IF(ISBLANK(Values!E33),"","3")</f>
        <v>3</v>
      </c>
      <c r="FS34" s="1" t="str">
        <f aca="false">IF(ISBLANK(Values!E33),"","5")</f>
        <v>5</v>
      </c>
      <c r="FT34" s="1" t="str">
        <f aca="false">IF(ISBLANK(Values!E33),"","6")</f>
        <v>6</v>
      </c>
      <c r="FU34" s="1" t="str">
        <f aca="false">IF(ISBLANK(Values!E33),"","10")</f>
        <v>10</v>
      </c>
      <c r="FV34" s="1" t="str">
        <f aca="false">IF(ISBLANK(Values!E33),"","10")</f>
        <v>10</v>
      </c>
      <c r="FW34" s="1"/>
      <c r="FX34" s="1"/>
      <c r="FY34" s="1"/>
      <c r="FZ34" s="1"/>
      <c r="GA34" s="1"/>
      <c r="GB34" s="1"/>
      <c r="GC34" s="1"/>
      <c r="GD34" s="1"/>
      <c r="GE34" s="1"/>
      <c r="GF34" s="1"/>
      <c r="GG34" s="1"/>
      <c r="GH34" s="1"/>
      <c r="GI34" s="1"/>
      <c r="GJ34" s="1"/>
    </row>
    <row r="35" s="46" customFormat="true" ht="55.2" hidden="false" customHeight="false" outlineLevel="0" collapsed="false">
      <c r="A35" s="27" t="str">
        <f aca="false">IF(ISBLANK(Values!E34),"",IF(Values!$B$37="EU","computercomponent","computer"))</f>
        <v>computercomponent</v>
      </c>
      <c r="B35" s="38" t="str">
        <f aca="false">IF(ISBLANK(Values!E34),"",Values!F34)</f>
        <v>Lenovo T470 BL - HU</v>
      </c>
      <c r="C35" s="32" t="str">
        <f aca="false">IF(ISBLANK(Values!E34),"","TellusRem")</f>
        <v>TellusRem</v>
      </c>
      <c r="D35" s="30" t="n">
        <f aca="false">IF(ISBLANK(Values!E34),"",Values!E34)</f>
        <v>5714401470113</v>
      </c>
      <c r="E35" s="31" t="str">
        <f aca="false">IF(ISBLANK(Values!E34),"","EAN")</f>
        <v>EAN</v>
      </c>
      <c r="F35" s="28" t="str">
        <f aca="false">IF(ISBLANK(Values!E34),"",IF(Values!J34, SUBSTITUTE(Values!$B$1, "{language}", Values!H34) &amp; " " &amp;Values!$B$3, SUBSTITUTE(Values!$B$2, "{language}", Values!$H34) &amp; " " &amp;Values!$B$3))</f>
        <v>sostituzione della tastiera Ungherese retroilluminata per Lenovo Thinkpad T470 T480</v>
      </c>
      <c r="G35" s="39" t="str">
        <f aca="false">IF(ISBLANK(Values!E34),"","TellusRem")</f>
        <v>TellusRem</v>
      </c>
      <c r="H35" s="27" t="str">
        <f aca="false">IF(ISBLANK(Values!E34),"",Values!$B$16)</f>
        <v>laptop-computer-replacement-parts</v>
      </c>
      <c r="I35" s="27" t="str">
        <f aca="false">IF(ISBLANK(Values!E34),"","4730574031")</f>
        <v>4730574031</v>
      </c>
      <c r="J35" s="40" t="str">
        <f aca="false">IF(ISBLANK(Values!E34),"",Values!F34 )</f>
        <v>Lenovo T470 BL - HU</v>
      </c>
      <c r="K35" s="28" t="n">
        <f aca="false">IF(ISBLANK(Values!E34),"",IF(Values!J34, Values!$B$4, Values!$B$5))</f>
        <v>64.99</v>
      </c>
      <c r="L35" s="41" t="n">
        <f aca="false">IF(ISBLANK(Values!E34),"",IF($CO35="DEFAULT", Values!$B$18, ""))</f>
        <v>5</v>
      </c>
      <c r="M35" s="28" t="str">
        <f aca="false">IF(ISBLANK(Values!E34),"",Values!$M34)</f>
        <v>https://download.lenovo.com/Images/Parts/01ER556/01ER556_A.jpg</v>
      </c>
      <c r="N35" s="28" t="str">
        <f aca="false">IF(ISBLANK(Values!$F34),"",Values!N34)</f>
        <v>https://download.lenovo.com/Images/Parts/01ER556/01ER556_B.jpg</v>
      </c>
      <c r="O35" s="28" t="str">
        <f aca="false">IF(ISBLANK(Values!$F34),"",Values!O34)</f>
        <v>https://download.lenovo.com/Images/Parts/01ER556/01ER556_details.jpg</v>
      </c>
      <c r="P35" s="28" t="str">
        <f aca="false">IF(ISBLANK(Values!$F34),"",Values!P34)</f>
        <v/>
      </c>
      <c r="Q35" s="28" t="str">
        <f aca="false">IF(ISBLANK(Values!$F34),"",Values!Q34)</f>
        <v/>
      </c>
      <c r="R35" s="28" t="str">
        <f aca="false">IF(ISBLANK(Values!$F34),"",Values!R34)</f>
        <v/>
      </c>
      <c r="S35" s="28" t="str">
        <f aca="false">IF(ISBLANK(Values!$F34),"",Values!S34)</f>
        <v/>
      </c>
      <c r="T35" s="28" t="str">
        <f aca="false">IF(ISBLANK(Values!$F34),"",Values!T34)</f>
        <v/>
      </c>
      <c r="U35" s="44"/>
      <c r="V35" s="1"/>
      <c r="W35" s="32" t="str">
        <f aca="false">IF(ISBLANK(Values!E34),"","Child")</f>
        <v>Child</v>
      </c>
      <c r="X35" s="32" t="str">
        <f aca="false">IF(ISBLANK(Values!E34),"",Values!$B$13)</f>
        <v>Lenovo T470 parent</v>
      </c>
      <c r="Y35" s="40" t="str">
        <f aca="false">IF(ISBLANK(Values!E34),"","Size-Color")</f>
        <v>Size-Color</v>
      </c>
      <c r="Z35" s="32" t="str">
        <f aca="false">IF(ISBLANK(Values!E34),"","variation")</f>
        <v>variation</v>
      </c>
      <c r="AA35" s="36" t="str">
        <f aca="false">IF(ISBLANK(Values!E34),"",Values!$B$20)</f>
        <v>Update</v>
      </c>
      <c r="AB35" s="36" t="str">
        <f aca="false">IF(ISBLANK(Values!E34),"",Values!$B$29)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5" s="1"/>
      <c r="AD35" s="1"/>
      <c r="AE35" s="1"/>
      <c r="AF35" s="1"/>
      <c r="AG35" s="1"/>
      <c r="AH35" s="1"/>
      <c r="AI35" s="42" t="str">
        <f aca="false">IF(ISBLANK(Values!E34),"",IF(Values!I34,Values!$B$23,Values!$B$33))</f>
        <v>👉 RICONDIZIONATO: RISPARMIA SOLDI - Tastiera sostitutiva per laptop Lenovo, stessa qualità delle tastiere OEM. TellusRem è il principale distributore di tastiere nel mondo dal 2011. Tastiera sostitutiva perfetta, facile da sostituire e installare. </v>
      </c>
      <c r="AJ35" s="43" t="str">
        <f aca="false">IF(ISBLANK(Values!E34),"",Values!$B$24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5" s="1" t="str">
        <f aca="false">IF(ISBLANK(Values!E34),"",Values!$B$25)</f>
        <v>♻️ PRODOTTO ECOLOGICO - Acquista ricondizionato, ACQUISTA VERDE! Riduci oltre l'80% di anidride carbonica acquistando le nostre tastiere ricondizionate, rispetto a ottenere una nuova tastiera! </v>
      </c>
      <c r="AL35" s="1" t="str">
        <f aca="false">IF(ISBLANK(Values!E34),"",SUBSTITUTE(SUBSTITUTE(IF(Values!$J34, Values!$B$26, Values!$B$33), "{language}", Values!$H34), "{flag}", INDEX(options!$E$1:$E$20, Values!$V34)))</f>
        <v>👉 LAYOUT - 🇭🇺 Ungherese retroilluminato. </v>
      </c>
      <c r="AM35" s="1" t="str">
        <f aca="false">SUBSTITUTE(IF(ISBLANK(Values!E34),"",Values!$B$27), "{model}", Values!$B$3)</f>
        <v>👉 COMPATIBILE CON - Lenovo T470 T480. Si prega di controllare attentamente l'immagine e la descrizione prima di acquistare qualsiasi tastiera. Ciò garantisce di ottenere la tastiera del laptop corretta per il computer. Installazione super facile. </v>
      </c>
      <c r="AN35" s="1"/>
      <c r="AO35" s="1"/>
      <c r="AP35" s="1"/>
      <c r="AQ35" s="1"/>
      <c r="AR35" s="1"/>
      <c r="AS35" s="1"/>
      <c r="AT35" s="28" t="str">
        <f aca="false">IF(ISBLANK(Values!E34),"",Values!H34)</f>
        <v>Ungherese</v>
      </c>
      <c r="AU35" s="1"/>
      <c r="AV35" s="36" t="str">
        <f aca="false">IF(ISBLANK(Values!E34),"",IF(Values!J34,"Backlit", "Non-Backlit"))</f>
        <v>Backlit</v>
      </c>
      <c r="AW35" s="1"/>
      <c r="AX35" s="1"/>
      <c r="AY35" s="1"/>
      <c r="AZ35" s="1"/>
      <c r="BA35" s="1"/>
      <c r="BB35" s="1"/>
      <c r="BC35" s="1"/>
      <c r="BD35" s="1"/>
      <c r="BE35" s="27" t="str">
        <f aca="false">IF(ISBLANK(Values!E34),"","Professional Audience")</f>
        <v>Professional Audience</v>
      </c>
      <c r="BF35" s="27" t="str">
        <f aca="false">IF(ISBLANK(Values!E34),"","Consumer Audience")</f>
        <v>Consumer Audience</v>
      </c>
      <c r="BG35" s="27" t="str">
        <f aca="false">IF(ISBLANK(Values!E34),"","Adults")</f>
        <v>Adults</v>
      </c>
      <c r="BH35" s="27" t="str">
        <f aca="false">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n">
        <f aca="false">IF(ISBLANK(Values!E34),"",Values!$B$11)</f>
        <v>150</v>
      </c>
      <c r="CH35" s="1" t="str">
        <f aca="false">IF(ISBLANK(Values!E34),"","GR")</f>
        <v>GR</v>
      </c>
      <c r="CI35" s="1" t="str">
        <f aca="false">IF(ISBLANK(Values!E34),"",Values!$B$7)</f>
        <v>41</v>
      </c>
      <c r="CJ35" s="1" t="str">
        <f aca="false">IF(ISBLANK(Values!E34),"",Values!$B$8)</f>
        <v>17</v>
      </c>
      <c r="CK35" s="1" t="str">
        <f aca="false">IF(ISBLANK(Values!E34),"",Values!$B$9)</f>
        <v>5</v>
      </c>
      <c r="CL35" s="1" t="str">
        <f aca="false">IF(ISBLANK(Values!E34),"","CM")</f>
        <v>CM</v>
      </c>
      <c r="CM35" s="1"/>
      <c r="CN35" s="1"/>
      <c r="CO35" s="1" t="str">
        <f aca="false">IF(ISBLANK(Values!E34), "", IF(AND(Values!$B$37=options!$G$2, Values!$C34), "AMAZON_NA", IF(AND(Values!$B$37=options!$G$1, Values!$D34), "AMAZON_EU", "DEFAULT")))</f>
        <v>DEFAULT</v>
      </c>
      <c r="CP35" s="36" t="str">
        <f aca="false">IF(ISBLANK(Values!E34),"",Values!$B$7)</f>
        <v>41</v>
      </c>
      <c r="CQ35" s="36" t="str">
        <f aca="false">IF(ISBLANK(Values!E34),"",Values!$B$8)</f>
        <v>17</v>
      </c>
      <c r="CR35" s="36" t="str">
        <f aca="false">IF(ISBLANK(Values!E34),"",Values!$B$9)</f>
        <v>5</v>
      </c>
      <c r="CS35" s="1" t="n">
        <f aca="false">IF(ISBLANK(Values!E34),"",Values!$B$11)</f>
        <v>150</v>
      </c>
      <c r="CT35" s="1" t="str">
        <f aca="false">IF(ISBLANK(Values!E34),"","GR")</f>
        <v>GR</v>
      </c>
      <c r="CU35" s="1" t="str">
        <f aca="false">IF(ISBLANK(Values!E34),"","CM")</f>
        <v>CM</v>
      </c>
      <c r="CV35" s="1" t="str">
        <f aca="false">IF(ISBLANK(Values!E34),"",IF(Values!$B$36=options!$F$1,"Denmark", IF(Values!$B$36=options!$F$2, "Danemark",IF(Values!$B$36=options!$F$3, "Dänemark",IF(Values!$B$36=options!$F$4, "Danimarca",IF(Values!$B$36=options!$F$5, "Dinamarca",IF(Values!$B$36=options!$F$6, "Denemarken","" ) ) ) ) )))</f>
        <v>Danimarca</v>
      </c>
      <c r="CW35" s="1"/>
      <c r="CX35" s="1"/>
      <c r="CY35" s="1"/>
      <c r="CZ35" s="1" t="str">
        <f aca="false">IF(ISBLANK(Values!E34),"","No")</f>
        <v>No</v>
      </c>
      <c r="DA35" s="1" t="str">
        <f aca="false">IF(ISBLANK(Values!E34),"","No")</f>
        <v>No</v>
      </c>
      <c r="DB35" s="1"/>
      <c r="DC35" s="1"/>
      <c r="DD35" s="1"/>
      <c r="DE35" s="1"/>
      <c r="DF35" s="1"/>
      <c r="DG35" s="1"/>
      <c r="DH35" s="1"/>
      <c r="DI35" s="1"/>
      <c r="DJ35" s="1"/>
      <c r="DK35" s="1"/>
      <c r="DL35" s="1"/>
      <c r="DM35" s="1"/>
      <c r="DN35" s="1"/>
      <c r="DO35" s="27" t="str">
        <f aca="false">IF(ISBLANK(Values!E34),"","Parts")</f>
        <v>Parts</v>
      </c>
      <c r="DP35" s="27" t="str">
        <f aca="false">IF(ISBLANK(Values!E34),"",Values!$B$31)</f>
        <v>6 mesi di garanzia dopo la data di consegna. In caso di malfunzionamento della tastiera verrà inviata una nuova unità o un pezzo di ricambio per la tastiera del prodotto. In caso di smistamento delle scorte viene emesso un rimborso completo.</v>
      </c>
      <c r="DQ35" s="1"/>
      <c r="DR35" s="1"/>
      <c r="DS35" s="31"/>
      <c r="DT35" s="1"/>
      <c r="DU35" s="1"/>
      <c r="DV35" s="1"/>
      <c r="DW35" s="1"/>
      <c r="DX35" s="1"/>
      <c r="DY35" s="45" t="str">
        <f aca="false">IF(ISBLANK(Values!$E34), "", "not_applicable")</f>
        <v>not_applicable</v>
      </c>
      <c r="DZ35" s="31"/>
      <c r="EA35" s="31"/>
      <c r="EB35" s="31"/>
      <c r="EC35" s="31"/>
      <c r="ED35" s="1"/>
      <c r="EE35" s="1"/>
      <c r="EF35" s="1"/>
      <c r="EG35" s="1"/>
      <c r="EH35" s="1"/>
      <c r="EI35" s="1" t="str">
        <f aca="false">IF(ISBLANK(Values!E34),"",Values!$B$31)</f>
        <v>6 mesi di garanzia dopo la data di consegna. In caso di malfunzionamento della tastiera verrà inviata una nuova unità o un pezzo di ricambio per la tastiera del prodotto. In caso di smistamento delle scorte viene emesso un rimborso completo.</v>
      </c>
      <c r="EJ35" s="1"/>
      <c r="EK35" s="1"/>
      <c r="EL35" s="1"/>
      <c r="EM35" s="1"/>
      <c r="EN35" s="1"/>
      <c r="EO35" s="1"/>
      <c r="EP35" s="1"/>
      <c r="EQ35" s="1"/>
      <c r="ER35" s="1"/>
      <c r="ES35" s="1" t="str">
        <f aca="false">IF(ISBLANK(Values!E34),"","Amazon Tellus UPS")</f>
        <v>Amazon Tellus UPS</v>
      </c>
      <c r="ET35" s="1"/>
      <c r="EU35" s="1"/>
      <c r="EV35" s="31" t="str">
        <f aca="false">IF(ISBLANK(Values!E34),"","New")</f>
        <v>New</v>
      </c>
      <c r="EW35" s="1"/>
      <c r="EX35" s="1"/>
      <c r="EY35" s="1"/>
      <c r="EZ35" s="1"/>
      <c r="FA35" s="1"/>
      <c r="FB35" s="1"/>
      <c r="FC35" s="1"/>
      <c r="FD35" s="1"/>
      <c r="FE35" s="1" t="n">
        <f aca="false">IF(ISBLANK(Values!E34),"",IF(CO35&lt;&gt;"DEFAULT", "", 3))</f>
        <v>3</v>
      </c>
      <c r="FF35" s="1"/>
      <c r="FG35" s="1"/>
      <c r="FH35" s="1" t="str">
        <f aca="false">IF(ISBLANK(Values!E34),"","FALSE")</f>
        <v>FALSE</v>
      </c>
      <c r="FI35" s="36" t="str">
        <f aca="false">IF(ISBLANK(Values!E34),"","FALSE")</f>
        <v>FALSE</v>
      </c>
      <c r="FJ35" s="36" t="str">
        <f aca="false">IF(ISBLANK(Values!E34),"","FALSE")</f>
        <v>FALSE</v>
      </c>
      <c r="FK35" s="1"/>
      <c r="FL35" s="1"/>
      <c r="FM35" s="1" t="str">
        <f aca="false">IF(ISBLANK(Values!E34),"","1")</f>
        <v>1</v>
      </c>
      <c r="FN35" s="1"/>
      <c r="FO35" s="28" t="n">
        <f aca="false">IF(ISBLANK(Values!E34),"",IF(Values!J34, Values!$B$4, Values!$B$5))</f>
        <v>64.99</v>
      </c>
      <c r="FP35" s="1" t="str">
        <f aca="false">IF(ISBLANK(Values!E34),"","Percent")</f>
        <v>Percent</v>
      </c>
      <c r="FQ35" s="1" t="str">
        <f aca="false">IF(ISBLANK(Values!E34),"","2")</f>
        <v>2</v>
      </c>
      <c r="FR35" s="1" t="str">
        <f aca="false">IF(ISBLANK(Values!E34),"","3")</f>
        <v>3</v>
      </c>
      <c r="FS35" s="1" t="str">
        <f aca="false">IF(ISBLANK(Values!E34),"","5")</f>
        <v>5</v>
      </c>
      <c r="FT35" s="1" t="str">
        <f aca="false">IF(ISBLANK(Values!E34),"","6")</f>
        <v>6</v>
      </c>
      <c r="FU35" s="1" t="str">
        <f aca="false">IF(ISBLANK(Values!E34),"","10")</f>
        <v>10</v>
      </c>
      <c r="FV35" s="1" t="str">
        <f aca="false">IF(ISBLANK(Values!E34),"","10")</f>
        <v>10</v>
      </c>
      <c r="FW35" s="1"/>
      <c r="FX35" s="1"/>
      <c r="FY35" s="1"/>
      <c r="FZ35" s="1"/>
      <c r="GA35" s="1"/>
      <c r="GB35" s="1"/>
      <c r="GC35" s="1"/>
      <c r="GD35" s="1"/>
      <c r="GE35" s="1"/>
      <c r="GF35" s="1"/>
      <c r="GG35" s="1"/>
      <c r="GH35" s="1"/>
      <c r="GI35" s="1"/>
      <c r="GJ35" s="1"/>
    </row>
    <row r="36" s="46" customFormat="true" ht="55.2" hidden="false" customHeight="false" outlineLevel="0" collapsed="false">
      <c r="A36" s="27" t="str">
        <f aca="false">IF(ISBLANK(Values!E35),"",IF(Values!$B$37="EU","computercomponent","computer"))</f>
        <v>computercomponent</v>
      </c>
      <c r="B36" s="38" t="str">
        <f aca="false">IF(ISBLANK(Values!E35),"",Values!F35)</f>
        <v>Lenovo T470 BL - NL</v>
      </c>
      <c r="C36" s="32" t="str">
        <f aca="false">IF(ISBLANK(Values!E35),"","TellusRem")</f>
        <v>TellusRem</v>
      </c>
      <c r="D36" s="30" t="n">
        <f aca="false">IF(ISBLANK(Values!E35),"",Values!E35)</f>
        <v>5714401470120</v>
      </c>
      <c r="E36" s="31" t="str">
        <f aca="false">IF(ISBLANK(Values!E35),"","EAN")</f>
        <v>EAN</v>
      </c>
      <c r="F36" s="28" t="str">
        <f aca="false">IF(ISBLANK(Values!E35),"",IF(Values!J35, SUBSTITUTE(Values!$B$1, "{language}", Values!H35) &amp; " " &amp;Values!$B$3, SUBSTITUTE(Values!$B$2, "{language}", Values!$H35) &amp; " " &amp;Values!$B$3))</f>
        <v>sostituzione della tastiera Olandese retroilluminata per Lenovo Thinkpad T470 T480</v>
      </c>
      <c r="G36" s="39" t="str">
        <f aca="false">IF(ISBLANK(Values!E35),"","TellusRem")</f>
        <v>TellusRem</v>
      </c>
      <c r="H36" s="27" t="str">
        <f aca="false">IF(ISBLANK(Values!E35),"",Values!$B$16)</f>
        <v>laptop-computer-replacement-parts</v>
      </c>
      <c r="I36" s="27" t="str">
        <f aca="false">IF(ISBLANK(Values!E35),"","4730574031")</f>
        <v>4730574031</v>
      </c>
      <c r="J36" s="40" t="str">
        <f aca="false">IF(ISBLANK(Values!E35),"",Values!F35 )</f>
        <v>Lenovo T470 BL - NL</v>
      </c>
      <c r="K36" s="28" t="n">
        <f aca="false">IF(ISBLANK(Values!E35),"",IF(Values!J35, Values!$B$4, Values!$B$5))</f>
        <v>64.99</v>
      </c>
      <c r="L36" s="41" t="n">
        <f aca="false">IF(ISBLANK(Values!E35),"",IF($CO36="DEFAULT", Values!$B$18, ""))</f>
        <v>5</v>
      </c>
      <c r="M36" s="28" t="str">
        <f aca="false">IF(ISBLANK(Values!E35),"",Values!$M35)</f>
        <v>https://download.lenovo.com/Images/Parts/01ER601/01ER601_A.jpg</v>
      </c>
      <c r="N36" s="28" t="str">
        <f aca="false">IF(ISBLANK(Values!$F35),"",Values!N35)</f>
        <v>https://download.lenovo.com/Images/Parts/01ER601/01ER601_B.jpg</v>
      </c>
      <c r="O36" s="28" t="str">
        <f aca="false">IF(ISBLANK(Values!$F35),"",Values!O35)</f>
        <v>https://download.lenovo.com/Images/Parts/01ER601/01ER601_details.jpg</v>
      </c>
      <c r="P36" s="28" t="str">
        <f aca="false">IF(ISBLANK(Values!$F35),"",Values!P35)</f>
        <v/>
      </c>
      <c r="Q36" s="28" t="str">
        <f aca="false">IF(ISBLANK(Values!$F35),"",Values!Q35)</f>
        <v/>
      </c>
      <c r="R36" s="28" t="str">
        <f aca="false">IF(ISBLANK(Values!$F35),"",Values!R35)</f>
        <v/>
      </c>
      <c r="S36" s="28" t="str">
        <f aca="false">IF(ISBLANK(Values!$F35),"",Values!S35)</f>
        <v/>
      </c>
      <c r="T36" s="28" t="str">
        <f aca="false">IF(ISBLANK(Values!$F35),"",Values!T35)</f>
        <v/>
      </c>
      <c r="U36" s="44"/>
      <c r="V36" s="1"/>
      <c r="W36" s="32" t="str">
        <f aca="false">IF(ISBLANK(Values!E35),"","Child")</f>
        <v>Child</v>
      </c>
      <c r="X36" s="32" t="str">
        <f aca="false">IF(ISBLANK(Values!E35),"",Values!$B$13)</f>
        <v>Lenovo T470 parent</v>
      </c>
      <c r="Y36" s="40" t="str">
        <f aca="false">IF(ISBLANK(Values!E35),"","Size-Color")</f>
        <v>Size-Color</v>
      </c>
      <c r="Z36" s="32" t="str">
        <f aca="false">IF(ISBLANK(Values!E35),"","variation")</f>
        <v>variation</v>
      </c>
      <c r="AA36" s="36" t="str">
        <f aca="false">IF(ISBLANK(Values!E35),"",Values!$B$20)</f>
        <v>Update</v>
      </c>
      <c r="AB36" s="36" t="str">
        <f aca="false">IF(ISBLANK(Values!E35),"",Values!$B$29)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6" s="1"/>
      <c r="AD36" s="1"/>
      <c r="AE36" s="1"/>
      <c r="AF36" s="1"/>
      <c r="AG36" s="1"/>
      <c r="AH36" s="1"/>
      <c r="AI36" s="42" t="str">
        <f aca="false">IF(ISBLANK(Values!E35),"",IF(Values!I35,Values!$B$23,Values!$B$33))</f>
        <v>👉 RICONDIZIONATO: RISPARMIA SOLDI - Tastiera sostitutiva per laptop Lenovo, stessa qualità delle tastiere OEM. TellusRem è il principale distributore di tastiere nel mondo dal 2011. Tastiera sostitutiva perfetta, facile da sostituire e installare. </v>
      </c>
      <c r="AJ36" s="43" t="str">
        <f aca="false">IF(ISBLANK(Values!E35),"",Values!$B$24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6" s="1" t="str">
        <f aca="false">IF(ISBLANK(Values!E35),"",Values!$B$25)</f>
        <v>♻️ PRODOTTO ECOLOGICO - Acquista ricondizionato, ACQUISTA VERDE! Riduci oltre l'80% di anidride carbonica acquistando le nostre tastiere ricondizionate, rispetto a ottenere una nuova tastiera! </v>
      </c>
      <c r="AL36" s="1" t="str">
        <f aca="false">IF(ISBLANK(Values!E35),"",SUBSTITUTE(SUBSTITUTE(IF(Values!$J35, Values!$B$26, Values!$B$33), "{language}", Values!$H35), "{flag}", INDEX(options!$E$1:$E$20, Values!$V35)))</f>
        <v>👉 LAYOUT - 🇳🇱 Olandese retroilluminato. </v>
      </c>
      <c r="AM36" s="1" t="str">
        <f aca="false">SUBSTITUTE(IF(ISBLANK(Values!E35),"",Values!$B$27), "{model}", Values!$B$3)</f>
        <v>👉 COMPATIBILE CON - Lenovo T470 T480. Si prega di controllare attentamente l'immagine e la descrizione prima di acquistare qualsiasi tastiera. Ciò garantisce di ottenere la tastiera del laptop corretta per il computer. Installazione super facile. </v>
      </c>
      <c r="AN36" s="1"/>
      <c r="AO36" s="1"/>
      <c r="AP36" s="1"/>
      <c r="AQ36" s="1"/>
      <c r="AR36" s="1"/>
      <c r="AS36" s="1"/>
      <c r="AT36" s="28" t="str">
        <f aca="false">IF(ISBLANK(Values!E35),"",Values!H35)</f>
        <v>Olandese</v>
      </c>
      <c r="AU36" s="1"/>
      <c r="AV36" s="36" t="str">
        <f aca="false">IF(ISBLANK(Values!E35),"",IF(Values!J35,"Backlit", "Non-Backlit"))</f>
        <v>Backlit</v>
      </c>
      <c r="AW36" s="1"/>
      <c r="AX36" s="1"/>
      <c r="AY36" s="1"/>
      <c r="AZ36" s="1"/>
      <c r="BA36" s="1"/>
      <c r="BB36" s="1"/>
      <c r="BC36" s="1"/>
      <c r="BD36" s="1"/>
      <c r="BE36" s="27" t="str">
        <f aca="false">IF(ISBLANK(Values!E35),"","Professional Audience")</f>
        <v>Professional Audience</v>
      </c>
      <c r="BF36" s="27" t="str">
        <f aca="false">IF(ISBLANK(Values!E35),"","Consumer Audience")</f>
        <v>Consumer Audience</v>
      </c>
      <c r="BG36" s="27" t="str">
        <f aca="false">IF(ISBLANK(Values!E35),"","Adults")</f>
        <v>Adults</v>
      </c>
      <c r="BH36" s="27" t="str">
        <f aca="false">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n">
        <f aca="false">IF(ISBLANK(Values!E35),"",Values!$B$11)</f>
        <v>150</v>
      </c>
      <c r="CH36" s="1" t="str">
        <f aca="false">IF(ISBLANK(Values!E35),"","GR")</f>
        <v>GR</v>
      </c>
      <c r="CI36" s="1" t="str">
        <f aca="false">IF(ISBLANK(Values!E35),"",Values!$B$7)</f>
        <v>41</v>
      </c>
      <c r="CJ36" s="1" t="str">
        <f aca="false">IF(ISBLANK(Values!E35),"",Values!$B$8)</f>
        <v>17</v>
      </c>
      <c r="CK36" s="1" t="str">
        <f aca="false">IF(ISBLANK(Values!E35),"",Values!$B$9)</f>
        <v>5</v>
      </c>
      <c r="CL36" s="1" t="str">
        <f aca="false">IF(ISBLANK(Values!E35),"","CM")</f>
        <v>CM</v>
      </c>
      <c r="CM36" s="1"/>
      <c r="CN36" s="1"/>
      <c r="CO36" s="1" t="str">
        <f aca="false">IF(ISBLANK(Values!E35), "", IF(AND(Values!$B$37=options!$G$2, Values!$C35), "AMAZON_NA", IF(AND(Values!$B$37=options!$G$1, Values!$D35), "AMAZON_EU", "DEFAULT")))</f>
        <v>DEFAULT</v>
      </c>
      <c r="CP36" s="36" t="str">
        <f aca="false">IF(ISBLANK(Values!E35),"",Values!$B$7)</f>
        <v>41</v>
      </c>
      <c r="CQ36" s="36" t="str">
        <f aca="false">IF(ISBLANK(Values!E35),"",Values!$B$8)</f>
        <v>17</v>
      </c>
      <c r="CR36" s="36" t="str">
        <f aca="false">IF(ISBLANK(Values!E35),"",Values!$B$9)</f>
        <v>5</v>
      </c>
      <c r="CS36" s="1" t="n">
        <f aca="false">IF(ISBLANK(Values!E35),"",Values!$B$11)</f>
        <v>150</v>
      </c>
      <c r="CT36" s="1" t="str">
        <f aca="false">IF(ISBLANK(Values!E35),"","GR")</f>
        <v>GR</v>
      </c>
      <c r="CU36" s="1" t="str">
        <f aca="false">IF(ISBLANK(Values!E35),"","CM")</f>
        <v>CM</v>
      </c>
      <c r="CV36" s="1" t="str">
        <f aca="false">IF(ISBLANK(Values!E35),"",IF(Values!$B$36=options!$F$1,"Denmark", IF(Values!$B$36=options!$F$2, "Danemark",IF(Values!$B$36=options!$F$3, "Dänemark",IF(Values!$B$36=options!$F$4, "Danimarca",IF(Values!$B$36=options!$F$5, "Dinamarca",IF(Values!$B$36=options!$F$6, "Denemarken","" ) ) ) ) )))</f>
        <v>Danimarca</v>
      </c>
      <c r="CW36" s="1"/>
      <c r="CX36" s="1"/>
      <c r="CY36" s="1"/>
      <c r="CZ36" s="1" t="str">
        <f aca="false">IF(ISBLANK(Values!E35),"","No")</f>
        <v>No</v>
      </c>
      <c r="DA36" s="1" t="str">
        <f aca="false">IF(ISBLANK(Values!E35),"","No")</f>
        <v>No</v>
      </c>
      <c r="DB36" s="1"/>
      <c r="DC36" s="1"/>
      <c r="DD36" s="1"/>
      <c r="DE36" s="1"/>
      <c r="DF36" s="1"/>
      <c r="DG36" s="1"/>
      <c r="DH36" s="1"/>
      <c r="DI36" s="1"/>
      <c r="DJ36" s="1"/>
      <c r="DK36" s="1"/>
      <c r="DL36" s="1"/>
      <c r="DM36" s="1"/>
      <c r="DN36" s="1"/>
      <c r="DO36" s="27" t="str">
        <f aca="false">IF(ISBLANK(Values!E35),"","Parts")</f>
        <v>Parts</v>
      </c>
      <c r="DP36" s="27" t="str">
        <f aca="false">IF(ISBLANK(Values!E35),"",Values!$B$31)</f>
        <v>6 mesi di garanzia dopo la data di consegna. In caso di malfunzionamento della tastiera verrà inviata una nuova unità o un pezzo di ricambio per la tastiera del prodotto. In caso di smistamento delle scorte viene emesso un rimborso completo.</v>
      </c>
      <c r="DQ36" s="1"/>
      <c r="DR36" s="1"/>
      <c r="DS36" s="31"/>
      <c r="DT36" s="1"/>
      <c r="DU36" s="1"/>
      <c r="DV36" s="1"/>
      <c r="DW36" s="1"/>
      <c r="DX36" s="1"/>
      <c r="DY36" s="45" t="str">
        <f aca="false">IF(ISBLANK(Values!$E35), "", "not_applicable")</f>
        <v>not_applicable</v>
      </c>
      <c r="DZ36" s="31"/>
      <c r="EA36" s="31"/>
      <c r="EB36" s="31"/>
      <c r="EC36" s="31"/>
      <c r="ED36" s="1"/>
      <c r="EE36" s="1"/>
      <c r="EF36" s="1"/>
      <c r="EG36" s="1"/>
      <c r="EH36" s="1"/>
      <c r="EI36" s="1" t="str">
        <f aca="false">IF(ISBLANK(Values!E35),"",Values!$B$31)</f>
        <v>6 mesi di garanzia dopo la data di consegna. In caso di malfunzionamento della tastiera verrà inviata una nuova unità o un pezzo di ricambio per la tastiera del prodotto. In caso di smistamento delle scorte viene emesso un rimborso completo.</v>
      </c>
      <c r="EJ36" s="1"/>
      <c r="EK36" s="1"/>
      <c r="EL36" s="1"/>
      <c r="EM36" s="1"/>
      <c r="EN36" s="1"/>
      <c r="EO36" s="1"/>
      <c r="EP36" s="1"/>
      <c r="EQ36" s="1"/>
      <c r="ER36" s="1"/>
      <c r="ES36" s="1" t="str">
        <f aca="false">IF(ISBLANK(Values!E35),"","Amazon Tellus UPS")</f>
        <v>Amazon Tellus UPS</v>
      </c>
      <c r="ET36" s="1"/>
      <c r="EU36" s="1"/>
      <c r="EV36" s="31" t="str">
        <f aca="false">IF(ISBLANK(Values!E35),"","New")</f>
        <v>New</v>
      </c>
      <c r="EW36" s="1"/>
      <c r="EX36" s="1"/>
      <c r="EY36" s="1"/>
      <c r="EZ36" s="1"/>
      <c r="FA36" s="1"/>
      <c r="FB36" s="1"/>
      <c r="FC36" s="1"/>
      <c r="FD36" s="1"/>
      <c r="FE36" s="1" t="n">
        <f aca="false">IF(ISBLANK(Values!E35),"",IF(CO36&lt;&gt;"DEFAULT", "", 3))</f>
        <v>3</v>
      </c>
      <c r="FF36" s="1"/>
      <c r="FG36" s="1"/>
      <c r="FH36" s="1" t="str">
        <f aca="false">IF(ISBLANK(Values!E35),"","FALSE")</f>
        <v>FALSE</v>
      </c>
      <c r="FI36" s="36" t="str">
        <f aca="false">IF(ISBLANK(Values!E35),"","FALSE")</f>
        <v>FALSE</v>
      </c>
      <c r="FJ36" s="36" t="str">
        <f aca="false">IF(ISBLANK(Values!E35),"","FALSE")</f>
        <v>FALSE</v>
      </c>
      <c r="FK36" s="1"/>
      <c r="FL36" s="1"/>
      <c r="FM36" s="1" t="str">
        <f aca="false">IF(ISBLANK(Values!E35),"","1")</f>
        <v>1</v>
      </c>
      <c r="FN36" s="1"/>
      <c r="FO36" s="28" t="n">
        <f aca="false">IF(ISBLANK(Values!E35),"",IF(Values!J35, Values!$B$4, Values!$B$5))</f>
        <v>64.99</v>
      </c>
      <c r="FP36" s="1" t="str">
        <f aca="false">IF(ISBLANK(Values!E35),"","Percent")</f>
        <v>Percent</v>
      </c>
      <c r="FQ36" s="1" t="str">
        <f aca="false">IF(ISBLANK(Values!E35),"","2")</f>
        <v>2</v>
      </c>
      <c r="FR36" s="1" t="str">
        <f aca="false">IF(ISBLANK(Values!E35),"","3")</f>
        <v>3</v>
      </c>
      <c r="FS36" s="1" t="str">
        <f aca="false">IF(ISBLANK(Values!E35),"","5")</f>
        <v>5</v>
      </c>
      <c r="FT36" s="1" t="str">
        <f aca="false">IF(ISBLANK(Values!E35),"","6")</f>
        <v>6</v>
      </c>
      <c r="FU36" s="1" t="str">
        <f aca="false">IF(ISBLANK(Values!E35),"","10")</f>
        <v>10</v>
      </c>
      <c r="FV36" s="1" t="str">
        <f aca="false">IF(ISBLANK(Values!E35),"","10")</f>
        <v>10</v>
      </c>
      <c r="FW36" s="1"/>
      <c r="FX36" s="1"/>
      <c r="FY36" s="1"/>
      <c r="FZ36" s="1"/>
      <c r="GA36" s="1"/>
      <c r="GB36" s="1"/>
      <c r="GC36" s="1"/>
      <c r="GD36" s="1"/>
      <c r="GE36" s="1"/>
      <c r="GF36" s="1"/>
      <c r="GG36" s="1"/>
      <c r="GH36" s="1"/>
      <c r="GI36" s="1"/>
      <c r="GJ36" s="1"/>
    </row>
    <row r="37" s="46" customFormat="true" ht="55.2" hidden="false" customHeight="false" outlineLevel="0" collapsed="false">
      <c r="A37" s="27" t="str">
        <f aca="false">IF(ISBLANK(Values!E36),"",IF(Values!$B$37="EU","computercomponent","computer"))</f>
        <v>computercomponent</v>
      </c>
      <c r="B37" s="38" t="str">
        <f aca="false">IF(ISBLANK(Values!E36),"",Values!F36)</f>
        <v>Lenovo T470 BL - NO</v>
      </c>
      <c r="C37" s="32" t="str">
        <f aca="false">IF(ISBLANK(Values!E36),"","TellusRem")</f>
        <v>TellusRem</v>
      </c>
      <c r="D37" s="30" t="n">
        <f aca="false">IF(ISBLANK(Values!E36),"",Values!E36)</f>
        <v>5714401470137</v>
      </c>
      <c r="E37" s="31" t="str">
        <f aca="false">IF(ISBLANK(Values!E36),"","EAN")</f>
        <v>EAN</v>
      </c>
      <c r="F37" s="28" t="str">
        <f aca="false">IF(ISBLANK(Values!E36),"",IF(Values!J36, SUBSTITUTE(Values!$B$1, "{language}", Values!H36) &amp; " " &amp;Values!$B$3, SUBSTITUTE(Values!$B$2, "{language}", Values!$H36) &amp; " " &amp;Values!$B$3))</f>
        <v>sostituzione della tastiera Norvegese retroilluminata per Lenovo Thinkpad T470 T480</v>
      </c>
      <c r="G37" s="39" t="str">
        <f aca="false">IF(ISBLANK(Values!E36),"","TellusRem")</f>
        <v>TellusRem</v>
      </c>
      <c r="H37" s="27" t="str">
        <f aca="false">IF(ISBLANK(Values!E36),"",Values!$B$16)</f>
        <v>laptop-computer-replacement-parts</v>
      </c>
      <c r="I37" s="27" t="str">
        <f aca="false">IF(ISBLANK(Values!E36),"","4730574031")</f>
        <v>4730574031</v>
      </c>
      <c r="J37" s="40" t="str">
        <f aca="false">IF(ISBLANK(Values!E36),"",Values!F36 )</f>
        <v>Lenovo T470 BL - NO</v>
      </c>
      <c r="K37" s="28" t="n">
        <f aca="false">IF(ISBLANK(Values!E36),"",IF(Values!J36, Values!$B$4, Values!$B$5))</f>
        <v>64.99</v>
      </c>
      <c r="L37" s="41" t="n">
        <f aca="false">IF(ISBLANK(Values!E36),"",IF($CO37="DEFAULT", Values!$B$18, ""))</f>
        <v>5</v>
      </c>
      <c r="M37" s="28" t="str">
        <f aca="false">IF(ISBLANK(Values!E36),"",Values!$M36)</f>
        <v>https://download.lenovo.com/Images/Parts/01ER602/01ER602_A.jpg</v>
      </c>
      <c r="N37" s="28" t="str">
        <f aca="false">IF(ISBLANK(Values!$F36),"",Values!N36)</f>
        <v>https://download.lenovo.com/Images/Parts/01ER602/01ER602_B.jpg</v>
      </c>
      <c r="O37" s="28" t="str">
        <f aca="false">IF(ISBLANK(Values!$F36),"",Values!O36)</f>
        <v>https://download.lenovo.com/Images/Parts/01ER602/01ER602_details.jpg</v>
      </c>
      <c r="P37" s="28" t="str">
        <f aca="false">IF(ISBLANK(Values!$F36),"",Values!P36)</f>
        <v/>
      </c>
      <c r="Q37" s="28" t="str">
        <f aca="false">IF(ISBLANK(Values!$F36),"",Values!Q36)</f>
        <v/>
      </c>
      <c r="R37" s="28" t="str">
        <f aca="false">IF(ISBLANK(Values!$F36),"",Values!R36)</f>
        <v/>
      </c>
      <c r="S37" s="28" t="str">
        <f aca="false">IF(ISBLANK(Values!$F36),"",Values!S36)</f>
        <v/>
      </c>
      <c r="T37" s="28" t="str">
        <f aca="false">IF(ISBLANK(Values!$F36),"",Values!T36)</f>
        <v/>
      </c>
      <c r="U37" s="44"/>
      <c r="V37" s="1"/>
      <c r="W37" s="32" t="str">
        <f aca="false">IF(ISBLANK(Values!E36),"","Child")</f>
        <v>Child</v>
      </c>
      <c r="X37" s="32" t="str">
        <f aca="false">IF(ISBLANK(Values!E36),"",Values!$B$13)</f>
        <v>Lenovo T470 parent</v>
      </c>
      <c r="Y37" s="40" t="str">
        <f aca="false">IF(ISBLANK(Values!E36),"","Size-Color")</f>
        <v>Size-Color</v>
      </c>
      <c r="Z37" s="32" t="str">
        <f aca="false">IF(ISBLANK(Values!E36),"","variation")</f>
        <v>variation</v>
      </c>
      <c r="AA37" s="36" t="str">
        <f aca="false">IF(ISBLANK(Values!E36),"",Values!$B$20)</f>
        <v>Update</v>
      </c>
      <c r="AB37" s="36" t="str">
        <f aca="false">IF(ISBLANK(Values!E36),"",Values!$B$29)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7" s="1"/>
      <c r="AD37" s="1"/>
      <c r="AE37" s="1"/>
      <c r="AF37" s="1"/>
      <c r="AG37" s="1"/>
      <c r="AH37" s="1"/>
      <c r="AI37" s="42" t="str">
        <f aca="false">IF(ISBLANK(Values!E36),"",IF(Values!I36,Values!$B$23,Values!$B$33))</f>
        <v>👉 RICONDIZIONATO: RISPARMIA SOLDI - Tastiera sostitutiva per laptop Lenovo, stessa qualità delle tastiere OEM. TellusRem è il principale distributore di tastiere nel mondo dal 2011. Tastiera sostitutiva perfetta, facile da sostituire e installare. </v>
      </c>
      <c r="AJ37" s="43" t="str">
        <f aca="false">IF(ISBLANK(Values!E36),"",Values!$B$24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7" s="1" t="str">
        <f aca="false">IF(ISBLANK(Values!E36),"",Values!$B$25)</f>
        <v>♻️ PRODOTTO ECOLOGICO - Acquista ricondizionato, ACQUISTA VERDE! Riduci oltre l'80% di anidride carbonica acquistando le nostre tastiere ricondizionate, rispetto a ottenere una nuova tastiera! </v>
      </c>
      <c r="AL37" s="1" t="str">
        <f aca="false">IF(ISBLANK(Values!E36),"",SUBSTITUTE(SUBSTITUTE(IF(Values!$J36, Values!$B$26, Values!$B$33), "{language}", Values!$H36), "{flag}", INDEX(options!$E$1:$E$20, Values!$V36)))</f>
        <v>👉 LAYOUT - 🇳🇴 Norvegese retroilluminato. </v>
      </c>
      <c r="AM37" s="1" t="str">
        <f aca="false">SUBSTITUTE(IF(ISBLANK(Values!E36),"",Values!$B$27), "{model}", Values!$B$3)</f>
        <v>👉 COMPATIBILE CON - Lenovo T470 T480. Si prega di controllare attentamente l'immagine e la descrizione prima di acquistare qualsiasi tastiera. Ciò garantisce di ottenere la tastiera del laptop corretta per il computer. Installazione super facile. </v>
      </c>
      <c r="AN37" s="1"/>
      <c r="AO37" s="1"/>
      <c r="AP37" s="1"/>
      <c r="AQ37" s="1"/>
      <c r="AR37" s="1"/>
      <c r="AS37" s="1"/>
      <c r="AT37" s="28" t="str">
        <f aca="false">IF(ISBLANK(Values!E36),"",Values!H36)</f>
        <v>Norvegese</v>
      </c>
      <c r="AU37" s="1"/>
      <c r="AV37" s="36" t="str">
        <f aca="false">IF(ISBLANK(Values!E36),"",IF(Values!J36,"Backlit", "Non-Backlit"))</f>
        <v>Backlit</v>
      </c>
      <c r="AW37" s="1"/>
      <c r="AX37" s="1"/>
      <c r="AY37" s="1"/>
      <c r="AZ37" s="1"/>
      <c r="BA37" s="1"/>
      <c r="BB37" s="1"/>
      <c r="BC37" s="1"/>
      <c r="BD37" s="1"/>
      <c r="BE37" s="27" t="str">
        <f aca="false">IF(ISBLANK(Values!E36),"","Professional Audience")</f>
        <v>Professional Audience</v>
      </c>
      <c r="BF37" s="27" t="str">
        <f aca="false">IF(ISBLANK(Values!E36),"","Consumer Audience")</f>
        <v>Consumer Audience</v>
      </c>
      <c r="BG37" s="27" t="str">
        <f aca="false">IF(ISBLANK(Values!E36),"","Adults")</f>
        <v>Adults</v>
      </c>
      <c r="BH37" s="27" t="str">
        <f aca="false">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n">
        <f aca="false">IF(ISBLANK(Values!E36),"",Values!$B$11)</f>
        <v>150</v>
      </c>
      <c r="CH37" s="1" t="str">
        <f aca="false">IF(ISBLANK(Values!E36),"","GR")</f>
        <v>GR</v>
      </c>
      <c r="CI37" s="1" t="str">
        <f aca="false">IF(ISBLANK(Values!E36),"",Values!$B$7)</f>
        <v>41</v>
      </c>
      <c r="CJ37" s="1" t="str">
        <f aca="false">IF(ISBLANK(Values!E36),"",Values!$B$8)</f>
        <v>17</v>
      </c>
      <c r="CK37" s="1" t="str">
        <f aca="false">IF(ISBLANK(Values!E36),"",Values!$B$9)</f>
        <v>5</v>
      </c>
      <c r="CL37" s="1" t="str">
        <f aca="false">IF(ISBLANK(Values!E36),"","CM")</f>
        <v>CM</v>
      </c>
      <c r="CM37" s="1"/>
      <c r="CN37" s="1"/>
      <c r="CO37" s="1" t="str">
        <f aca="false">IF(ISBLANK(Values!E36), "", IF(AND(Values!$B$37=options!$G$2, Values!$C36), "AMAZON_NA", IF(AND(Values!$B$37=options!$G$1, Values!$D36), "AMAZON_EU", "DEFAULT")))</f>
        <v>DEFAULT</v>
      </c>
      <c r="CP37" s="36" t="str">
        <f aca="false">IF(ISBLANK(Values!E36),"",Values!$B$7)</f>
        <v>41</v>
      </c>
      <c r="CQ37" s="36" t="str">
        <f aca="false">IF(ISBLANK(Values!E36),"",Values!$B$8)</f>
        <v>17</v>
      </c>
      <c r="CR37" s="36" t="str">
        <f aca="false">IF(ISBLANK(Values!E36),"",Values!$B$9)</f>
        <v>5</v>
      </c>
      <c r="CS37" s="1" t="n">
        <f aca="false">IF(ISBLANK(Values!E36),"",Values!$B$11)</f>
        <v>150</v>
      </c>
      <c r="CT37" s="1" t="str">
        <f aca="false">IF(ISBLANK(Values!E36),"","GR")</f>
        <v>GR</v>
      </c>
      <c r="CU37" s="1" t="str">
        <f aca="false">IF(ISBLANK(Values!E36),"","CM")</f>
        <v>CM</v>
      </c>
      <c r="CV37" s="1" t="str">
        <f aca="false">IF(ISBLANK(Values!E36),"",IF(Values!$B$36=options!$F$1,"Denmark", IF(Values!$B$36=options!$F$2, "Danemark",IF(Values!$B$36=options!$F$3, "Dänemark",IF(Values!$B$36=options!$F$4, "Danimarca",IF(Values!$B$36=options!$F$5, "Dinamarca",IF(Values!$B$36=options!$F$6, "Denemarken","" ) ) ) ) )))</f>
        <v>Danimarca</v>
      </c>
      <c r="CW37" s="1"/>
      <c r="CX37" s="1"/>
      <c r="CY37" s="1"/>
      <c r="CZ37" s="1" t="str">
        <f aca="false">IF(ISBLANK(Values!E36),"","No")</f>
        <v>No</v>
      </c>
      <c r="DA37" s="1" t="str">
        <f aca="false">IF(ISBLANK(Values!E36),"","No")</f>
        <v>No</v>
      </c>
      <c r="DB37" s="1"/>
      <c r="DC37" s="1"/>
      <c r="DD37" s="1"/>
      <c r="DE37" s="1"/>
      <c r="DF37" s="1"/>
      <c r="DG37" s="1"/>
      <c r="DH37" s="1"/>
      <c r="DI37" s="1"/>
      <c r="DJ37" s="1"/>
      <c r="DK37" s="1"/>
      <c r="DL37" s="1"/>
      <c r="DM37" s="1"/>
      <c r="DN37" s="1"/>
      <c r="DO37" s="27" t="str">
        <f aca="false">IF(ISBLANK(Values!E36),"","Parts")</f>
        <v>Parts</v>
      </c>
      <c r="DP37" s="27" t="str">
        <f aca="false">IF(ISBLANK(Values!E36),"",Values!$B$31)</f>
        <v>6 mesi di garanzia dopo la data di consegna. In caso di malfunzionamento della tastiera verrà inviata una nuova unità o un pezzo di ricambio per la tastiera del prodotto. In caso di smistamento delle scorte viene emesso un rimborso completo.</v>
      </c>
      <c r="DQ37" s="1"/>
      <c r="DR37" s="1"/>
      <c r="DS37" s="31"/>
      <c r="DT37" s="1"/>
      <c r="DU37" s="1"/>
      <c r="DV37" s="1"/>
      <c r="DW37" s="1"/>
      <c r="DX37" s="1"/>
      <c r="DY37" s="45" t="str">
        <f aca="false">IF(ISBLANK(Values!$E36), "", "not_applicable")</f>
        <v>not_applicable</v>
      </c>
      <c r="DZ37" s="31"/>
      <c r="EA37" s="31"/>
      <c r="EB37" s="31"/>
      <c r="EC37" s="31"/>
      <c r="ED37" s="1"/>
      <c r="EE37" s="1"/>
      <c r="EF37" s="1"/>
      <c r="EG37" s="1"/>
      <c r="EH37" s="1"/>
      <c r="EI37" s="1" t="str">
        <f aca="false">IF(ISBLANK(Values!E36),"",Values!$B$31)</f>
        <v>6 mesi di garanzia dopo la data di consegna. In caso di malfunzionamento della tastiera verrà inviata una nuova unità o un pezzo di ricambio per la tastiera del prodotto. In caso di smistamento delle scorte viene emesso un rimborso completo.</v>
      </c>
      <c r="EJ37" s="1"/>
      <c r="EK37" s="1"/>
      <c r="EL37" s="1"/>
      <c r="EM37" s="1"/>
      <c r="EN37" s="1"/>
      <c r="EO37" s="1"/>
      <c r="EP37" s="1"/>
      <c r="EQ37" s="1"/>
      <c r="ER37" s="1"/>
      <c r="ES37" s="1" t="str">
        <f aca="false">IF(ISBLANK(Values!E36),"","Amazon Tellus UPS")</f>
        <v>Amazon Tellus UPS</v>
      </c>
      <c r="ET37" s="1"/>
      <c r="EU37" s="1"/>
      <c r="EV37" s="31" t="str">
        <f aca="false">IF(ISBLANK(Values!E36),"","New")</f>
        <v>New</v>
      </c>
      <c r="EW37" s="1"/>
      <c r="EX37" s="1"/>
      <c r="EY37" s="1"/>
      <c r="EZ37" s="1"/>
      <c r="FA37" s="1"/>
      <c r="FB37" s="1"/>
      <c r="FC37" s="1"/>
      <c r="FD37" s="1"/>
      <c r="FE37" s="1" t="n">
        <f aca="false">IF(ISBLANK(Values!E36),"",IF(CO37&lt;&gt;"DEFAULT", "", 3))</f>
        <v>3</v>
      </c>
      <c r="FF37" s="1"/>
      <c r="FG37" s="1"/>
      <c r="FH37" s="1" t="str">
        <f aca="false">IF(ISBLANK(Values!E36),"","FALSE")</f>
        <v>FALSE</v>
      </c>
      <c r="FI37" s="36" t="str">
        <f aca="false">IF(ISBLANK(Values!E36),"","FALSE")</f>
        <v>FALSE</v>
      </c>
      <c r="FJ37" s="36" t="str">
        <f aca="false">IF(ISBLANK(Values!E36),"","FALSE")</f>
        <v>FALSE</v>
      </c>
      <c r="FK37" s="1"/>
      <c r="FL37" s="1"/>
      <c r="FM37" s="1" t="str">
        <f aca="false">IF(ISBLANK(Values!E36),"","1")</f>
        <v>1</v>
      </c>
      <c r="FN37" s="1"/>
      <c r="FO37" s="28" t="n">
        <f aca="false">IF(ISBLANK(Values!E36),"",IF(Values!J36, Values!$B$4, Values!$B$5))</f>
        <v>64.99</v>
      </c>
      <c r="FP37" s="1" t="str">
        <f aca="false">IF(ISBLANK(Values!E36),"","Percent")</f>
        <v>Percent</v>
      </c>
      <c r="FQ37" s="1" t="str">
        <f aca="false">IF(ISBLANK(Values!E36),"","2")</f>
        <v>2</v>
      </c>
      <c r="FR37" s="1" t="str">
        <f aca="false">IF(ISBLANK(Values!E36),"","3")</f>
        <v>3</v>
      </c>
      <c r="FS37" s="1" t="str">
        <f aca="false">IF(ISBLANK(Values!E36),"","5")</f>
        <v>5</v>
      </c>
      <c r="FT37" s="1" t="str">
        <f aca="false">IF(ISBLANK(Values!E36),"","6")</f>
        <v>6</v>
      </c>
      <c r="FU37" s="1" t="str">
        <f aca="false">IF(ISBLANK(Values!E36),"","10")</f>
        <v>10</v>
      </c>
      <c r="FV37" s="1" t="str">
        <f aca="false">IF(ISBLANK(Values!E36),"","10")</f>
        <v>10</v>
      </c>
      <c r="FW37" s="1"/>
      <c r="FX37" s="1"/>
      <c r="FY37" s="1"/>
      <c r="FZ37" s="1"/>
      <c r="GA37" s="1"/>
      <c r="GB37" s="1"/>
      <c r="GC37" s="1"/>
      <c r="GD37" s="1"/>
      <c r="GE37" s="1"/>
      <c r="GF37" s="1"/>
      <c r="GG37" s="1"/>
      <c r="GH37" s="1"/>
      <c r="GI37" s="1"/>
      <c r="GJ37" s="1"/>
    </row>
    <row r="38" s="46" customFormat="true" ht="55.2" hidden="false" customHeight="false" outlineLevel="0" collapsed="false">
      <c r="A38" s="27" t="str">
        <f aca="false">IF(ISBLANK(Values!E37),"",IF(Values!$B$37="EU","computercomponent","computer"))</f>
        <v>computercomponent</v>
      </c>
      <c r="B38" s="38" t="str">
        <f aca="false">IF(ISBLANK(Values!E37),"",Values!F37)</f>
        <v>Lenovo T470 BL - PL</v>
      </c>
      <c r="C38" s="32" t="str">
        <f aca="false">IF(ISBLANK(Values!E37),"","TellusRem")</f>
        <v>TellusRem</v>
      </c>
      <c r="D38" s="30" t="n">
        <f aca="false">IF(ISBLANK(Values!E37),"",Values!E37)</f>
        <v>5714401470144</v>
      </c>
      <c r="E38" s="31" t="str">
        <f aca="false">IF(ISBLANK(Values!E37),"","EAN")</f>
        <v>EAN</v>
      </c>
      <c r="F38" s="28" t="str">
        <f aca="false">IF(ISBLANK(Values!E37),"",IF(Values!J37, SUBSTITUTE(Values!$B$1, "{language}", Values!H37) &amp; " " &amp;Values!$B$3, SUBSTITUTE(Values!$B$2, "{language}", Values!$H37) &amp; " " &amp;Values!$B$3))</f>
        <v>sostituzione della tastiera Polacco retroilluminata per Lenovo Thinkpad T470 T480</v>
      </c>
      <c r="G38" s="39" t="str">
        <f aca="false">IF(ISBLANK(Values!E37),"","TellusRem")</f>
        <v>TellusRem</v>
      </c>
      <c r="H38" s="27" t="str">
        <f aca="false">IF(ISBLANK(Values!E37),"",Values!$B$16)</f>
        <v>laptop-computer-replacement-parts</v>
      </c>
      <c r="I38" s="27" t="str">
        <f aca="false">IF(ISBLANK(Values!E37),"","4730574031")</f>
        <v>4730574031</v>
      </c>
      <c r="J38" s="40" t="str">
        <f aca="false">IF(ISBLANK(Values!E37),"",Values!F37 )</f>
        <v>Lenovo T470 BL - PL</v>
      </c>
      <c r="K38" s="28" t="n">
        <f aca="false">IF(ISBLANK(Values!E37),"",IF(Values!J37, Values!$B$4, Values!$B$5))</f>
        <v>64.99</v>
      </c>
      <c r="L38" s="41" t="n">
        <f aca="false">IF(ISBLANK(Values!E37),"",IF($CO38="DEFAULT", Values!$B$18, ""))</f>
        <v>5</v>
      </c>
      <c r="M38" s="28" t="str">
        <f aca="false">IF(ISBLANK(Values!E37),"",Values!$M37)</f>
        <v/>
      </c>
      <c r="N38" s="28" t="str">
        <f aca="false">IF(ISBLANK(Values!$F37),"",Values!N37)</f>
        <v/>
      </c>
      <c r="O38" s="28" t="str">
        <f aca="false">IF(ISBLANK(Values!$F37),"",Values!O37)</f>
        <v/>
      </c>
      <c r="P38" s="28" t="str">
        <f aca="false">IF(ISBLANK(Values!$F37),"",Values!P37)</f>
        <v/>
      </c>
      <c r="Q38" s="28" t="str">
        <f aca="false">IF(ISBLANK(Values!$F37),"",Values!Q37)</f>
        <v/>
      </c>
      <c r="R38" s="28" t="str">
        <f aca="false">IF(ISBLANK(Values!$F37),"",Values!R37)</f>
        <v/>
      </c>
      <c r="S38" s="28" t="str">
        <f aca="false">IF(ISBLANK(Values!$F37),"",Values!S37)</f>
        <v/>
      </c>
      <c r="T38" s="28" t="str">
        <f aca="false">IF(ISBLANK(Values!$F37),"",Values!T37)</f>
        <v/>
      </c>
      <c r="U38" s="44"/>
      <c r="V38" s="1"/>
      <c r="W38" s="32" t="str">
        <f aca="false">IF(ISBLANK(Values!E37),"","Child")</f>
        <v>Child</v>
      </c>
      <c r="X38" s="32" t="str">
        <f aca="false">IF(ISBLANK(Values!E37),"",Values!$B$13)</f>
        <v>Lenovo T470 parent</v>
      </c>
      <c r="Y38" s="40" t="str">
        <f aca="false">IF(ISBLANK(Values!E37),"","Size-Color")</f>
        <v>Size-Color</v>
      </c>
      <c r="Z38" s="32" t="str">
        <f aca="false">IF(ISBLANK(Values!E37),"","variation")</f>
        <v>variation</v>
      </c>
      <c r="AA38" s="36" t="str">
        <f aca="false">IF(ISBLANK(Values!E37),"",Values!$B$20)</f>
        <v>Update</v>
      </c>
      <c r="AB38" s="36" t="str">
        <f aca="false">IF(ISBLANK(Values!E37),"",Values!$B$29)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8" s="1"/>
      <c r="AD38" s="1"/>
      <c r="AE38" s="1"/>
      <c r="AF38" s="1"/>
      <c r="AG38" s="1"/>
      <c r="AH38" s="1"/>
      <c r="AI38" s="42" t="str">
        <f aca="false">IF(ISBLANK(Values!E37),"",IF(Values!I37,Values!$B$23,Values!$B$33))</f>
        <v>👉 RICONDIZIONATO: RISPARMIA SOLDI - Tastiera sostitutiva per laptop Lenovo, stessa qualità delle tastiere OEM. TellusRem è il principale distributore di tastiere nel mondo dal 2011. Tastiera sostitutiva perfetta, facile da sostituire e installare. </v>
      </c>
      <c r="AJ38" s="43" t="str">
        <f aca="false">IF(ISBLANK(Values!E37),"",Values!$B$24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8" s="1" t="str">
        <f aca="false">IF(ISBLANK(Values!E37),"",Values!$B$25)</f>
        <v>♻️ PRODOTTO ECOLOGICO - Acquista ricondizionato, ACQUISTA VERDE! Riduci oltre l'80% di anidride carbonica acquistando le nostre tastiere ricondizionate, rispetto a ottenere una nuova tastiera! </v>
      </c>
      <c r="AL38" s="1" t="str">
        <f aca="false">IF(ISBLANK(Values!E37),"",SUBSTITUTE(SUBSTITUTE(IF(Values!$J37, Values!$B$26, Values!$B$33), "{language}", Values!$H37), "{flag}", INDEX(options!$E$1:$E$20, Values!$V37)))</f>
        <v>👉 LAYOUT - 🇵🇱 Polacco retroilluminato. </v>
      </c>
      <c r="AM38" s="1" t="str">
        <f aca="false">SUBSTITUTE(IF(ISBLANK(Values!E37),"",Values!$B$27), "{model}", Values!$B$3)</f>
        <v>👉 COMPATIBILE CON - Lenovo T470 T480. Si prega di controllare attentamente l'immagine e la descrizione prima di acquistare qualsiasi tastiera. Ciò garantisce di ottenere la tastiera del laptop corretta per il computer. Installazione super facile. </v>
      </c>
      <c r="AN38" s="1"/>
      <c r="AO38" s="1"/>
      <c r="AP38" s="1"/>
      <c r="AQ38" s="1"/>
      <c r="AR38" s="1"/>
      <c r="AS38" s="1"/>
      <c r="AT38" s="28" t="str">
        <f aca="false">IF(ISBLANK(Values!E37),"",Values!H37)</f>
        <v>Polacco</v>
      </c>
      <c r="AU38" s="1"/>
      <c r="AV38" s="36" t="str">
        <f aca="false">IF(ISBLANK(Values!E37),"",IF(Values!J37,"Backlit", "Non-Backlit"))</f>
        <v>Backlit</v>
      </c>
      <c r="AW38" s="1"/>
      <c r="AX38" s="1"/>
      <c r="AY38" s="1"/>
      <c r="AZ38" s="1"/>
      <c r="BA38" s="1"/>
      <c r="BB38" s="1"/>
      <c r="BC38" s="1"/>
      <c r="BD38" s="1"/>
      <c r="BE38" s="27" t="str">
        <f aca="false">IF(ISBLANK(Values!E37),"","Professional Audience")</f>
        <v>Professional Audience</v>
      </c>
      <c r="BF38" s="27" t="str">
        <f aca="false">IF(ISBLANK(Values!E37),"","Consumer Audience")</f>
        <v>Consumer Audience</v>
      </c>
      <c r="BG38" s="27" t="str">
        <f aca="false">IF(ISBLANK(Values!E37),"","Adults")</f>
        <v>Adults</v>
      </c>
      <c r="BH38" s="27" t="str">
        <f aca="false">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n">
        <f aca="false">IF(ISBLANK(Values!E37),"",Values!$B$11)</f>
        <v>150</v>
      </c>
      <c r="CH38" s="1" t="str">
        <f aca="false">IF(ISBLANK(Values!E37),"","GR")</f>
        <v>GR</v>
      </c>
      <c r="CI38" s="1" t="str">
        <f aca="false">IF(ISBLANK(Values!E37),"",Values!$B$7)</f>
        <v>41</v>
      </c>
      <c r="CJ38" s="1" t="str">
        <f aca="false">IF(ISBLANK(Values!E37),"",Values!$B$8)</f>
        <v>17</v>
      </c>
      <c r="CK38" s="1" t="str">
        <f aca="false">IF(ISBLANK(Values!E37),"",Values!$B$9)</f>
        <v>5</v>
      </c>
      <c r="CL38" s="1" t="str">
        <f aca="false">IF(ISBLANK(Values!E37),"","CM")</f>
        <v>CM</v>
      </c>
      <c r="CM38" s="1"/>
      <c r="CN38" s="1"/>
      <c r="CO38" s="1" t="str">
        <f aca="false">IF(ISBLANK(Values!E37), "", IF(AND(Values!$B$37=options!$G$2, Values!$C37), "AMAZON_NA", IF(AND(Values!$B$37=options!$G$1, Values!$D37), "AMAZON_EU", "DEFAULT")))</f>
        <v>DEFAULT</v>
      </c>
      <c r="CP38" s="36" t="str">
        <f aca="false">IF(ISBLANK(Values!E37),"",Values!$B$7)</f>
        <v>41</v>
      </c>
      <c r="CQ38" s="36" t="str">
        <f aca="false">IF(ISBLANK(Values!E37),"",Values!$B$8)</f>
        <v>17</v>
      </c>
      <c r="CR38" s="36" t="str">
        <f aca="false">IF(ISBLANK(Values!E37),"",Values!$B$9)</f>
        <v>5</v>
      </c>
      <c r="CS38" s="1" t="n">
        <f aca="false">IF(ISBLANK(Values!E37),"",Values!$B$11)</f>
        <v>150</v>
      </c>
      <c r="CT38" s="1" t="str">
        <f aca="false">IF(ISBLANK(Values!E37),"","GR")</f>
        <v>GR</v>
      </c>
      <c r="CU38" s="1" t="str">
        <f aca="false">IF(ISBLANK(Values!E37),"","CM")</f>
        <v>CM</v>
      </c>
      <c r="CV38" s="1" t="str">
        <f aca="false">IF(ISBLANK(Values!E37),"",IF(Values!$B$36=options!$F$1,"Denmark", IF(Values!$B$36=options!$F$2, "Danemark",IF(Values!$B$36=options!$F$3, "Dänemark",IF(Values!$B$36=options!$F$4, "Danimarca",IF(Values!$B$36=options!$F$5, "Dinamarca",IF(Values!$B$36=options!$F$6, "Denemarken","" ) ) ) ) )))</f>
        <v>Danimarca</v>
      </c>
      <c r="CW38" s="1"/>
      <c r="CX38" s="1"/>
      <c r="CY38" s="1"/>
      <c r="CZ38" s="1" t="str">
        <f aca="false">IF(ISBLANK(Values!E37),"","No")</f>
        <v>No</v>
      </c>
      <c r="DA38" s="1" t="str">
        <f aca="false">IF(ISBLANK(Values!E37),"","No")</f>
        <v>No</v>
      </c>
      <c r="DB38" s="1"/>
      <c r="DC38" s="1"/>
      <c r="DD38" s="1"/>
      <c r="DE38" s="1"/>
      <c r="DF38" s="1"/>
      <c r="DG38" s="1"/>
      <c r="DH38" s="1"/>
      <c r="DI38" s="1"/>
      <c r="DJ38" s="1"/>
      <c r="DK38" s="1"/>
      <c r="DL38" s="1"/>
      <c r="DM38" s="1"/>
      <c r="DN38" s="1"/>
      <c r="DO38" s="27" t="str">
        <f aca="false">IF(ISBLANK(Values!E37),"","Parts")</f>
        <v>Parts</v>
      </c>
      <c r="DP38" s="27" t="str">
        <f aca="false">IF(ISBLANK(Values!E37),"",Values!$B$31)</f>
        <v>6 mesi di garanzia dopo la data di consegna. In caso di malfunzionamento della tastiera verrà inviata una nuova unità o un pezzo di ricambio per la tastiera del prodotto. In caso di smistamento delle scorte viene emesso un rimborso completo.</v>
      </c>
      <c r="DQ38" s="1"/>
      <c r="DR38" s="1"/>
      <c r="DS38" s="31"/>
      <c r="DT38" s="1"/>
      <c r="DU38" s="1"/>
      <c r="DV38" s="1"/>
      <c r="DW38" s="1"/>
      <c r="DX38" s="1"/>
      <c r="DY38" s="45" t="str">
        <f aca="false">IF(ISBLANK(Values!$E37), "", "not_applicable")</f>
        <v>not_applicable</v>
      </c>
      <c r="DZ38" s="31"/>
      <c r="EA38" s="31"/>
      <c r="EB38" s="31"/>
      <c r="EC38" s="31"/>
      <c r="ED38" s="1"/>
      <c r="EE38" s="1"/>
      <c r="EF38" s="1"/>
      <c r="EG38" s="1"/>
      <c r="EH38" s="1"/>
      <c r="EI38" s="1" t="str">
        <f aca="false">IF(ISBLANK(Values!E37),"",Values!$B$31)</f>
        <v>6 mesi di garanzia dopo la data di consegna. In caso di malfunzionamento della tastiera verrà inviata una nuova unità o un pezzo di ricambio per la tastiera del prodotto. In caso di smistamento delle scorte viene emesso un rimborso completo.</v>
      </c>
      <c r="EJ38" s="1"/>
      <c r="EK38" s="1"/>
      <c r="EL38" s="1"/>
      <c r="EM38" s="1"/>
      <c r="EN38" s="1"/>
      <c r="EO38" s="1"/>
      <c r="EP38" s="1"/>
      <c r="EQ38" s="1"/>
      <c r="ER38" s="1"/>
      <c r="ES38" s="1" t="str">
        <f aca="false">IF(ISBLANK(Values!E37),"","Amazon Tellus UPS")</f>
        <v>Amazon Tellus UPS</v>
      </c>
      <c r="ET38" s="1"/>
      <c r="EU38" s="1"/>
      <c r="EV38" s="31" t="str">
        <f aca="false">IF(ISBLANK(Values!E37),"","New")</f>
        <v>New</v>
      </c>
      <c r="EW38" s="1"/>
      <c r="EX38" s="1"/>
      <c r="EY38" s="1"/>
      <c r="EZ38" s="1"/>
      <c r="FA38" s="1"/>
      <c r="FB38" s="1"/>
      <c r="FC38" s="1"/>
      <c r="FD38" s="1"/>
      <c r="FE38" s="1" t="n">
        <f aca="false">IF(ISBLANK(Values!E37),"",IF(CO38&lt;&gt;"DEFAULT", "", 3))</f>
        <v>3</v>
      </c>
      <c r="FF38" s="1"/>
      <c r="FG38" s="1"/>
      <c r="FH38" s="1" t="str">
        <f aca="false">IF(ISBLANK(Values!E37),"","FALSE")</f>
        <v>FALSE</v>
      </c>
      <c r="FI38" s="36" t="str">
        <f aca="false">IF(ISBLANK(Values!E37),"","FALSE")</f>
        <v>FALSE</v>
      </c>
      <c r="FJ38" s="36" t="str">
        <f aca="false">IF(ISBLANK(Values!E37),"","FALSE")</f>
        <v>FALSE</v>
      </c>
      <c r="FK38" s="1"/>
      <c r="FL38" s="1"/>
      <c r="FM38" s="1" t="str">
        <f aca="false">IF(ISBLANK(Values!E37),"","1")</f>
        <v>1</v>
      </c>
      <c r="FN38" s="1"/>
      <c r="FO38" s="28" t="n">
        <f aca="false">IF(ISBLANK(Values!E37),"",IF(Values!J37, Values!$B$4, Values!$B$5))</f>
        <v>64.99</v>
      </c>
      <c r="FP38" s="1" t="str">
        <f aca="false">IF(ISBLANK(Values!E37),"","Percent")</f>
        <v>Percent</v>
      </c>
      <c r="FQ38" s="1" t="str">
        <f aca="false">IF(ISBLANK(Values!E37),"","2")</f>
        <v>2</v>
      </c>
      <c r="FR38" s="1" t="str">
        <f aca="false">IF(ISBLANK(Values!E37),"","3")</f>
        <v>3</v>
      </c>
      <c r="FS38" s="1" t="str">
        <f aca="false">IF(ISBLANK(Values!E37),"","5")</f>
        <v>5</v>
      </c>
      <c r="FT38" s="1" t="str">
        <f aca="false">IF(ISBLANK(Values!E37),"","6")</f>
        <v>6</v>
      </c>
      <c r="FU38" s="1" t="str">
        <f aca="false">IF(ISBLANK(Values!E37),"","10")</f>
        <v>10</v>
      </c>
      <c r="FV38" s="1" t="str">
        <f aca="false">IF(ISBLANK(Values!E37),"","10")</f>
        <v>10</v>
      </c>
      <c r="FW38" s="1"/>
      <c r="FX38" s="1"/>
      <c r="FY38" s="1"/>
      <c r="FZ38" s="1"/>
      <c r="GA38" s="1"/>
      <c r="GB38" s="1"/>
      <c r="GC38" s="1"/>
      <c r="GD38" s="1"/>
      <c r="GE38" s="1"/>
      <c r="GF38" s="1"/>
      <c r="GG38" s="1"/>
      <c r="GH38" s="1"/>
      <c r="GI38" s="1"/>
      <c r="GJ38" s="1"/>
    </row>
    <row r="39" s="46" customFormat="true" ht="55.2" hidden="false" customHeight="false" outlineLevel="0" collapsed="false">
      <c r="A39" s="27" t="str">
        <f aca="false">IF(ISBLANK(Values!E38),"",IF(Values!$B$37="EU","computercomponent","computer"))</f>
        <v>computercomponent</v>
      </c>
      <c r="B39" s="38" t="str">
        <f aca="false">IF(ISBLANK(Values!E38),"",Values!F38)</f>
        <v>Lenovo T470 BL - PT</v>
      </c>
      <c r="C39" s="32" t="str">
        <f aca="false">IF(ISBLANK(Values!E38),"","TellusRem")</f>
        <v>TellusRem</v>
      </c>
      <c r="D39" s="30" t="n">
        <f aca="false">IF(ISBLANK(Values!E38),"",Values!E38)</f>
        <v>5714401470151</v>
      </c>
      <c r="E39" s="31" t="str">
        <f aca="false">IF(ISBLANK(Values!E38),"","EAN")</f>
        <v>EAN</v>
      </c>
      <c r="F39" s="28" t="str">
        <f aca="false">IF(ISBLANK(Values!E38),"",IF(Values!J38, SUBSTITUTE(Values!$B$1, "{language}", Values!H38) &amp; " " &amp;Values!$B$3, SUBSTITUTE(Values!$B$2, "{language}", Values!$H38) &amp; " " &amp;Values!$B$3))</f>
        <v>sostituzione della tastiera Portoghese retroilluminata per Lenovo Thinkpad T470 T480</v>
      </c>
      <c r="G39" s="39" t="str">
        <f aca="false">IF(ISBLANK(Values!E38),"","TellusRem")</f>
        <v>TellusRem</v>
      </c>
      <c r="H39" s="27" t="str">
        <f aca="false">IF(ISBLANK(Values!E38),"",Values!$B$16)</f>
        <v>laptop-computer-replacement-parts</v>
      </c>
      <c r="I39" s="27" t="str">
        <f aca="false">IF(ISBLANK(Values!E38),"","4730574031")</f>
        <v>4730574031</v>
      </c>
      <c r="J39" s="40" t="str">
        <f aca="false">IF(ISBLANK(Values!E38),"",Values!F38 )</f>
        <v>Lenovo T470 BL - PT</v>
      </c>
      <c r="K39" s="28" t="n">
        <f aca="false">IF(ISBLANK(Values!E38),"",IF(Values!J38, Values!$B$4, Values!$B$5))</f>
        <v>64.99</v>
      </c>
      <c r="L39" s="41" t="n">
        <f aca="false">IF(ISBLANK(Values!E38),"",IF($CO39="DEFAULT", Values!$B$18, ""))</f>
        <v>5</v>
      </c>
      <c r="M39" s="28" t="str">
        <f aca="false">IF(ISBLANK(Values!E38),"",Values!$M38)</f>
        <v>https://download.lenovo.com/Images/Parts/01ER563/01ER563_A.jpg</v>
      </c>
      <c r="N39" s="28" t="str">
        <f aca="false">IF(ISBLANK(Values!$F38),"",Values!N38)</f>
        <v>https://download.lenovo.com/Images/Parts/01ER563/01ER563_B.jpg</v>
      </c>
      <c r="O39" s="28" t="str">
        <f aca="false">IF(ISBLANK(Values!$F38),"",Values!O38)</f>
        <v>https://download.lenovo.com/Images/Parts/01ER563/01ER563_details.jpg</v>
      </c>
      <c r="P39" s="28" t="str">
        <f aca="false">IF(ISBLANK(Values!$F38),"",Values!P38)</f>
        <v/>
      </c>
      <c r="Q39" s="28" t="str">
        <f aca="false">IF(ISBLANK(Values!$F38),"",Values!Q38)</f>
        <v/>
      </c>
      <c r="R39" s="28" t="str">
        <f aca="false">IF(ISBLANK(Values!$F38),"",Values!R38)</f>
        <v/>
      </c>
      <c r="S39" s="28" t="str">
        <f aca="false">IF(ISBLANK(Values!$F38),"",Values!S38)</f>
        <v/>
      </c>
      <c r="T39" s="28" t="str">
        <f aca="false">IF(ISBLANK(Values!$F38),"",Values!T38)</f>
        <v/>
      </c>
      <c r="U39" s="44"/>
      <c r="V39" s="1"/>
      <c r="W39" s="32" t="str">
        <f aca="false">IF(ISBLANK(Values!E38),"","Child")</f>
        <v>Child</v>
      </c>
      <c r="X39" s="32" t="str">
        <f aca="false">IF(ISBLANK(Values!E38),"",Values!$B$13)</f>
        <v>Lenovo T470 parent</v>
      </c>
      <c r="Y39" s="40" t="str">
        <f aca="false">IF(ISBLANK(Values!E38),"","Size-Color")</f>
        <v>Size-Color</v>
      </c>
      <c r="Z39" s="32" t="str">
        <f aca="false">IF(ISBLANK(Values!E38),"","variation")</f>
        <v>variation</v>
      </c>
      <c r="AA39" s="36" t="str">
        <f aca="false">IF(ISBLANK(Values!E38),"",Values!$B$20)</f>
        <v>Update</v>
      </c>
      <c r="AB39" s="36" t="str">
        <f aca="false">IF(ISBLANK(Values!E38),"",Values!$B$29)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9" s="1"/>
      <c r="AD39" s="1"/>
      <c r="AE39" s="1"/>
      <c r="AF39" s="1"/>
      <c r="AG39" s="1"/>
      <c r="AH39" s="1"/>
      <c r="AI39" s="42" t="str">
        <f aca="false">IF(ISBLANK(Values!E38),"",IF(Values!I38,Values!$B$23,Values!$B$33))</f>
        <v>👉 RICONDIZIONATO: RISPARMIA SOLDI - Tastiera sostitutiva per laptop Lenovo, stessa qualità delle tastiere OEM. TellusRem è il principale distributore di tastiere nel mondo dal 2011. Tastiera sostitutiva perfetta, facile da sostituire e installare. </v>
      </c>
      <c r="AJ39" s="43" t="str">
        <f aca="false">IF(ISBLANK(Values!E38),"",Values!$B$24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39" s="1" t="str">
        <f aca="false">IF(ISBLANK(Values!E38),"",Values!$B$25)</f>
        <v>♻️ PRODOTTO ECOLOGICO - Acquista ricondizionato, ACQUISTA VERDE! Riduci oltre l'80% di anidride carbonica acquistando le nostre tastiere ricondizionate, rispetto a ottenere una nuova tastiera! </v>
      </c>
      <c r="AL39" s="1" t="str">
        <f aca="false">IF(ISBLANK(Values!E38),"",SUBSTITUTE(SUBSTITUTE(IF(Values!$J38, Values!$B$26, Values!$B$33), "{language}", Values!$H38), "{flag}", INDEX(options!$E$1:$E$20, Values!$V38)))</f>
        <v>👉 LAYOUT - 🇵🇹 Portoghese retroilluminato. </v>
      </c>
      <c r="AM39" s="1" t="str">
        <f aca="false">SUBSTITUTE(IF(ISBLANK(Values!E38),"",Values!$B$27), "{model}", Values!$B$3)</f>
        <v>👉 COMPATIBILE CON - Lenovo T470 T480. Si prega di controllare attentamente l'immagine e la descrizione prima di acquistare qualsiasi tastiera. Ciò garantisce di ottenere la tastiera del laptop corretta per il computer. Installazione super facile. </v>
      </c>
      <c r="AN39" s="1"/>
      <c r="AO39" s="1"/>
      <c r="AP39" s="1"/>
      <c r="AQ39" s="1"/>
      <c r="AR39" s="1"/>
      <c r="AS39" s="1"/>
      <c r="AT39" s="28" t="str">
        <f aca="false">IF(ISBLANK(Values!E38),"",Values!H38)</f>
        <v>Portoghese</v>
      </c>
      <c r="AU39" s="1"/>
      <c r="AV39" s="36" t="str">
        <f aca="false">IF(ISBLANK(Values!E38),"",IF(Values!J38,"Backlit", "Non-Backlit"))</f>
        <v>Backlit</v>
      </c>
      <c r="AW39" s="1"/>
      <c r="AX39" s="1"/>
      <c r="AY39" s="1"/>
      <c r="AZ39" s="1"/>
      <c r="BA39" s="1"/>
      <c r="BB39" s="1"/>
      <c r="BC39" s="1"/>
      <c r="BD39" s="1"/>
      <c r="BE39" s="27" t="str">
        <f aca="false">IF(ISBLANK(Values!E38),"","Professional Audience")</f>
        <v>Professional Audience</v>
      </c>
      <c r="BF39" s="27" t="str">
        <f aca="false">IF(ISBLANK(Values!E38),"","Consumer Audience")</f>
        <v>Consumer Audience</v>
      </c>
      <c r="BG39" s="27" t="str">
        <f aca="false">IF(ISBLANK(Values!E38),"","Adults")</f>
        <v>Adults</v>
      </c>
      <c r="BH39" s="27" t="str">
        <f aca="false">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n">
        <f aca="false">IF(ISBLANK(Values!E38),"",Values!$B$11)</f>
        <v>150</v>
      </c>
      <c r="CH39" s="1" t="str">
        <f aca="false">IF(ISBLANK(Values!E38),"","GR")</f>
        <v>GR</v>
      </c>
      <c r="CI39" s="1" t="str">
        <f aca="false">IF(ISBLANK(Values!E38),"",Values!$B$7)</f>
        <v>41</v>
      </c>
      <c r="CJ39" s="1" t="str">
        <f aca="false">IF(ISBLANK(Values!E38),"",Values!$B$8)</f>
        <v>17</v>
      </c>
      <c r="CK39" s="1" t="str">
        <f aca="false">IF(ISBLANK(Values!E38),"",Values!$B$9)</f>
        <v>5</v>
      </c>
      <c r="CL39" s="1" t="str">
        <f aca="false">IF(ISBLANK(Values!E38),"","CM")</f>
        <v>CM</v>
      </c>
      <c r="CM39" s="1"/>
      <c r="CN39" s="1"/>
      <c r="CO39" s="1" t="str">
        <f aca="false">IF(ISBLANK(Values!E38), "", IF(AND(Values!$B$37=options!$G$2, Values!$C38), "AMAZON_NA", IF(AND(Values!$B$37=options!$G$1, Values!$D38), "AMAZON_EU", "DEFAULT")))</f>
        <v>DEFAULT</v>
      </c>
      <c r="CP39" s="36" t="str">
        <f aca="false">IF(ISBLANK(Values!E38),"",Values!$B$7)</f>
        <v>41</v>
      </c>
      <c r="CQ39" s="36" t="str">
        <f aca="false">IF(ISBLANK(Values!E38),"",Values!$B$8)</f>
        <v>17</v>
      </c>
      <c r="CR39" s="36" t="str">
        <f aca="false">IF(ISBLANK(Values!E38),"",Values!$B$9)</f>
        <v>5</v>
      </c>
      <c r="CS39" s="1" t="n">
        <f aca="false">IF(ISBLANK(Values!E38),"",Values!$B$11)</f>
        <v>150</v>
      </c>
      <c r="CT39" s="1" t="str">
        <f aca="false">IF(ISBLANK(Values!E38),"","GR")</f>
        <v>GR</v>
      </c>
      <c r="CU39" s="1" t="str">
        <f aca="false">IF(ISBLANK(Values!E38),"","CM")</f>
        <v>CM</v>
      </c>
      <c r="CV39" s="1" t="str">
        <f aca="false">IF(ISBLANK(Values!E38),"",IF(Values!$B$36=options!$F$1,"Denmark", IF(Values!$B$36=options!$F$2, "Danemark",IF(Values!$B$36=options!$F$3, "Dänemark",IF(Values!$B$36=options!$F$4, "Danimarca",IF(Values!$B$36=options!$F$5, "Dinamarca",IF(Values!$B$36=options!$F$6, "Denemarken","" ) ) ) ) )))</f>
        <v>Danimarca</v>
      </c>
      <c r="CW39" s="1"/>
      <c r="CX39" s="1"/>
      <c r="CY39" s="1"/>
      <c r="CZ39" s="1" t="str">
        <f aca="false">IF(ISBLANK(Values!E38),"","No")</f>
        <v>No</v>
      </c>
      <c r="DA39" s="1" t="str">
        <f aca="false">IF(ISBLANK(Values!E38),"","No")</f>
        <v>No</v>
      </c>
      <c r="DB39" s="1"/>
      <c r="DC39" s="1"/>
      <c r="DD39" s="1"/>
      <c r="DE39" s="1"/>
      <c r="DF39" s="1"/>
      <c r="DG39" s="1"/>
      <c r="DH39" s="1"/>
      <c r="DI39" s="1"/>
      <c r="DJ39" s="1"/>
      <c r="DK39" s="1"/>
      <c r="DL39" s="1"/>
      <c r="DM39" s="1"/>
      <c r="DN39" s="1"/>
      <c r="DO39" s="27" t="str">
        <f aca="false">IF(ISBLANK(Values!E38),"","Parts")</f>
        <v>Parts</v>
      </c>
      <c r="DP39" s="27" t="str">
        <f aca="false">IF(ISBLANK(Values!E38),"",Values!$B$31)</f>
        <v>6 mesi di garanzia dopo la data di consegna. In caso di malfunzionamento della tastiera verrà inviata una nuova unità o un pezzo di ricambio per la tastiera del prodotto. In caso di smistamento delle scorte viene emesso un rimborso completo.</v>
      </c>
      <c r="DQ39" s="1"/>
      <c r="DR39" s="1"/>
      <c r="DS39" s="31"/>
      <c r="DT39" s="1"/>
      <c r="DU39" s="1"/>
      <c r="DV39" s="1"/>
      <c r="DW39" s="1"/>
      <c r="DX39" s="1"/>
      <c r="DY39" s="45" t="str">
        <f aca="false">IF(ISBLANK(Values!$E38), "", "not_applicable")</f>
        <v>not_applicable</v>
      </c>
      <c r="DZ39" s="31"/>
      <c r="EA39" s="31"/>
      <c r="EB39" s="31"/>
      <c r="EC39" s="31"/>
      <c r="ED39" s="1"/>
      <c r="EE39" s="1"/>
      <c r="EF39" s="1"/>
      <c r="EG39" s="1"/>
      <c r="EH39" s="1"/>
      <c r="EI39" s="1" t="str">
        <f aca="false">IF(ISBLANK(Values!E38),"",Values!$B$31)</f>
        <v>6 mesi di garanzia dopo la data di consegna. In caso di malfunzionamento della tastiera verrà inviata una nuova unità o un pezzo di ricambio per la tastiera del prodotto. In caso di smistamento delle scorte viene emesso un rimborso completo.</v>
      </c>
      <c r="EJ39" s="1"/>
      <c r="EK39" s="1"/>
      <c r="EL39" s="1"/>
      <c r="EM39" s="1"/>
      <c r="EN39" s="1"/>
      <c r="EO39" s="1"/>
      <c r="EP39" s="1"/>
      <c r="EQ39" s="1"/>
      <c r="ER39" s="1"/>
      <c r="ES39" s="1" t="str">
        <f aca="false">IF(ISBLANK(Values!E38),"","Amazon Tellus UPS")</f>
        <v>Amazon Tellus UPS</v>
      </c>
      <c r="ET39" s="1"/>
      <c r="EU39" s="1"/>
      <c r="EV39" s="31" t="str">
        <f aca="false">IF(ISBLANK(Values!E38),"","New")</f>
        <v>New</v>
      </c>
      <c r="EW39" s="1"/>
      <c r="EX39" s="1"/>
      <c r="EY39" s="1"/>
      <c r="EZ39" s="1"/>
      <c r="FA39" s="1"/>
      <c r="FB39" s="1"/>
      <c r="FC39" s="1"/>
      <c r="FD39" s="1"/>
      <c r="FE39" s="1" t="n">
        <f aca="false">IF(ISBLANK(Values!E38),"",IF(CO39&lt;&gt;"DEFAULT", "", 3))</f>
        <v>3</v>
      </c>
      <c r="FF39" s="1"/>
      <c r="FG39" s="1"/>
      <c r="FH39" s="1" t="str">
        <f aca="false">IF(ISBLANK(Values!E38),"","FALSE")</f>
        <v>FALSE</v>
      </c>
      <c r="FI39" s="36" t="str">
        <f aca="false">IF(ISBLANK(Values!E38),"","FALSE")</f>
        <v>FALSE</v>
      </c>
      <c r="FJ39" s="36" t="str">
        <f aca="false">IF(ISBLANK(Values!E38),"","FALSE")</f>
        <v>FALSE</v>
      </c>
      <c r="FK39" s="1"/>
      <c r="FL39" s="1"/>
      <c r="FM39" s="1" t="str">
        <f aca="false">IF(ISBLANK(Values!E38),"","1")</f>
        <v>1</v>
      </c>
      <c r="FN39" s="1"/>
      <c r="FO39" s="28" t="n">
        <f aca="false">IF(ISBLANK(Values!E38),"",IF(Values!J38, Values!$B$4, Values!$B$5))</f>
        <v>64.99</v>
      </c>
      <c r="FP39" s="1" t="str">
        <f aca="false">IF(ISBLANK(Values!E38),"","Percent")</f>
        <v>Percent</v>
      </c>
      <c r="FQ39" s="1" t="str">
        <f aca="false">IF(ISBLANK(Values!E38),"","2")</f>
        <v>2</v>
      </c>
      <c r="FR39" s="1" t="str">
        <f aca="false">IF(ISBLANK(Values!E38),"","3")</f>
        <v>3</v>
      </c>
      <c r="FS39" s="1" t="str">
        <f aca="false">IF(ISBLANK(Values!E38),"","5")</f>
        <v>5</v>
      </c>
      <c r="FT39" s="1" t="str">
        <f aca="false">IF(ISBLANK(Values!E38),"","6")</f>
        <v>6</v>
      </c>
      <c r="FU39" s="1" t="str">
        <f aca="false">IF(ISBLANK(Values!E38),"","10")</f>
        <v>10</v>
      </c>
      <c r="FV39" s="1" t="str">
        <f aca="false">IF(ISBLANK(Values!E38),"","10")</f>
        <v>10</v>
      </c>
      <c r="FW39" s="1"/>
      <c r="FX39" s="1"/>
      <c r="FY39" s="1"/>
      <c r="FZ39" s="1"/>
      <c r="GA39" s="1"/>
      <c r="GB39" s="1"/>
      <c r="GC39" s="1"/>
      <c r="GD39" s="1"/>
      <c r="GE39" s="1"/>
      <c r="GF39" s="1"/>
      <c r="GG39" s="1"/>
      <c r="GH39" s="1"/>
      <c r="GI39" s="1"/>
      <c r="GJ39" s="1"/>
    </row>
    <row r="40" s="46" customFormat="true" ht="55.2" hidden="false" customHeight="false" outlineLevel="0" collapsed="false">
      <c r="A40" s="27" t="str">
        <f aca="false">IF(ISBLANK(Values!E39),"",IF(Values!$B$37="EU","computercomponent","computer"))</f>
        <v>computercomponent</v>
      </c>
      <c r="B40" s="38" t="str">
        <f aca="false">IF(ISBLANK(Values!E39),"",Values!F39)</f>
        <v>Lenovo T470 BL - SE/FI</v>
      </c>
      <c r="C40" s="32" t="str">
        <f aca="false">IF(ISBLANK(Values!E39),"","TellusRem")</f>
        <v>TellusRem</v>
      </c>
      <c r="D40" s="30" t="n">
        <f aca="false">IF(ISBLANK(Values!E39),"",Values!E39)</f>
        <v>5714401470168</v>
      </c>
      <c r="E40" s="31" t="str">
        <f aca="false">IF(ISBLANK(Values!E39),"","EAN")</f>
        <v>EAN</v>
      </c>
      <c r="F40" s="28" t="str">
        <f aca="false">IF(ISBLANK(Values!E39),"",IF(Values!J39, SUBSTITUTE(Values!$B$1, "{language}", Values!H39) &amp; " " &amp;Values!$B$3, SUBSTITUTE(Values!$B$2, "{language}", Values!$H39) &amp; " " &amp;Values!$B$3))</f>
        <v>sostituzione della tastiera Svedese – Finlandese retroilluminata per Lenovo Thinkpad T470 T480</v>
      </c>
      <c r="G40" s="39" t="str">
        <f aca="false">IF(ISBLANK(Values!E39),"","TellusRem")</f>
        <v>TellusRem</v>
      </c>
      <c r="H40" s="27" t="str">
        <f aca="false">IF(ISBLANK(Values!E39),"",Values!$B$16)</f>
        <v>laptop-computer-replacement-parts</v>
      </c>
      <c r="I40" s="27" t="str">
        <f aca="false">IF(ISBLANK(Values!E39),"","4730574031")</f>
        <v>4730574031</v>
      </c>
      <c r="J40" s="40" t="str">
        <f aca="false">IF(ISBLANK(Values!E39),"",Values!F39 )</f>
        <v>Lenovo T470 BL - SE/FI</v>
      </c>
      <c r="K40" s="28" t="n">
        <f aca="false">IF(ISBLANK(Values!E39),"",IF(Values!J39, Values!$B$4, Values!$B$5))</f>
        <v>64.99</v>
      </c>
      <c r="L40" s="41" t="n">
        <f aca="false">IF(ISBLANK(Values!E39),"",IF($CO40="DEFAULT", Values!$B$18, ""))</f>
        <v>5</v>
      </c>
      <c r="M40" s="28" t="str">
        <f aca="false">IF(ISBLANK(Values!E39),"",Values!$M39)</f>
        <v>https://download.lenovo.com/Images/Parts/01ER567/01ER567_A.jpg</v>
      </c>
      <c r="N40" s="28" t="str">
        <f aca="false">IF(ISBLANK(Values!$F39),"",Values!N39)</f>
        <v>https://download.lenovo.com/Images/Parts/01ER567/01ER567_B.jpg</v>
      </c>
      <c r="O40" s="28" t="str">
        <f aca="false">IF(ISBLANK(Values!$F39),"",Values!O39)</f>
        <v>https://download.lenovo.com/Images/Parts/01ER567/01ER567_details.jpg</v>
      </c>
      <c r="P40" s="28" t="str">
        <f aca="false">IF(ISBLANK(Values!$F39),"",Values!P39)</f>
        <v/>
      </c>
      <c r="Q40" s="28" t="str">
        <f aca="false">IF(ISBLANK(Values!$F39),"",Values!Q39)</f>
        <v/>
      </c>
      <c r="R40" s="28" t="str">
        <f aca="false">IF(ISBLANK(Values!$F39),"",Values!R39)</f>
        <v/>
      </c>
      <c r="S40" s="28" t="str">
        <f aca="false">IF(ISBLANK(Values!$F39),"",Values!S39)</f>
        <v/>
      </c>
      <c r="T40" s="28" t="str">
        <f aca="false">IF(ISBLANK(Values!$F39),"",Values!T39)</f>
        <v/>
      </c>
      <c r="U40" s="44"/>
      <c r="V40" s="1"/>
      <c r="W40" s="32" t="str">
        <f aca="false">IF(ISBLANK(Values!E39),"","Child")</f>
        <v>Child</v>
      </c>
      <c r="X40" s="32" t="str">
        <f aca="false">IF(ISBLANK(Values!E39),"",Values!$B$13)</f>
        <v>Lenovo T470 parent</v>
      </c>
      <c r="Y40" s="40" t="str">
        <f aca="false">IF(ISBLANK(Values!E39),"","Size-Color")</f>
        <v>Size-Color</v>
      </c>
      <c r="Z40" s="32" t="str">
        <f aca="false">IF(ISBLANK(Values!E39),"","variation")</f>
        <v>variation</v>
      </c>
      <c r="AA40" s="36" t="str">
        <f aca="false">IF(ISBLANK(Values!E39),"",Values!$B$20)</f>
        <v>Update</v>
      </c>
      <c r="AB40" s="36" t="str">
        <f aca="false">IF(ISBLANK(Values!E39),"",Values!$B$29)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0" s="1"/>
      <c r="AD40" s="1"/>
      <c r="AE40" s="1"/>
      <c r="AF40" s="1"/>
      <c r="AG40" s="1"/>
      <c r="AH40" s="1"/>
      <c r="AI40" s="42" t="str">
        <f aca="false">IF(ISBLANK(Values!E39),"",IF(Values!I39,Values!$B$23,Values!$B$33))</f>
        <v>👉 RICONDIZIONATO: RISPARMIA SOLDI - Tastiera sostitutiva per laptop Lenovo, stessa qualità delle tastiere OEM. TellusRem è il principale distributore di tastiere nel mondo dal 2011. Tastiera sostitutiva perfetta, facile da sostituire e installare. </v>
      </c>
      <c r="AJ40" s="43" t="str">
        <f aca="false">IF(ISBLANK(Values!E39),"",Values!$B$24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40" s="1" t="str">
        <f aca="false">IF(ISBLANK(Values!E39),"",Values!$B$25)</f>
        <v>♻️ PRODOTTO ECOLOGICO - Acquista ricondizionato, ACQUISTA VERDE! Riduci oltre l'80% di anidride carbonica acquistando le nostre tastiere ricondizionate, rispetto a ottenere una nuova tastiera! </v>
      </c>
      <c r="AL40" s="1" t="str">
        <f aca="false">IF(ISBLANK(Values!E39),"",SUBSTITUTE(SUBSTITUTE(IF(Values!$J39, Values!$B$26, Values!$B$33), "{language}", Values!$H39), "{flag}", INDEX(options!$E$1:$E$20, Values!$V39)))</f>
        <v>👉 LAYOUT - 🇸🇪 🇫🇮 Svedese – Finlandese retroilluminato. </v>
      </c>
      <c r="AM40" s="1" t="str">
        <f aca="false">SUBSTITUTE(IF(ISBLANK(Values!E39),"",Values!$B$27), "{model}", Values!$B$3)</f>
        <v>👉 COMPATIBILE CON - Lenovo T470 T480. Si prega di controllare attentamente l'immagine e la descrizione prima di acquistare qualsiasi tastiera. Ciò garantisce di ottenere la tastiera del laptop corretta per il computer. Installazione super facile. </v>
      </c>
      <c r="AN40" s="1"/>
      <c r="AO40" s="1"/>
      <c r="AP40" s="1"/>
      <c r="AQ40" s="1"/>
      <c r="AR40" s="1"/>
      <c r="AS40" s="1"/>
      <c r="AT40" s="28" t="str">
        <f aca="false">IF(ISBLANK(Values!E39),"",Values!H39)</f>
        <v>Svedese – Finlandese</v>
      </c>
      <c r="AU40" s="1"/>
      <c r="AV40" s="36" t="str">
        <f aca="false">IF(ISBLANK(Values!E39),"",IF(Values!J39,"Backlit", "Non-Backlit"))</f>
        <v>Backlit</v>
      </c>
      <c r="AW40" s="1"/>
      <c r="AX40" s="1"/>
      <c r="AY40" s="1"/>
      <c r="AZ40" s="1"/>
      <c r="BA40" s="1"/>
      <c r="BB40" s="1"/>
      <c r="BC40" s="1"/>
      <c r="BD40" s="1"/>
      <c r="BE40" s="27" t="str">
        <f aca="false">IF(ISBLANK(Values!E39),"","Professional Audience")</f>
        <v>Professional Audience</v>
      </c>
      <c r="BF40" s="27" t="str">
        <f aca="false">IF(ISBLANK(Values!E39),"","Consumer Audience")</f>
        <v>Consumer Audience</v>
      </c>
      <c r="BG40" s="27" t="str">
        <f aca="false">IF(ISBLANK(Values!E39),"","Adults")</f>
        <v>Adults</v>
      </c>
      <c r="BH40" s="27" t="str">
        <f aca="false">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n">
        <f aca="false">IF(ISBLANK(Values!E39),"",Values!$B$11)</f>
        <v>150</v>
      </c>
      <c r="CH40" s="1" t="str">
        <f aca="false">IF(ISBLANK(Values!E39),"","GR")</f>
        <v>GR</v>
      </c>
      <c r="CI40" s="1" t="str">
        <f aca="false">IF(ISBLANK(Values!E39),"",Values!$B$7)</f>
        <v>41</v>
      </c>
      <c r="CJ40" s="1" t="str">
        <f aca="false">IF(ISBLANK(Values!E39),"",Values!$B$8)</f>
        <v>17</v>
      </c>
      <c r="CK40" s="1" t="str">
        <f aca="false">IF(ISBLANK(Values!E39),"",Values!$B$9)</f>
        <v>5</v>
      </c>
      <c r="CL40" s="1" t="str">
        <f aca="false">IF(ISBLANK(Values!E39),"","CM")</f>
        <v>CM</v>
      </c>
      <c r="CM40" s="1"/>
      <c r="CN40" s="1"/>
      <c r="CO40" s="1" t="str">
        <f aca="false">IF(ISBLANK(Values!E39), "", IF(AND(Values!$B$37=options!$G$2, Values!$C39), "AMAZON_NA", IF(AND(Values!$B$37=options!$G$1, Values!$D39), "AMAZON_EU", "DEFAULT")))</f>
        <v>DEFAULT</v>
      </c>
      <c r="CP40" s="36" t="str">
        <f aca="false">IF(ISBLANK(Values!E39),"",Values!$B$7)</f>
        <v>41</v>
      </c>
      <c r="CQ40" s="36" t="str">
        <f aca="false">IF(ISBLANK(Values!E39),"",Values!$B$8)</f>
        <v>17</v>
      </c>
      <c r="CR40" s="36" t="str">
        <f aca="false">IF(ISBLANK(Values!E39),"",Values!$B$9)</f>
        <v>5</v>
      </c>
      <c r="CS40" s="1" t="n">
        <f aca="false">IF(ISBLANK(Values!E39),"",Values!$B$11)</f>
        <v>150</v>
      </c>
      <c r="CT40" s="1" t="str">
        <f aca="false">IF(ISBLANK(Values!E39),"","GR")</f>
        <v>GR</v>
      </c>
      <c r="CU40" s="1" t="str">
        <f aca="false">IF(ISBLANK(Values!E39),"","CM")</f>
        <v>CM</v>
      </c>
      <c r="CV40" s="1" t="str">
        <f aca="false">IF(ISBLANK(Values!E39),"",IF(Values!$B$36=options!$F$1,"Denmark", IF(Values!$B$36=options!$F$2, "Danemark",IF(Values!$B$36=options!$F$3, "Dänemark",IF(Values!$B$36=options!$F$4, "Danimarca",IF(Values!$B$36=options!$F$5, "Dinamarca",IF(Values!$B$36=options!$F$6, "Denemarken","" ) ) ) ) )))</f>
        <v>Danimarca</v>
      </c>
      <c r="CW40" s="1"/>
      <c r="CX40" s="1"/>
      <c r="CY40" s="1"/>
      <c r="CZ40" s="1" t="str">
        <f aca="false">IF(ISBLANK(Values!E39),"","No")</f>
        <v>No</v>
      </c>
      <c r="DA40" s="1" t="str">
        <f aca="false">IF(ISBLANK(Values!E39),"","No")</f>
        <v>No</v>
      </c>
      <c r="DB40" s="1"/>
      <c r="DC40" s="1"/>
      <c r="DD40" s="1"/>
      <c r="DE40" s="1"/>
      <c r="DF40" s="1"/>
      <c r="DG40" s="1"/>
      <c r="DH40" s="1"/>
      <c r="DI40" s="1"/>
      <c r="DJ40" s="1"/>
      <c r="DK40" s="1"/>
      <c r="DL40" s="1"/>
      <c r="DM40" s="1"/>
      <c r="DN40" s="1"/>
      <c r="DO40" s="27" t="str">
        <f aca="false">IF(ISBLANK(Values!E39),"","Parts")</f>
        <v>Parts</v>
      </c>
      <c r="DP40" s="27" t="str">
        <f aca="false">IF(ISBLANK(Values!E39),"",Values!$B$31)</f>
        <v>6 mesi di garanzia dopo la data di consegna. In caso di malfunzionamento della tastiera verrà inviata una nuova unità o un pezzo di ricambio per la tastiera del prodotto. In caso di smistamento delle scorte viene emesso un rimborso completo.</v>
      </c>
      <c r="DQ40" s="1"/>
      <c r="DR40" s="1"/>
      <c r="DS40" s="31"/>
      <c r="DT40" s="1"/>
      <c r="DU40" s="1"/>
      <c r="DV40" s="1"/>
      <c r="DW40" s="1"/>
      <c r="DX40" s="1"/>
      <c r="DY40" s="45" t="str">
        <f aca="false">IF(ISBLANK(Values!$E39), "", "not_applicable")</f>
        <v>not_applicable</v>
      </c>
      <c r="DZ40" s="31"/>
      <c r="EA40" s="31"/>
      <c r="EB40" s="31"/>
      <c r="EC40" s="31"/>
      <c r="ED40" s="1"/>
      <c r="EE40" s="1"/>
      <c r="EF40" s="1"/>
      <c r="EG40" s="1"/>
      <c r="EH40" s="1"/>
      <c r="EI40" s="1" t="str">
        <f aca="false">IF(ISBLANK(Values!E39),"",Values!$B$31)</f>
        <v>6 mesi di garanzia dopo la data di consegna. In caso di malfunzionamento della tastiera verrà inviata una nuova unità o un pezzo di ricambio per la tastiera del prodotto. In caso di smistamento delle scorte viene emesso un rimborso completo.</v>
      </c>
      <c r="EJ40" s="1"/>
      <c r="EK40" s="1"/>
      <c r="EL40" s="1"/>
      <c r="EM40" s="1"/>
      <c r="EN40" s="1"/>
      <c r="EO40" s="1"/>
      <c r="EP40" s="1"/>
      <c r="EQ40" s="1"/>
      <c r="ER40" s="1"/>
      <c r="ES40" s="1" t="str">
        <f aca="false">IF(ISBLANK(Values!E39),"","Amazon Tellus UPS")</f>
        <v>Amazon Tellus UPS</v>
      </c>
      <c r="ET40" s="1"/>
      <c r="EU40" s="1"/>
      <c r="EV40" s="31" t="str">
        <f aca="false">IF(ISBLANK(Values!E39),"","New")</f>
        <v>New</v>
      </c>
      <c r="EW40" s="1"/>
      <c r="EX40" s="1"/>
      <c r="EY40" s="1"/>
      <c r="EZ40" s="1"/>
      <c r="FA40" s="1"/>
      <c r="FB40" s="1"/>
      <c r="FC40" s="1"/>
      <c r="FD40" s="1"/>
      <c r="FE40" s="1" t="n">
        <f aca="false">IF(ISBLANK(Values!E39),"",IF(CO40&lt;&gt;"DEFAULT", "", 3))</f>
        <v>3</v>
      </c>
      <c r="FF40" s="1"/>
      <c r="FG40" s="1"/>
      <c r="FH40" s="1" t="str">
        <f aca="false">IF(ISBLANK(Values!E39),"","FALSE")</f>
        <v>FALSE</v>
      </c>
      <c r="FI40" s="36" t="str">
        <f aca="false">IF(ISBLANK(Values!E39),"","FALSE")</f>
        <v>FALSE</v>
      </c>
      <c r="FJ40" s="36" t="str">
        <f aca="false">IF(ISBLANK(Values!E39),"","FALSE")</f>
        <v>FALSE</v>
      </c>
      <c r="FK40" s="1"/>
      <c r="FL40" s="1"/>
      <c r="FM40" s="1" t="str">
        <f aca="false">IF(ISBLANK(Values!E39),"","1")</f>
        <v>1</v>
      </c>
      <c r="FN40" s="1"/>
      <c r="FO40" s="28" t="n">
        <f aca="false">IF(ISBLANK(Values!E39),"",IF(Values!J39, Values!$B$4, Values!$B$5))</f>
        <v>64.99</v>
      </c>
      <c r="FP40" s="1" t="str">
        <f aca="false">IF(ISBLANK(Values!E39),"","Percent")</f>
        <v>Percent</v>
      </c>
      <c r="FQ40" s="1" t="str">
        <f aca="false">IF(ISBLANK(Values!E39),"","2")</f>
        <v>2</v>
      </c>
      <c r="FR40" s="1" t="str">
        <f aca="false">IF(ISBLANK(Values!E39),"","3")</f>
        <v>3</v>
      </c>
      <c r="FS40" s="1" t="str">
        <f aca="false">IF(ISBLANK(Values!E39),"","5")</f>
        <v>5</v>
      </c>
      <c r="FT40" s="1" t="str">
        <f aca="false">IF(ISBLANK(Values!E39),"","6")</f>
        <v>6</v>
      </c>
      <c r="FU40" s="1" t="str">
        <f aca="false">IF(ISBLANK(Values!E39),"","10")</f>
        <v>10</v>
      </c>
      <c r="FV40" s="1" t="str">
        <f aca="false">IF(ISBLANK(Values!E39),"","10")</f>
        <v>10</v>
      </c>
      <c r="FW40" s="1"/>
      <c r="FX40" s="1"/>
      <c r="FY40" s="1"/>
      <c r="FZ40" s="1"/>
      <c r="GA40" s="1"/>
      <c r="GB40" s="1"/>
      <c r="GC40" s="1"/>
      <c r="GD40" s="1"/>
      <c r="GE40" s="1"/>
      <c r="GF40" s="1"/>
      <c r="GG40" s="1"/>
      <c r="GH40" s="1"/>
      <c r="GI40" s="1"/>
      <c r="GJ40" s="1"/>
    </row>
    <row r="41" s="46" customFormat="true" ht="55.2" hidden="false" customHeight="false" outlineLevel="0" collapsed="false">
      <c r="A41" s="27" t="str">
        <f aca="false">IF(ISBLANK(Values!E40),"",IF(Values!$B$37="EU","computercomponent","computer"))</f>
        <v>computercomponent</v>
      </c>
      <c r="B41" s="38" t="str">
        <f aca="false">IF(ISBLANK(Values!E40),"",Values!F40)</f>
        <v>Lenovo T470 BL - CH</v>
      </c>
      <c r="C41" s="32" t="str">
        <f aca="false">IF(ISBLANK(Values!E40),"","TellusRem")</f>
        <v>TellusRem</v>
      </c>
      <c r="D41" s="30" t="n">
        <f aca="false">IF(ISBLANK(Values!E40),"",Values!E40)</f>
        <v>5714401470175</v>
      </c>
      <c r="E41" s="31" t="str">
        <f aca="false">IF(ISBLANK(Values!E40),"","EAN")</f>
        <v>EAN</v>
      </c>
      <c r="F41" s="28" t="str">
        <f aca="false">IF(ISBLANK(Values!E40),"",IF(Values!J40, SUBSTITUTE(Values!$B$1, "{language}", Values!H40) &amp; " " &amp;Values!$B$3, SUBSTITUTE(Values!$B$2, "{language}", Values!$H40) &amp; " " &amp;Values!$B$3))</f>
        <v>sostituzione della tastiera Svizzero retroilluminata per Lenovo Thinkpad T470 T480</v>
      </c>
      <c r="G41" s="39" t="str">
        <f aca="false">IF(ISBLANK(Values!E40),"","TellusRem")</f>
        <v>TellusRem</v>
      </c>
      <c r="H41" s="27" t="str">
        <f aca="false">IF(ISBLANK(Values!E40),"",Values!$B$16)</f>
        <v>laptop-computer-replacement-parts</v>
      </c>
      <c r="I41" s="27" t="str">
        <f aca="false">IF(ISBLANK(Values!E40),"","4730574031")</f>
        <v>4730574031</v>
      </c>
      <c r="J41" s="40" t="str">
        <f aca="false">IF(ISBLANK(Values!E40),"",Values!F40 )</f>
        <v>Lenovo T470 BL - CH</v>
      </c>
      <c r="K41" s="28" t="n">
        <f aca="false">IF(ISBLANK(Values!E40),"",IF(Values!J40, Values!$B$4, Values!$B$5))</f>
        <v>64.99</v>
      </c>
      <c r="L41" s="41" t="n">
        <f aca="false">IF(ISBLANK(Values!E40),"",IF($CO41="DEFAULT", Values!$B$18, ""))</f>
        <v>5</v>
      </c>
      <c r="M41" s="28" t="str">
        <f aca="false">IF(ISBLANK(Values!E40),"",Values!$M40)</f>
        <v>https://download.lenovo.com/Images/Parts/01ER568/01ER568_A.jpg</v>
      </c>
      <c r="N41" s="28" t="str">
        <f aca="false">IF(ISBLANK(Values!$F40),"",Values!N40)</f>
        <v>https://download.lenovo.com/Images/Parts/01ER568/01ER568_B.jpg</v>
      </c>
      <c r="O41" s="28" t="str">
        <f aca="false">IF(ISBLANK(Values!$F40),"",Values!O40)</f>
        <v>https://download.lenovo.com/Images/Parts/01ER568/01ER568_details.jpg</v>
      </c>
      <c r="P41" s="28" t="str">
        <f aca="false">IF(ISBLANK(Values!$F40),"",Values!P40)</f>
        <v/>
      </c>
      <c r="Q41" s="28" t="str">
        <f aca="false">IF(ISBLANK(Values!$F40),"",Values!Q40)</f>
        <v/>
      </c>
      <c r="R41" s="28" t="str">
        <f aca="false">IF(ISBLANK(Values!$F40),"",Values!R40)</f>
        <v/>
      </c>
      <c r="S41" s="28" t="str">
        <f aca="false">IF(ISBLANK(Values!$F40),"",Values!S40)</f>
        <v/>
      </c>
      <c r="T41" s="28" t="str">
        <f aca="false">IF(ISBLANK(Values!$F40),"",Values!T40)</f>
        <v/>
      </c>
      <c r="U41" s="44"/>
      <c r="V41" s="1"/>
      <c r="W41" s="32" t="str">
        <f aca="false">IF(ISBLANK(Values!E40),"","Child")</f>
        <v>Child</v>
      </c>
      <c r="X41" s="32" t="str">
        <f aca="false">IF(ISBLANK(Values!E40),"",Values!$B$13)</f>
        <v>Lenovo T470 parent</v>
      </c>
      <c r="Y41" s="40" t="str">
        <f aca="false">IF(ISBLANK(Values!E40),"","Size-Color")</f>
        <v>Size-Color</v>
      </c>
      <c r="Z41" s="32" t="str">
        <f aca="false">IF(ISBLANK(Values!E40),"","variation")</f>
        <v>variation</v>
      </c>
      <c r="AA41" s="36" t="str">
        <f aca="false">IF(ISBLANK(Values!E40),"",Values!$B$20)</f>
        <v>Update</v>
      </c>
      <c r="AB41" s="36" t="str">
        <f aca="false">IF(ISBLANK(Values!E40),"",Values!$B$29)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1" s="1"/>
      <c r="AD41" s="1"/>
      <c r="AE41" s="1"/>
      <c r="AF41" s="1"/>
      <c r="AG41" s="1"/>
      <c r="AH41" s="1"/>
      <c r="AI41" s="42" t="str">
        <f aca="false">IF(ISBLANK(Values!E40),"",IF(Values!I40,Values!$B$23,Values!$B$33))</f>
        <v>👉 RICONDIZIONATO: RISPARMIA SOLDI - Tastiera sostitutiva per laptop Lenovo, stessa qualità delle tastiere OEM. TellusRem è il principale distributore di tastiere nel mondo dal 2011. Tastiera sostitutiva perfetta, facile da sostituire e installare. </v>
      </c>
      <c r="AJ41" s="43" t="str">
        <f aca="false">IF(ISBLANK(Values!E40),"",Values!$B$24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41" s="1" t="str">
        <f aca="false">IF(ISBLANK(Values!E40),"",Values!$B$25)</f>
        <v>♻️ PRODOTTO ECOLOGICO - Acquista ricondizionato, ACQUISTA VERDE! Riduci oltre l'80% di anidride carbonica acquistando le nostre tastiere ricondizionate, rispetto a ottenere una nuova tastiera! </v>
      </c>
      <c r="AL41" s="1" t="str">
        <f aca="false">IF(ISBLANK(Values!E40),"",SUBSTITUTE(SUBSTITUTE(IF(Values!$J40, Values!$B$26, Values!$B$33), "{language}", Values!$H40), "{flag}", INDEX(options!$E$1:$E$20, Values!$V40)))</f>
        <v>👉 LAYOUT - 🇨🇭 Svizzero retroilluminato. </v>
      </c>
      <c r="AM41" s="1" t="str">
        <f aca="false">SUBSTITUTE(IF(ISBLANK(Values!E40),"",Values!$B$27), "{model}", Values!$B$3)</f>
        <v>👉 COMPATIBILE CON - Lenovo T470 T480. Si prega di controllare attentamente l'immagine e la descrizione prima di acquistare qualsiasi tastiera. Ciò garantisce di ottenere la tastiera del laptop corretta per il computer. Installazione super facile. </v>
      </c>
      <c r="AN41" s="1"/>
      <c r="AO41" s="1"/>
      <c r="AP41" s="1"/>
      <c r="AQ41" s="1"/>
      <c r="AR41" s="1"/>
      <c r="AS41" s="1"/>
      <c r="AT41" s="28" t="str">
        <f aca="false">IF(ISBLANK(Values!E40),"",Values!H40)</f>
        <v>Svizzero</v>
      </c>
      <c r="AU41" s="1"/>
      <c r="AV41" s="36" t="str">
        <f aca="false">IF(ISBLANK(Values!E40),"",IF(Values!J40,"Backlit", "Non-Backlit"))</f>
        <v>Backlit</v>
      </c>
      <c r="AW41" s="1"/>
      <c r="AX41" s="1"/>
      <c r="AY41" s="1"/>
      <c r="AZ41" s="1"/>
      <c r="BA41" s="1"/>
      <c r="BB41" s="1"/>
      <c r="BC41" s="1"/>
      <c r="BD41" s="1"/>
      <c r="BE41" s="27" t="str">
        <f aca="false">IF(ISBLANK(Values!E40),"","Professional Audience")</f>
        <v>Professional Audience</v>
      </c>
      <c r="BF41" s="27" t="str">
        <f aca="false">IF(ISBLANK(Values!E40),"","Consumer Audience")</f>
        <v>Consumer Audience</v>
      </c>
      <c r="BG41" s="27" t="str">
        <f aca="false">IF(ISBLANK(Values!E40),"","Adults")</f>
        <v>Adults</v>
      </c>
      <c r="BH41" s="27" t="str">
        <f aca="false">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n">
        <f aca="false">IF(ISBLANK(Values!E40),"",Values!$B$11)</f>
        <v>150</v>
      </c>
      <c r="CH41" s="1" t="str">
        <f aca="false">IF(ISBLANK(Values!E40),"","GR")</f>
        <v>GR</v>
      </c>
      <c r="CI41" s="1" t="str">
        <f aca="false">IF(ISBLANK(Values!E40),"",Values!$B$7)</f>
        <v>41</v>
      </c>
      <c r="CJ41" s="1" t="str">
        <f aca="false">IF(ISBLANK(Values!E40),"",Values!$B$8)</f>
        <v>17</v>
      </c>
      <c r="CK41" s="1" t="str">
        <f aca="false">IF(ISBLANK(Values!E40),"",Values!$B$9)</f>
        <v>5</v>
      </c>
      <c r="CL41" s="1" t="str">
        <f aca="false">IF(ISBLANK(Values!E40),"","CM")</f>
        <v>CM</v>
      </c>
      <c r="CM41" s="1"/>
      <c r="CN41" s="1"/>
      <c r="CO41" s="1" t="str">
        <f aca="false">IF(ISBLANK(Values!E40), "", IF(AND(Values!$B$37=options!$G$2, Values!$C40), "AMAZON_NA", IF(AND(Values!$B$37=options!$G$1, Values!$D40), "AMAZON_EU", "DEFAULT")))</f>
        <v>DEFAULT</v>
      </c>
      <c r="CP41" s="36" t="str">
        <f aca="false">IF(ISBLANK(Values!E40),"",Values!$B$7)</f>
        <v>41</v>
      </c>
      <c r="CQ41" s="36" t="str">
        <f aca="false">IF(ISBLANK(Values!E40),"",Values!$B$8)</f>
        <v>17</v>
      </c>
      <c r="CR41" s="36" t="str">
        <f aca="false">IF(ISBLANK(Values!E40),"",Values!$B$9)</f>
        <v>5</v>
      </c>
      <c r="CS41" s="1" t="n">
        <f aca="false">IF(ISBLANK(Values!E40),"",Values!$B$11)</f>
        <v>150</v>
      </c>
      <c r="CT41" s="1" t="str">
        <f aca="false">IF(ISBLANK(Values!E40),"","GR")</f>
        <v>GR</v>
      </c>
      <c r="CU41" s="1" t="str">
        <f aca="false">IF(ISBLANK(Values!E40),"","CM")</f>
        <v>CM</v>
      </c>
      <c r="CV41" s="1" t="str">
        <f aca="false">IF(ISBLANK(Values!E40),"",IF(Values!$B$36=options!$F$1,"Denmark", IF(Values!$B$36=options!$F$2, "Danemark",IF(Values!$B$36=options!$F$3, "Dänemark",IF(Values!$B$36=options!$F$4, "Danimarca",IF(Values!$B$36=options!$F$5, "Dinamarca",IF(Values!$B$36=options!$F$6, "Denemarken","" ) ) ) ) )))</f>
        <v>Danimarca</v>
      </c>
      <c r="CW41" s="1"/>
      <c r="CX41" s="1"/>
      <c r="CY41" s="1"/>
      <c r="CZ41" s="1" t="str">
        <f aca="false">IF(ISBLANK(Values!E40),"","No")</f>
        <v>No</v>
      </c>
      <c r="DA41" s="1" t="str">
        <f aca="false">IF(ISBLANK(Values!E40),"","No")</f>
        <v>No</v>
      </c>
      <c r="DB41" s="1"/>
      <c r="DC41" s="1"/>
      <c r="DD41" s="1"/>
      <c r="DE41" s="1"/>
      <c r="DF41" s="1"/>
      <c r="DG41" s="1"/>
      <c r="DH41" s="1"/>
      <c r="DI41" s="1"/>
      <c r="DJ41" s="1"/>
      <c r="DK41" s="1"/>
      <c r="DL41" s="1"/>
      <c r="DM41" s="1"/>
      <c r="DN41" s="1"/>
      <c r="DO41" s="27" t="str">
        <f aca="false">IF(ISBLANK(Values!E40),"","Parts")</f>
        <v>Parts</v>
      </c>
      <c r="DP41" s="27" t="str">
        <f aca="false">IF(ISBLANK(Values!E40),"",Values!$B$31)</f>
        <v>6 mesi di garanzia dopo la data di consegna. In caso di malfunzionamento della tastiera verrà inviata una nuova unità o un pezzo di ricambio per la tastiera del prodotto. In caso di smistamento delle scorte viene emesso un rimborso completo.</v>
      </c>
      <c r="DQ41" s="1"/>
      <c r="DR41" s="1"/>
      <c r="DS41" s="31"/>
      <c r="DT41" s="1"/>
      <c r="DU41" s="1"/>
      <c r="DV41" s="1"/>
      <c r="DW41" s="1"/>
      <c r="DX41" s="1"/>
      <c r="DY41" s="45" t="str">
        <f aca="false">IF(ISBLANK(Values!$E40), "", "not_applicable")</f>
        <v>not_applicable</v>
      </c>
      <c r="DZ41" s="31"/>
      <c r="EA41" s="31"/>
      <c r="EB41" s="31"/>
      <c r="EC41" s="31"/>
      <c r="ED41" s="1"/>
      <c r="EE41" s="1"/>
      <c r="EF41" s="1"/>
      <c r="EG41" s="1"/>
      <c r="EH41" s="1"/>
      <c r="EI41" s="1" t="str">
        <f aca="false">IF(ISBLANK(Values!E40),"",Values!$B$31)</f>
        <v>6 mesi di garanzia dopo la data di consegna. In caso di malfunzionamento della tastiera verrà inviata una nuova unità o un pezzo di ricambio per la tastiera del prodotto. In caso di smistamento delle scorte viene emesso un rimborso completo.</v>
      </c>
      <c r="EJ41" s="1"/>
      <c r="EK41" s="1"/>
      <c r="EL41" s="1"/>
      <c r="EM41" s="1"/>
      <c r="EN41" s="1"/>
      <c r="EO41" s="1"/>
      <c r="EP41" s="1"/>
      <c r="EQ41" s="1"/>
      <c r="ER41" s="1"/>
      <c r="ES41" s="1" t="str">
        <f aca="false">IF(ISBLANK(Values!E40),"","Amazon Tellus UPS")</f>
        <v>Amazon Tellus UPS</v>
      </c>
      <c r="ET41" s="1"/>
      <c r="EU41" s="1"/>
      <c r="EV41" s="31" t="str">
        <f aca="false">IF(ISBLANK(Values!E40),"","New")</f>
        <v>New</v>
      </c>
      <c r="EW41" s="1"/>
      <c r="EX41" s="1"/>
      <c r="EY41" s="1"/>
      <c r="EZ41" s="1"/>
      <c r="FA41" s="1"/>
      <c r="FB41" s="1"/>
      <c r="FC41" s="1"/>
      <c r="FD41" s="1"/>
      <c r="FE41" s="1" t="n">
        <f aca="false">IF(ISBLANK(Values!E40),"",IF(CO41&lt;&gt;"DEFAULT", "", 3))</f>
        <v>3</v>
      </c>
      <c r="FF41" s="1"/>
      <c r="FG41" s="1"/>
      <c r="FH41" s="1" t="str">
        <f aca="false">IF(ISBLANK(Values!E40),"","FALSE")</f>
        <v>FALSE</v>
      </c>
      <c r="FI41" s="36" t="str">
        <f aca="false">IF(ISBLANK(Values!E40),"","FALSE")</f>
        <v>FALSE</v>
      </c>
      <c r="FJ41" s="36" t="str">
        <f aca="false">IF(ISBLANK(Values!E40),"","FALSE")</f>
        <v>FALSE</v>
      </c>
      <c r="FK41" s="1"/>
      <c r="FL41" s="1"/>
      <c r="FM41" s="1" t="str">
        <f aca="false">IF(ISBLANK(Values!E40),"","1")</f>
        <v>1</v>
      </c>
      <c r="FN41" s="1"/>
      <c r="FO41" s="28" t="n">
        <f aca="false">IF(ISBLANK(Values!E40),"",IF(Values!J40, Values!$B$4, Values!$B$5))</f>
        <v>64.99</v>
      </c>
      <c r="FP41" s="1" t="str">
        <f aca="false">IF(ISBLANK(Values!E40),"","Percent")</f>
        <v>Percent</v>
      </c>
      <c r="FQ41" s="1" t="str">
        <f aca="false">IF(ISBLANK(Values!E40),"","2")</f>
        <v>2</v>
      </c>
      <c r="FR41" s="1" t="str">
        <f aca="false">IF(ISBLANK(Values!E40),"","3")</f>
        <v>3</v>
      </c>
      <c r="FS41" s="1" t="str">
        <f aca="false">IF(ISBLANK(Values!E40),"","5")</f>
        <v>5</v>
      </c>
      <c r="FT41" s="1" t="str">
        <f aca="false">IF(ISBLANK(Values!E40),"","6")</f>
        <v>6</v>
      </c>
      <c r="FU41" s="1" t="str">
        <f aca="false">IF(ISBLANK(Values!E40),"","10")</f>
        <v>10</v>
      </c>
      <c r="FV41" s="1" t="str">
        <f aca="false">IF(ISBLANK(Values!E40),"","10")</f>
        <v>10</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IF(ISBLANK(Values!E41),"",IF(Values!$B$37="EU","computercomponent","computer"))</f>
        <v>computercomponent</v>
      </c>
      <c r="B42" s="38" t="str">
        <f aca="false">IF(ISBLANK(Values!E41),"",Values!F41)</f>
        <v>Lenovo T470 BL - US INT</v>
      </c>
      <c r="C42" s="32" t="str">
        <f aca="false">IF(ISBLANK(Values!E41),"","TellusRem")</f>
        <v>TellusRem</v>
      </c>
      <c r="D42" s="30" t="n">
        <f aca="false">IF(ISBLANK(Values!E41),"",Values!E41)</f>
        <v>5714401470182</v>
      </c>
      <c r="E42" s="31" t="str">
        <f aca="false">IF(ISBLANK(Values!E41),"","EAN")</f>
        <v>EAN</v>
      </c>
      <c r="F42" s="28" t="str">
        <f aca="false">IF(ISBLANK(Values!E41),"",IF(Values!J41, SUBSTITUTE(Values!$B$1, "{language}", Values!H41) &amp; " " &amp;Values!$B$3, SUBSTITUTE(Values!$B$2, "{language}", Values!$H41) &amp; " " &amp;Values!$B$3))</f>
        <v>sostituzione della tastiera US international retroilluminata per Lenovo Thinkpad T470 T480</v>
      </c>
      <c r="G42" s="39" t="str">
        <f aca="false">IF(ISBLANK(Values!E41),"","TellusRem")</f>
        <v>TellusRem</v>
      </c>
      <c r="H42" s="27" t="str">
        <f aca="false">IF(ISBLANK(Values!E41),"",Values!$B$16)</f>
        <v>laptop-computer-replacement-parts</v>
      </c>
      <c r="I42" s="27" t="str">
        <f aca="false">IF(ISBLANK(Values!E41),"","4730574031")</f>
        <v>4730574031</v>
      </c>
      <c r="J42" s="40" t="str">
        <f aca="false">IF(ISBLANK(Values!E41),"",Values!F41 )</f>
        <v>Lenovo T470 BL - US INT</v>
      </c>
      <c r="K42" s="28" t="n">
        <f aca="false">IF(ISBLANK(Values!E41),"",IF(Values!J41, Values!$B$4, Values!$B$5))</f>
        <v>64.99</v>
      </c>
      <c r="L42" s="41" t="n">
        <f aca="false">IF(ISBLANK(Values!E41),"",IF($CO42="DEFAULT", Values!$B$18, ""))</f>
        <v>5</v>
      </c>
      <c r="M42" s="28" t="str">
        <f aca="false">IF(ISBLANK(Values!E41),"",Values!$M41)</f>
        <v>https://raw.githubusercontent.com/PatrickVibild/TellusAmazonPictures/master/pictures/Lenovo/T470/BL/USI/1.jpg</v>
      </c>
      <c r="N42" s="28" t="str">
        <f aca="false">IF(ISBLANK(Values!$F41),"",Values!N41)</f>
        <v>https://raw.githubusercontent.com/PatrickVibild/TellusAmazonPictures/master/pictures/Lenovo/T470/BL/USI/2.jpg</v>
      </c>
      <c r="O42" s="28" t="str">
        <f aca="false">IF(ISBLANK(Values!$F41),"",Values!O41)</f>
        <v>https://raw.githubusercontent.com/PatrickVibild/TellusAmazonPictures/master/pictures/Lenovo/T470/BL/USI/3.jpg</v>
      </c>
      <c r="P42" s="28" t="str">
        <f aca="false">IF(ISBLANK(Values!$F41),"",Values!P41)</f>
        <v>https://raw.githubusercontent.com/PatrickVibild/TellusAmazonPictures/master/pictures/Lenovo/T470/BL/USI/4.jpg</v>
      </c>
      <c r="Q42" s="28" t="str">
        <f aca="false">IF(ISBLANK(Values!$F41),"",Values!Q41)</f>
        <v>https://raw.githubusercontent.com/PatrickVibild/TellusAmazonPictures/master/pictures/Lenovo/T470/BL/USI/5.jpg</v>
      </c>
      <c r="R42" s="28" t="str">
        <f aca="false">IF(ISBLANK(Values!$F41),"",Values!R41)</f>
        <v>https://raw.githubusercontent.com/PatrickVibild/TellusAmazonPictures/master/pictures/Lenovo/T470/BL/USI/6.jpg</v>
      </c>
      <c r="S42" s="28" t="str">
        <f aca="false">IF(ISBLANK(Values!$F41),"",Values!S41)</f>
        <v>https://raw.githubusercontent.com/PatrickVibild/TellusAmazonPictures/master/pictures/Lenovo/T470/BL/USI/7.jpg</v>
      </c>
      <c r="T42" s="28" t="str">
        <f aca="false">IF(ISBLANK(Values!$F41),"",Values!T41)</f>
        <v>https://raw.githubusercontent.com/PatrickVibild/TellusAmazonPictures/master/pictures/Lenovo/T470/BL/USI/8.jpg</v>
      </c>
      <c r="U42" s="44"/>
      <c r="W42" s="32" t="str">
        <f aca="false">IF(ISBLANK(Values!E41),"","Child")</f>
        <v>Child</v>
      </c>
      <c r="X42" s="32" t="str">
        <f aca="false">IF(ISBLANK(Values!E41),"",Values!$B$13)</f>
        <v>Lenovo T470 parent</v>
      </c>
      <c r="Y42" s="40" t="str">
        <f aca="false">IF(ISBLANK(Values!E41),"","Size-Color")</f>
        <v>Size-Color</v>
      </c>
      <c r="Z42" s="32" t="str">
        <f aca="false">IF(ISBLANK(Values!E41),"","variation")</f>
        <v>variation</v>
      </c>
      <c r="AA42" s="36" t="str">
        <f aca="false">IF(ISBLANK(Values!E41),"",Values!$B$20)</f>
        <v>Update</v>
      </c>
      <c r="AB42" s="36" t="str">
        <f aca="false">IF(ISBLANK(Values!E41),"",Values!$B$29)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2" s="42" t="str">
        <f aca="false">IF(ISBLANK(Values!E41),"",IF(Values!I41,Values!$B$23,Values!$B$33))</f>
        <v>👉 RICONDIZIONATO: RISPARMIA SOLDI - Tastiera sostitutiva per laptop Lenovo, stessa qualità delle tastiere OEM. TellusRem è il principale distributore di tastiere nel mondo dal 2011. Tastiera sostitutiva perfetta, facile da sostituire e installare. </v>
      </c>
      <c r="AJ42" s="43" t="str">
        <f aca="false">IF(ISBLANK(Values!E41),"",Values!$B$24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42" s="1" t="str">
        <f aca="false">IF(ISBLANK(Values!E41),"",Values!$B$25)</f>
        <v>♻️ PRODOTTO ECOLOGICO - Acquista ricondizionato, ACQUISTA VERDE! Riduci oltre l'80% di anidride carbonica acquistando le nostre tastiere ricondizionate, rispetto a ottenere una nuova tastiera! </v>
      </c>
      <c r="AL42" s="1" t="str">
        <f aca="false">IF(ISBLANK(Values!E41),"",SUBSTITUTE(SUBSTITUTE(IF(Values!$J41, Values!$B$26, Values!$B$33), "{language}", Values!$H41), "{flag}", INDEX(options!$E$1:$E$20, Values!$V41)))</f>
        <v>👉 LAYOUT - 🇺🇸 with € symbol US international retroilluminato. </v>
      </c>
      <c r="AM42" s="1" t="str">
        <f aca="false">SUBSTITUTE(IF(ISBLANK(Values!E41),"",Values!$B$27), "{model}", Values!$B$3)</f>
        <v>👉 COMPATIBILE CON - Lenovo T470 T480. Si prega di controllare attentamente l'immagine e la descrizione prima di acquistare qualsiasi tastiera. Ciò garantisce di ottenere la tastiera del laptop corretta per il computer. Installazione super facile. </v>
      </c>
      <c r="AT42" s="28" t="str">
        <f aca="false">IF(ISBLANK(Values!E41),"",Values!H41)</f>
        <v>US international</v>
      </c>
      <c r="AV42" s="36" t="str">
        <f aca="false">IF(ISBLANK(Values!E41),"",IF(Values!J41,"Backlit", "Non-Backlit"))</f>
        <v>Backlit</v>
      </c>
      <c r="BE42" s="27" t="str">
        <f aca="false">IF(ISBLANK(Values!E41),"","Professional Audience")</f>
        <v>Professional Audience</v>
      </c>
      <c r="BF42" s="27" t="str">
        <f aca="false">IF(ISBLANK(Values!E41),"","Consumer Audience")</f>
        <v>Consumer Audience</v>
      </c>
      <c r="BG42" s="27" t="str">
        <f aca="false">IF(ISBLANK(Values!E41),"","Adults")</f>
        <v>Adults</v>
      </c>
      <c r="BH42" s="27" t="str">
        <f aca="false">IF(ISBLANK(Values!E41),"","People")</f>
        <v>People</v>
      </c>
      <c r="CG42" s="1" t="n">
        <f aca="false">IF(ISBLANK(Values!E41),"",Values!$B$11)</f>
        <v>150</v>
      </c>
      <c r="CH42" s="1" t="str">
        <f aca="false">IF(ISBLANK(Values!E41),"","GR")</f>
        <v>GR</v>
      </c>
      <c r="CI42" s="1" t="str">
        <f aca="false">IF(ISBLANK(Values!E41),"",Values!$B$7)</f>
        <v>41</v>
      </c>
      <c r="CJ42" s="1" t="str">
        <f aca="false">IF(ISBLANK(Values!E41),"",Values!$B$8)</f>
        <v>17</v>
      </c>
      <c r="CK42" s="1" t="str">
        <f aca="false">IF(ISBLANK(Values!E41),"",Values!$B$9)</f>
        <v>5</v>
      </c>
      <c r="CL42" s="1" t="str">
        <f aca="false">IF(ISBLANK(Values!E41),"","CM")</f>
        <v>CM</v>
      </c>
      <c r="CO42" s="1" t="str">
        <f aca="false">IF(ISBLANK(Values!E41), "", IF(AND(Values!$B$37=options!$G$2, Values!$C41), "AMAZON_NA", IF(AND(Values!$B$37=options!$G$1, Values!$D41), "AMAZON_EU", "DEFAULT")))</f>
        <v>DEFAULT</v>
      </c>
      <c r="CP42" s="36" t="str">
        <f aca="false">IF(ISBLANK(Values!E41),"",Values!$B$7)</f>
        <v>41</v>
      </c>
      <c r="CQ42" s="36" t="str">
        <f aca="false">IF(ISBLANK(Values!E41),"",Values!$B$8)</f>
        <v>17</v>
      </c>
      <c r="CR42" s="36" t="str">
        <f aca="false">IF(ISBLANK(Values!E41),"",Values!$B$9)</f>
        <v>5</v>
      </c>
      <c r="CS42" s="1" t="n">
        <f aca="false">IF(ISBLANK(Values!E41),"",Values!$B$11)</f>
        <v>150</v>
      </c>
      <c r="CT42" s="1" t="str">
        <f aca="false">IF(ISBLANK(Values!E41),"","GR")</f>
        <v>GR</v>
      </c>
      <c r="CU42" s="1" t="str">
        <f aca="false">IF(ISBLANK(Values!E41),"","CM")</f>
        <v>CM</v>
      </c>
      <c r="CV42" s="1" t="str">
        <f aca="false">IF(ISBLANK(Values!E41),"",IF(Values!$B$36=options!$F$1,"Denmark", IF(Values!$B$36=options!$F$2, "Danemark",IF(Values!$B$36=options!$F$3, "Dänemark",IF(Values!$B$36=options!$F$4, "Danimarca",IF(Values!$B$36=options!$F$5, "Dinamarca",IF(Values!$B$36=options!$F$6, "Denemarken","" ) ) ) ) )))</f>
        <v>Danimarca</v>
      </c>
      <c r="CZ42" s="1" t="str">
        <f aca="false">IF(ISBLANK(Values!E41),"","No")</f>
        <v>No</v>
      </c>
      <c r="DA42" s="1" t="str">
        <f aca="false">IF(ISBLANK(Values!E41),"","No")</f>
        <v>No</v>
      </c>
      <c r="DO42" s="27" t="str">
        <f aca="false">IF(ISBLANK(Values!E41),"","Parts")</f>
        <v>Parts</v>
      </c>
      <c r="DP42" s="27" t="str">
        <f aca="false">IF(ISBLANK(Values!E41),"",Values!$B$31)</f>
        <v>6 mesi di garanzia dopo la data di consegna. In caso di malfunzionamento della tastiera verrà inviata una nuova unità o un pezzo di ricambio per la tastiera del prodotto. In caso di smistamento delle scorte viene emesso un rimborso completo.</v>
      </c>
      <c r="DS42" s="31"/>
      <c r="DY42" s="45" t="str">
        <f aca="false">IF(ISBLANK(Values!$E41), "", "not_applicable")</f>
        <v>not_applicable</v>
      </c>
      <c r="DZ42" s="31"/>
      <c r="EA42" s="31"/>
      <c r="EB42" s="31"/>
      <c r="EC42" s="31"/>
      <c r="EI42" s="1" t="str">
        <f aca="false">IF(ISBLANK(Values!E41),"",Values!$B$31)</f>
        <v>6 mesi di garanzia dopo la data di consegna. In caso di malfunzionamento della tastiera verrà inviata una nuova unità o un pezzo di ricambio per la tastiera del prodotto. In caso di smistamento delle scorte viene emesso un rimborso completo.</v>
      </c>
      <c r="ES42" s="1" t="str">
        <f aca="false">IF(ISBLANK(Values!E41),"","Amazon Tellus UPS")</f>
        <v>Amazon Tellus UPS</v>
      </c>
      <c r="EV42" s="31" t="str">
        <f aca="false">IF(ISBLANK(Values!E41),"","New")</f>
        <v>New</v>
      </c>
      <c r="FE42" s="1" t="n">
        <f aca="false">IF(ISBLANK(Values!E41),"",IF(CO42&lt;&gt;"DEFAULT", "", 3))</f>
        <v>3</v>
      </c>
      <c r="FH42" s="1" t="str">
        <f aca="false">IF(ISBLANK(Values!E41),"","FALSE")</f>
        <v>FALSE</v>
      </c>
      <c r="FI42" s="36" t="str">
        <f aca="false">IF(ISBLANK(Values!E41),"","FALSE")</f>
        <v>FALSE</v>
      </c>
      <c r="FJ42" s="36" t="str">
        <f aca="false">IF(ISBLANK(Values!E41),"","FALSE")</f>
        <v>FALSE</v>
      </c>
      <c r="FM42" s="1" t="str">
        <f aca="false">IF(ISBLANK(Values!E41),"","1")</f>
        <v>1</v>
      </c>
      <c r="FO42" s="28" t="n">
        <f aca="false">IF(ISBLANK(Values!E41),"",IF(Values!J41, Values!$B$4, Values!$B$5))</f>
        <v>64.99</v>
      </c>
      <c r="FP42" s="1" t="str">
        <f aca="false">IF(ISBLANK(Values!E41),"","Percent")</f>
        <v>Percent</v>
      </c>
      <c r="FQ42" s="1" t="str">
        <f aca="false">IF(ISBLANK(Values!E41),"","2")</f>
        <v>2</v>
      </c>
      <c r="FR42" s="1" t="str">
        <f aca="false">IF(ISBLANK(Values!E41),"","3")</f>
        <v>3</v>
      </c>
      <c r="FS42" s="1" t="str">
        <f aca="false">IF(ISBLANK(Values!E41),"","5")</f>
        <v>5</v>
      </c>
      <c r="FT42" s="1" t="str">
        <f aca="false">IF(ISBLANK(Values!E41),"","6")</f>
        <v>6</v>
      </c>
      <c r="FU42" s="1" t="str">
        <f aca="false">IF(ISBLANK(Values!E41),"","10")</f>
        <v>10</v>
      </c>
      <c r="FV42" s="1" t="str">
        <f aca="false">IF(ISBLANK(Values!E41),"","10")</f>
        <v>10</v>
      </c>
    </row>
    <row r="43" customFormat="false" ht="55.2" hidden="false" customHeight="false" outlineLevel="0" collapsed="false">
      <c r="A43" s="27" t="str">
        <f aca="false">IF(ISBLANK(Values!E42),"",IF(Values!$B$37="EU","computercomponent","computer"))</f>
        <v>computercomponent</v>
      </c>
      <c r="B43" s="38" t="str">
        <f aca="false">IF(ISBLANK(Values!E42),"",Values!F42)</f>
        <v>Lenovo T470 BL - RUS</v>
      </c>
      <c r="C43" s="32" t="str">
        <f aca="false">IF(ISBLANK(Values!E42),"","TellusRem")</f>
        <v>TellusRem</v>
      </c>
      <c r="D43" s="30" t="n">
        <f aca="false">IF(ISBLANK(Values!E42),"",Values!E42)</f>
        <v>5714401470199</v>
      </c>
      <c r="E43" s="31" t="str">
        <f aca="false">IF(ISBLANK(Values!E42),"","EAN")</f>
        <v>EAN</v>
      </c>
      <c r="F43" s="28" t="str">
        <f aca="false">IF(ISBLANK(Values!E42),"",IF(Values!J42, SUBSTITUTE(Values!$B$1, "{language}", Values!H42) &amp; " " &amp;Values!$B$3, SUBSTITUTE(Values!$B$2, "{language}", Values!$H42) &amp; " " &amp;Values!$B$3))</f>
        <v>sostituzione della tastiera Russo retroilluminata per Lenovo Thinkpad T470 T480</v>
      </c>
      <c r="G43" s="39" t="str">
        <f aca="false">IF(ISBLANK(Values!E42),"","TellusRem")</f>
        <v>TellusRem</v>
      </c>
      <c r="H43" s="27" t="str">
        <f aca="false">IF(ISBLANK(Values!E42),"",Values!$B$16)</f>
        <v>laptop-computer-replacement-parts</v>
      </c>
      <c r="I43" s="27" t="str">
        <f aca="false">IF(ISBLANK(Values!E42),"","4730574031")</f>
        <v>4730574031</v>
      </c>
      <c r="J43" s="40" t="str">
        <f aca="false">IF(ISBLANK(Values!E42),"",Values!F42 )</f>
        <v>Lenovo T470 BL - RUS</v>
      </c>
      <c r="K43" s="28" t="n">
        <f aca="false">IF(ISBLANK(Values!E42),"",IF(Values!J42, Values!$B$4, Values!$B$5))</f>
        <v>64.99</v>
      </c>
      <c r="L43" s="41" t="n">
        <f aca="false">IF(ISBLANK(Values!E42),"",IF($CO43="DEFAULT", Values!$B$18, ""))</f>
        <v>5</v>
      </c>
      <c r="M43" s="28" t="str">
        <f aca="false">IF(ISBLANK(Values!E42),"",Values!$M42)</f>
        <v>https://download.lenovo.com/Images/Parts/01ER605/01ER605_A.jpg</v>
      </c>
      <c r="N43" s="28" t="str">
        <f aca="false">IF(ISBLANK(Values!$F42),"",Values!N42)</f>
        <v>https://download.lenovo.com/Images/Parts/01ER605/01ER605_B.jpg</v>
      </c>
      <c r="O43" s="28" t="str">
        <f aca="false">IF(ISBLANK(Values!$F42),"",Values!O42)</f>
        <v>https://download.lenovo.com/Images/Parts/01ER605/01ER605_details.jpg</v>
      </c>
      <c r="P43" s="28" t="str">
        <f aca="false">IF(ISBLANK(Values!$F42),"",Values!P42)</f>
        <v/>
      </c>
      <c r="Q43" s="28" t="str">
        <f aca="false">IF(ISBLANK(Values!$F42),"",Values!Q42)</f>
        <v/>
      </c>
      <c r="R43" s="28" t="str">
        <f aca="false">IF(ISBLANK(Values!$F42),"",Values!R42)</f>
        <v/>
      </c>
      <c r="S43" s="28" t="str">
        <f aca="false">IF(ISBLANK(Values!$F42),"",Values!S42)</f>
        <v/>
      </c>
      <c r="T43" s="28" t="str">
        <f aca="false">IF(ISBLANK(Values!$F42),"",Values!T42)</f>
        <v/>
      </c>
      <c r="U43" s="44"/>
      <c r="W43" s="32" t="str">
        <f aca="false">IF(ISBLANK(Values!E42),"","Child")</f>
        <v>Child</v>
      </c>
      <c r="X43" s="32" t="str">
        <f aca="false">IF(ISBLANK(Values!E42),"",Values!$B$13)</f>
        <v>Lenovo T470 parent</v>
      </c>
      <c r="Y43" s="40" t="str">
        <f aca="false">IF(ISBLANK(Values!E42),"","Size-Color")</f>
        <v>Size-Color</v>
      </c>
      <c r="Z43" s="32" t="str">
        <f aca="false">IF(ISBLANK(Values!E42),"","variation")</f>
        <v>variation</v>
      </c>
      <c r="AA43" s="36" t="str">
        <f aca="false">IF(ISBLANK(Values!E42),"",Values!$B$20)</f>
        <v>Update</v>
      </c>
      <c r="AB43" s="36" t="str">
        <f aca="false">IF(ISBLANK(Values!E42),"",Values!$B$29)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3" s="42" t="str">
        <f aca="false">IF(ISBLANK(Values!E42),"",IF(Values!I42,Values!$B$23,Values!$B$33))</f>
        <v>👉 RICONDIZIONATO: RISPARMIA SOLDI - Tastiera sostitutiva per laptop Lenovo, stessa qualità delle tastiere OEM. TellusRem è il principale distributore di tastiere nel mondo dal 2011. Tastiera sostitutiva perfetta, facile da sostituire e installare. </v>
      </c>
      <c r="AJ43" s="43" t="str">
        <f aca="false">IF(ISBLANK(Values!E42),"",Values!$B$24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43" s="1" t="str">
        <f aca="false">IF(ISBLANK(Values!E42),"",Values!$B$25)</f>
        <v>♻️ PRODOTTO ECOLOGICO - Acquista ricondizionato, ACQUISTA VERDE! Riduci oltre l'80% di anidride carbonica acquistando le nostre tastiere ricondizionate, rispetto a ottenere una nuova tastiera! </v>
      </c>
      <c r="AL43" s="1" t="str">
        <f aca="false">IF(ISBLANK(Values!E42),"",SUBSTITUTE(SUBSTITUTE(IF(Values!$J42, Values!$B$26, Values!$B$33), "{language}", Values!$H42), "{flag}", INDEX(options!$E$1:$E$20, Values!$V42)))</f>
        <v>👉 LAYOUT - 🇷🇺 Russo retroilluminato. </v>
      </c>
      <c r="AM43" s="1" t="str">
        <f aca="false">SUBSTITUTE(IF(ISBLANK(Values!E42),"",Values!$B$27), "{model}", Values!$B$3)</f>
        <v>👉 COMPATIBILE CON - Lenovo T470 T480. Si prega di controllare attentamente l'immagine e la descrizione prima di acquistare qualsiasi tastiera. Ciò garantisce di ottenere la tastiera del laptop corretta per il computer. Installazione super facile. </v>
      </c>
      <c r="AT43" s="28" t="str">
        <f aca="false">IF(ISBLANK(Values!E42),"",Values!H42)</f>
        <v>Russo</v>
      </c>
      <c r="AV43" s="36" t="str">
        <f aca="false">IF(ISBLANK(Values!E42),"",IF(Values!J42,"Backlit", "Non-Backlit"))</f>
        <v>Backlit</v>
      </c>
      <c r="BE43" s="27" t="str">
        <f aca="false">IF(ISBLANK(Values!E42),"","Professional Audience")</f>
        <v>Professional Audience</v>
      </c>
      <c r="BF43" s="27" t="str">
        <f aca="false">IF(ISBLANK(Values!E42),"","Consumer Audience")</f>
        <v>Consumer Audience</v>
      </c>
      <c r="BG43" s="27" t="str">
        <f aca="false">IF(ISBLANK(Values!E42),"","Adults")</f>
        <v>Adults</v>
      </c>
      <c r="BH43" s="27" t="str">
        <f aca="false">IF(ISBLANK(Values!E42),"","People")</f>
        <v>People</v>
      </c>
      <c r="CG43" s="1" t="n">
        <f aca="false">IF(ISBLANK(Values!E42),"",Values!$B$11)</f>
        <v>150</v>
      </c>
      <c r="CH43" s="1" t="str">
        <f aca="false">IF(ISBLANK(Values!E42),"","GR")</f>
        <v>GR</v>
      </c>
      <c r="CI43" s="1" t="str">
        <f aca="false">IF(ISBLANK(Values!E42),"",Values!$B$7)</f>
        <v>41</v>
      </c>
      <c r="CJ43" s="1" t="str">
        <f aca="false">IF(ISBLANK(Values!E42),"",Values!$B$8)</f>
        <v>17</v>
      </c>
      <c r="CK43" s="1" t="str">
        <f aca="false">IF(ISBLANK(Values!E42),"",Values!$B$9)</f>
        <v>5</v>
      </c>
      <c r="CL43" s="1" t="str">
        <f aca="false">IF(ISBLANK(Values!E42),"","CM")</f>
        <v>CM</v>
      </c>
      <c r="CO43" s="1" t="str">
        <f aca="false">IF(ISBLANK(Values!E42), "", IF(AND(Values!$B$37=options!$G$2, Values!$C42), "AMAZON_NA", IF(AND(Values!$B$37=options!$G$1, Values!$D42), "AMAZON_EU", "DEFAULT")))</f>
        <v>DEFAULT</v>
      </c>
      <c r="CP43" s="36" t="str">
        <f aca="false">IF(ISBLANK(Values!E42),"",Values!$B$7)</f>
        <v>41</v>
      </c>
      <c r="CQ43" s="36" t="str">
        <f aca="false">IF(ISBLANK(Values!E42),"",Values!$B$8)</f>
        <v>17</v>
      </c>
      <c r="CR43" s="36" t="str">
        <f aca="false">IF(ISBLANK(Values!E42),"",Values!$B$9)</f>
        <v>5</v>
      </c>
      <c r="CS43" s="1" t="n">
        <f aca="false">IF(ISBLANK(Values!E42),"",Values!$B$11)</f>
        <v>150</v>
      </c>
      <c r="CT43" s="1" t="str">
        <f aca="false">IF(ISBLANK(Values!E42),"","GR")</f>
        <v>GR</v>
      </c>
      <c r="CU43" s="1" t="str">
        <f aca="false">IF(ISBLANK(Values!E42),"","CM")</f>
        <v>CM</v>
      </c>
      <c r="CV43" s="1" t="str">
        <f aca="false">IF(ISBLANK(Values!E42),"",IF(Values!$B$36=options!$F$1,"Denmark", IF(Values!$B$36=options!$F$2, "Danemark",IF(Values!$B$36=options!$F$3, "Dänemark",IF(Values!$B$36=options!$F$4, "Danimarca",IF(Values!$B$36=options!$F$5, "Dinamarca",IF(Values!$B$36=options!$F$6, "Denemarken","" ) ) ) ) )))</f>
        <v>Danimarca</v>
      </c>
      <c r="CZ43" s="1" t="str">
        <f aca="false">IF(ISBLANK(Values!E42),"","No")</f>
        <v>No</v>
      </c>
      <c r="DA43" s="1" t="str">
        <f aca="false">IF(ISBLANK(Values!E42),"","No")</f>
        <v>No</v>
      </c>
      <c r="DO43" s="27" t="str">
        <f aca="false">IF(ISBLANK(Values!E42),"","Parts")</f>
        <v>Parts</v>
      </c>
      <c r="DP43" s="27" t="str">
        <f aca="false">IF(ISBLANK(Values!E42),"",Values!$B$31)</f>
        <v>6 mesi di garanzia dopo la data di consegna. In caso di malfunzionamento della tastiera verrà inviata una nuova unità o un pezzo di ricambio per la tastiera del prodotto. In caso di smistamento delle scorte viene emesso un rimborso completo.</v>
      </c>
      <c r="DS43" s="31"/>
      <c r="DY43" s="45" t="str">
        <f aca="false">IF(ISBLANK(Values!$E42), "", "not_applicable")</f>
        <v>not_applicable</v>
      </c>
      <c r="DZ43" s="31"/>
      <c r="EA43" s="31"/>
      <c r="EB43" s="31"/>
      <c r="EC43" s="31"/>
      <c r="EI43" s="1" t="str">
        <f aca="false">IF(ISBLANK(Values!E42),"",Values!$B$31)</f>
        <v>6 mesi di garanzia dopo la data di consegna. In caso di malfunzionamento della tastiera verrà inviata una nuova unità o un pezzo di ricambio per la tastiera del prodotto. In caso di smistamento delle scorte viene emesso un rimborso completo.</v>
      </c>
      <c r="ES43" s="1" t="str">
        <f aca="false">IF(ISBLANK(Values!E42),"","Amazon Tellus UPS")</f>
        <v>Amazon Tellus UPS</v>
      </c>
      <c r="EV43" s="31" t="str">
        <f aca="false">IF(ISBLANK(Values!E42),"","New")</f>
        <v>New</v>
      </c>
      <c r="FE43" s="1" t="n">
        <f aca="false">IF(ISBLANK(Values!E42),"",IF(CO43&lt;&gt;"DEFAULT", "", 3))</f>
        <v>3</v>
      </c>
      <c r="FH43" s="1" t="str">
        <f aca="false">IF(ISBLANK(Values!E42),"","FALSE")</f>
        <v>FALSE</v>
      </c>
      <c r="FI43" s="36" t="str">
        <f aca="false">IF(ISBLANK(Values!E42),"","FALSE")</f>
        <v>FALSE</v>
      </c>
      <c r="FJ43" s="36" t="str">
        <f aca="false">IF(ISBLANK(Values!E42),"","FALSE")</f>
        <v>FALSE</v>
      </c>
      <c r="FM43" s="1" t="str">
        <f aca="false">IF(ISBLANK(Values!E42),"","1")</f>
        <v>1</v>
      </c>
      <c r="FO43" s="28" t="n">
        <f aca="false">IF(ISBLANK(Values!E42),"",IF(Values!J42, Values!$B$4, Values!$B$5))</f>
        <v>64.99</v>
      </c>
      <c r="FP43" s="1" t="str">
        <f aca="false">IF(ISBLANK(Values!E42),"","Percent")</f>
        <v>Percent</v>
      </c>
      <c r="FQ43" s="1" t="str">
        <f aca="false">IF(ISBLANK(Values!E42),"","2")</f>
        <v>2</v>
      </c>
      <c r="FR43" s="1" t="str">
        <f aca="false">IF(ISBLANK(Values!E42),"","3")</f>
        <v>3</v>
      </c>
      <c r="FS43" s="1" t="str">
        <f aca="false">IF(ISBLANK(Values!E42),"","5")</f>
        <v>5</v>
      </c>
      <c r="FT43" s="1" t="str">
        <f aca="false">IF(ISBLANK(Values!E42),"","6")</f>
        <v>6</v>
      </c>
      <c r="FU43" s="1" t="str">
        <f aca="false">IF(ISBLANK(Values!E42),"","10")</f>
        <v>10</v>
      </c>
      <c r="FV43" s="1" t="str">
        <f aca="false">IF(ISBLANK(Values!E42),"","10")</f>
        <v>10</v>
      </c>
    </row>
    <row r="44" customFormat="false" ht="55.2" hidden="false" customHeight="false" outlineLevel="0" collapsed="false">
      <c r="A44" s="27" t="str">
        <f aca="false">IF(ISBLANK(Values!E43),"",IF(Values!$B$37="EU","computercomponent","computer"))</f>
        <v>computercomponent</v>
      </c>
      <c r="B44" s="38" t="str">
        <f aca="false">IF(ISBLANK(Values!E43),"",Values!F43)</f>
        <v>Lenovo T470 BL - US</v>
      </c>
      <c r="C44" s="32" t="str">
        <f aca="false">IF(ISBLANK(Values!E43),"","TellusRem")</f>
        <v>TellusRem</v>
      </c>
      <c r="D44" s="30" t="n">
        <f aca="false">IF(ISBLANK(Values!E43),"",Values!E43)</f>
        <v>5714401470205</v>
      </c>
      <c r="E44" s="31" t="str">
        <f aca="false">IF(ISBLANK(Values!E43),"","EAN")</f>
        <v>EAN</v>
      </c>
      <c r="F44" s="28" t="str">
        <f aca="false">IF(ISBLANK(Values!E43),"",IF(Values!J43, SUBSTITUTE(Values!$B$1, "{language}", Values!H43) &amp; " " &amp;Values!$B$3, SUBSTITUTE(Values!$B$2, "{language}", Values!$H43) &amp; " " &amp;Values!$B$3))</f>
        <v>sostituzione della tastiera US  retroilluminata per Lenovo Thinkpad T470 T480</v>
      </c>
      <c r="G44" s="39" t="str">
        <f aca="false">IF(ISBLANK(Values!E43),"","TellusRem")</f>
        <v>TellusRem</v>
      </c>
      <c r="H44" s="27" t="str">
        <f aca="false">IF(ISBLANK(Values!E43),"",Values!$B$16)</f>
        <v>laptop-computer-replacement-parts</v>
      </c>
      <c r="I44" s="27" t="str">
        <f aca="false">IF(ISBLANK(Values!E43),"","4730574031")</f>
        <v>4730574031</v>
      </c>
      <c r="J44" s="40" t="str">
        <f aca="false">IF(ISBLANK(Values!E43),"",Values!F43 )</f>
        <v>Lenovo T470 BL - US</v>
      </c>
      <c r="K44" s="28" t="n">
        <f aca="false">IF(ISBLANK(Values!E43),"",IF(Values!J43, Values!$B$4, Values!$B$5))</f>
        <v>64.99</v>
      </c>
      <c r="L44" s="41" t="n">
        <f aca="false">IF(ISBLANK(Values!E43),"",IF($CO44="DEFAULT", Values!$B$18, ""))</f>
        <v>5</v>
      </c>
      <c r="M44" s="28" t="str">
        <f aca="false">IF(ISBLANK(Values!E43),"",Values!$M43)</f>
        <v>https://raw.githubusercontent.com/PatrickVibild/TellusAmazonPictures/master/pictures/Lenovo/T470/BL/US/1.jpg</v>
      </c>
      <c r="N44" s="28" t="str">
        <f aca="false">IF(ISBLANK(Values!$F43),"",Values!N43)</f>
        <v>https://raw.githubusercontent.com/PatrickVibild/TellusAmazonPictures/master/pictures/Lenovo/T470/BL/US/2.jpg</v>
      </c>
      <c r="O44" s="28" t="str">
        <f aca="false">IF(ISBLANK(Values!$F43),"",Values!O43)</f>
        <v>https://raw.githubusercontent.com/PatrickVibild/TellusAmazonPictures/master/pictures/Lenovo/T470/BL/US/3.jpg</v>
      </c>
      <c r="P44" s="28" t="str">
        <f aca="false">IF(ISBLANK(Values!$F43),"",Values!P43)</f>
        <v>https://raw.githubusercontent.com/PatrickVibild/TellusAmazonPictures/master/pictures/Lenovo/T470/BL/US/4.jpg</v>
      </c>
      <c r="Q44" s="28" t="str">
        <f aca="false">IF(ISBLANK(Values!$F43),"",Values!Q43)</f>
        <v>https://raw.githubusercontent.com/PatrickVibild/TellusAmazonPictures/master/pictures/Lenovo/T470/BL/US/5.jpg</v>
      </c>
      <c r="R44" s="28" t="str">
        <f aca="false">IF(ISBLANK(Values!$F43),"",Values!R43)</f>
        <v>https://raw.githubusercontent.com/PatrickVibild/TellusAmazonPictures/master/pictures/Lenovo/T470/BL/US/6.jpg</v>
      </c>
      <c r="S44" s="28" t="str">
        <f aca="false">IF(ISBLANK(Values!$F43),"",Values!S43)</f>
        <v>https://raw.githubusercontent.com/PatrickVibild/TellusAmazonPictures/master/pictures/Lenovo/T470/BL/US/7.jpg</v>
      </c>
      <c r="T44" s="28" t="str">
        <f aca="false">IF(ISBLANK(Values!$F43),"",Values!T43)</f>
        <v>https://raw.githubusercontent.com/PatrickVibild/TellusAmazonPictures/master/pictures/Lenovo/T470/BL/US/8.jpg</v>
      </c>
      <c r="U44" s="44"/>
      <c r="W44" s="32" t="str">
        <f aca="false">IF(ISBLANK(Values!E43),"","Child")</f>
        <v>Child</v>
      </c>
      <c r="X44" s="32" t="str">
        <f aca="false">IF(ISBLANK(Values!E43),"",Values!$B$13)</f>
        <v>Lenovo T470 parent</v>
      </c>
      <c r="Y44" s="40" t="str">
        <f aca="false">IF(ISBLANK(Values!E43),"","Size-Color")</f>
        <v>Size-Color</v>
      </c>
      <c r="Z44" s="32" t="str">
        <f aca="false">IF(ISBLANK(Values!E43),"","variation")</f>
        <v>variation</v>
      </c>
      <c r="AA44" s="36" t="str">
        <f aca="false">IF(ISBLANK(Values!E43),"",Values!$B$20)</f>
        <v>Update</v>
      </c>
      <c r="AB44" s="36" t="str">
        <f aca="false">IF(ISBLANK(Values!E43),"",Values!$B$29)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4" s="42" t="str">
        <f aca="false">IF(ISBLANK(Values!E43),"",IF(Values!I43,Values!$B$23,Values!$B$33))</f>
        <v>👉 RICONDIZIONATO: RISPARMIA SOLDI - Tastiera sostitutiva per laptop Lenovo, stessa qualità delle tastiere OEM. TellusRem è il principale distributore di tastiere nel mondo dal 2011. Tastiera sostitutiva perfetta, facile da sostituire e installare. </v>
      </c>
      <c r="AJ44" s="43" t="str">
        <f aca="false">IF(ISBLANK(Values!E43),"",Values!$B$24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T470 T480</v>
      </c>
      <c r="AK44" s="1" t="str">
        <f aca="false">IF(ISBLANK(Values!E43),"",Values!$B$25)</f>
        <v>♻️ PRODOTTO ECOLOGICO - Acquista ricondizionato, ACQUISTA VERDE! Riduci oltre l'80% di anidride carbonica acquistando le nostre tastiere ricondizionate, rispetto a ottenere una nuova tastiera! </v>
      </c>
      <c r="AL44" s="1" t="str">
        <f aca="false">IF(ISBLANK(Values!E43),"",SUBSTITUTE(SUBSTITUTE(IF(Values!$J43, Values!$B$26, Values!$B$33), "{language}", Values!$H43), "{flag}", INDEX(options!$E$1:$E$20, Values!$V43)))</f>
        <v>👉 LAYOUT - 🇺🇸 US  retroilluminato. </v>
      </c>
      <c r="AM44" s="1" t="str">
        <f aca="false">SUBSTITUTE(IF(ISBLANK(Values!E43),"",Values!$B$27), "{model}", Values!$B$3)</f>
        <v>👉 COMPATIBILE CON - Lenovo T470 T480. Si prega di controllare attentamente l'immagine e la descrizione prima di acquistare qualsiasi tastiera. Ciò garantisce di ottenere la tastiera del laptop corretta per il computer. Installazione super facile. </v>
      </c>
      <c r="AT44" s="28" t="str">
        <f aca="false">IF(ISBLANK(Values!E43),"",Values!H43)</f>
        <v>US </v>
      </c>
      <c r="AV44" s="36" t="str">
        <f aca="false">IF(ISBLANK(Values!E43),"",IF(Values!J43,"Backlit", "Non-Backlit"))</f>
        <v>Backlit</v>
      </c>
      <c r="BE44" s="27" t="str">
        <f aca="false">IF(ISBLANK(Values!E43),"","Professional Audience")</f>
        <v>Professional Audience</v>
      </c>
      <c r="BF44" s="27" t="str">
        <f aca="false">IF(ISBLANK(Values!E43),"","Consumer Audience")</f>
        <v>Consumer Audience</v>
      </c>
      <c r="BG44" s="27" t="str">
        <f aca="false">IF(ISBLANK(Values!E43),"","Adults")</f>
        <v>Adults</v>
      </c>
      <c r="BH44" s="27" t="str">
        <f aca="false">IF(ISBLANK(Values!E43),"","People")</f>
        <v>People</v>
      </c>
      <c r="CG44" s="1" t="n">
        <f aca="false">IF(ISBLANK(Values!E43),"",Values!$B$11)</f>
        <v>150</v>
      </c>
      <c r="CH44" s="1" t="str">
        <f aca="false">IF(ISBLANK(Values!E43),"","GR")</f>
        <v>GR</v>
      </c>
      <c r="CI44" s="1" t="str">
        <f aca="false">IF(ISBLANK(Values!E43),"",Values!$B$7)</f>
        <v>41</v>
      </c>
      <c r="CJ44" s="1" t="str">
        <f aca="false">IF(ISBLANK(Values!E43),"",Values!$B$8)</f>
        <v>17</v>
      </c>
      <c r="CK44" s="1" t="str">
        <f aca="false">IF(ISBLANK(Values!E43),"",Values!$B$9)</f>
        <v>5</v>
      </c>
      <c r="CL44" s="1" t="str">
        <f aca="false">IF(ISBLANK(Values!E43),"","CM")</f>
        <v>CM</v>
      </c>
      <c r="CO44" s="1" t="str">
        <f aca="false">IF(ISBLANK(Values!E43), "", IF(AND(Values!$B$37=options!$G$2, Values!$C43), "AMAZON_NA", IF(AND(Values!$B$37=options!$G$1, Values!$D43), "AMAZON_EU", "DEFAULT")))</f>
        <v>DEFAULT</v>
      </c>
      <c r="CP44" s="36" t="str">
        <f aca="false">IF(ISBLANK(Values!E43),"",Values!$B$7)</f>
        <v>41</v>
      </c>
      <c r="CQ44" s="36" t="str">
        <f aca="false">IF(ISBLANK(Values!E43),"",Values!$B$8)</f>
        <v>17</v>
      </c>
      <c r="CR44" s="36" t="str">
        <f aca="false">IF(ISBLANK(Values!E43),"",Values!$B$9)</f>
        <v>5</v>
      </c>
      <c r="CS44" s="1" t="n">
        <f aca="false">IF(ISBLANK(Values!E43),"",Values!$B$11)</f>
        <v>150</v>
      </c>
      <c r="CT44" s="1" t="str">
        <f aca="false">IF(ISBLANK(Values!E43),"","GR")</f>
        <v>GR</v>
      </c>
      <c r="CU44" s="1" t="str">
        <f aca="false">IF(ISBLANK(Values!E43),"","CM")</f>
        <v>CM</v>
      </c>
      <c r="CV44" s="1" t="str">
        <f aca="false">IF(ISBLANK(Values!E43),"",IF(Values!$B$36=options!$F$1,"Denmark", IF(Values!$B$36=options!$F$2, "Danemark",IF(Values!$B$36=options!$F$3, "Dänemark",IF(Values!$B$36=options!$F$4, "Danimarca",IF(Values!$B$36=options!$F$5, "Dinamarca",IF(Values!$B$36=options!$F$6, "Denemarken","" ) ) ) ) )))</f>
        <v>Danimarca</v>
      </c>
      <c r="CZ44" s="1" t="str">
        <f aca="false">IF(ISBLANK(Values!E43),"","No")</f>
        <v>No</v>
      </c>
      <c r="DA44" s="1" t="str">
        <f aca="false">IF(ISBLANK(Values!E43),"","No")</f>
        <v>No</v>
      </c>
      <c r="DO44" s="27" t="str">
        <f aca="false">IF(ISBLANK(Values!E43),"","Parts")</f>
        <v>Parts</v>
      </c>
      <c r="DP44" s="27" t="str">
        <f aca="false">IF(ISBLANK(Values!E43),"",Values!$B$31)</f>
        <v>6 mesi di garanzia dopo la data di consegna. In caso di malfunzionamento della tastiera verrà inviata una nuova unità o un pezzo di ricambio per la tastiera del prodotto. In caso di smistamento delle scorte viene emesso un rimborso completo.</v>
      </c>
      <c r="DS44" s="31"/>
      <c r="DY44" s="45" t="str">
        <f aca="false">IF(ISBLANK(Values!$E43), "", "not_applicable")</f>
        <v>not_applicable</v>
      </c>
      <c r="DZ44" s="31"/>
      <c r="EA44" s="31"/>
      <c r="EB44" s="31"/>
      <c r="EC44" s="31"/>
      <c r="EI44" s="1" t="str">
        <f aca="false">IF(ISBLANK(Values!E43),"",Values!$B$31)</f>
        <v>6 mesi di garanzia dopo la data di consegna. In caso di malfunzionamento della tastiera verrà inviata una nuova unità o un pezzo di ricambio per la tastiera del prodotto. In caso di smistamento delle scorte viene emesso un rimborso completo.</v>
      </c>
      <c r="ES44" s="1" t="str">
        <f aca="false">IF(ISBLANK(Values!E43),"","Amazon Tellus UPS")</f>
        <v>Amazon Tellus UPS</v>
      </c>
      <c r="EV44" s="31" t="str">
        <f aca="false">IF(ISBLANK(Values!E43),"","New")</f>
        <v>New</v>
      </c>
      <c r="FE44" s="1" t="n">
        <f aca="false">IF(ISBLANK(Values!E43),"",IF(CO44&lt;&gt;"DEFAULT", "", 3))</f>
        <v>3</v>
      </c>
      <c r="FH44" s="1" t="str">
        <f aca="false">IF(ISBLANK(Values!E43),"","FALSE")</f>
        <v>FALSE</v>
      </c>
      <c r="FI44" s="36" t="str">
        <f aca="false">IF(ISBLANK(Values!E43),"","FALSE")</f>
        <v>FALSE</v>
      </c>
      <c r="FJ44" s="36" t="str">
        <f aca="false">IF(ISBLANK(Values!E43),"","FALSE")</f>
        <v>FALSE</v>
      </c>
      <c r="FM44" s="1" t="str">
        <f aca="false">IF(ISBLANK(Values!E43),"","1")</f>
        <v>1</v>
      </c>
      <c r="FO44" s="28" t="n">
        <f aca="false">IF(ISBLANK(Values!E43),"",IF(Values!J43, Values!$B$4, Values!$B$5))</f>
        <v>64.99</v>
      </c>
      <c r="FP44" s="1" t="str">
        <f aca="false">IF(ISBLANK(Values!E43),"","Percent")</f>
        <v>Percent</v>
      </c>
      <c r="FQ44" s="1" t="str">
        <f aca="false">IF(ISBLANK(Values!E43),"","2")</f>
        <v>2</v>
      </c>
      <c r="FR44" s="1" t="str">
        <f aca="false">IF(ISBLANK(Values!E43),"","3")</f>
        <v>3</v>
      </c>
      <c r="FS44" s="1" t="str">
        <f aca="false">IF(ISBLANK(Values!E43),"","5")</f>
        <v>5</v>
      </c>
      <c r="FT44" s="1" t="str">
        <f aca="false">IF(ISBLANK(Values!E43),"","6")</f>
        <v>6</v>
      </c>
      <c r="FU44" s="1" t="str">
        <f aca="false">IF(ISBLANK(Values!E43),"","10")</f>
        <v>10</v>
      </c>
      <c r="FV44" s="1" t="str">
        <f aca="false">IF(ISBLANK(Values!E43),"","10")</f>
        <v>10</v>
      </c>
    </row>
    <row r="45" customFormat="false" ht="15" hidden="false" customHeight="false" outlineLevel="0" collapsed="false">
      <c r="A45" s="27" t="str">
        <f aca="false">IF(ISBLANK(Values!E44),"",IF(Values!$B$37="EU","computercomponent","computer"))</f>
        <v/>
      </c>
      <c r="B45" s="38" t="str">
        <f aca="false">IF(ISBLANK(Values!E44),"",Values!F44)</f>
        <v/>
      </c>
      <c r="C45" s="32" t="str">
        <f aca="false">IF(ISBLANK(Values!E44),"","TellusRem")</f>
        <v/>
      </c>
      <c r="D45" s="30" t="str">
        <f aca="false">IF(ISBLANK(Values!E44),"",Values!E44)</f>
        <v/>
      </c>
      <c r="E45" s="31" t="str">
        <f aca="false">IF(ISBLANK(Values!E44),"","EAN")</f>
        <v/>
      </c>
      <c r="F45" s="28" t="str">
        <f aca="false">IF(ISBLANK(Values!E44),"",IF(Values!J44, SUBSTITUTE(Values!$B$1, "{language}", Values!H44) &amp; " " &amp;Values!$B$3, SUBSTITUTE(Values!$B$2, "{language}", Values!$H44) &amp; " " &amp;Values!$B$3))</f>
        <v/>
      </c>
      <c r="G45" s="39" t="str">
        <f aca="false">IF(ISBLANK(Values!E44),"","TellusRem")</f>
        <v/>
      </c>
      <c r="H45" s="27" t="str">
        <f aca="false">IF(ISBLANK(Values!E44),"",Values!$B$16)</f>
        <v/>
      </c>
      <c r="I45" s="27" t="str">
        <f aca="false">IF(ISBLANK(Values!E44),"","4730574031")</f>
        <v/>
      </c>
      <c r="J45" s="40" t="str">
        <f aca="false">IF(ISBLANK(Values!E44),"",Values!F44 )</f>
        <v/>
      </c>
      <c r="K45" s="28" t="str">
        <f aca="false">IF(ISBLANK(Values!E44),"",IF(Values!J44, Values!$B$4, Values!$B$5))</f>
        <v/>
      </c>
      <c r="L45" s="41" t="str">
        <f aca="false">IF(ISBLANK(Values!E44),"",IF($CO45="DEFAULT", Values!$B$18, ""))</f>
        <v/>
      </c>
      <c r="M45" s="28" t="str">
        <f aca="false">IF(ISBLANK(Values!E44),"",Values!$M44)</f>
        <v/>
      </c>
      <c r="N45" s="28" t="str">
        <f aca="false">IF(ISBLANK(Values!$F44),"",Values!N44)</f>
        <v/>
      </c>
      <c r="O45" s="28" t="str">
        <f aca="false">IF(ISBLANK(Values!$F44),"",Values!O44)</f>
        <v/>
      </c>
      <c r="P45" s="28" t="str">
        <f aca="false">IF(ISBLANK(Values!$F44),"",Values!P44)</f>
        <v/>
      </c>
      <c r="Q45" s="28" t="str">
        <f aca="false">IF(ISBLANK(Values!$F44),"",Values!Q44)</f>
        <v/>
      </c>
      <c r="R45" s="28" t="str">
        <f aca="false">IF(ISBLANK(Values!$F44),"",Values!R44)</f>
        <v/>
      </c>
      <c r="S45" s="28" t="str">
        <f aca="false">IF(ISBLANK(Values!$F44),"",Values!S44)</f>
        <v/>
      </c>
      <c r="T45" s="28" t="str">
        <f aca="false">IF(ISBLANK(Values!$F44),"",Values!T44)</f>
        <v/>
      </c>
      <c r="U45" s="44"/>
      <c r="W45" s="32" t="str">
        <f aca="false">IF(ISBLANK(Values!E44),"","Child")</f>
        <v/>
      </c>
      <c r="X45" s="32" t="str">
        <f aca="false">IF(ISBLANK(Values!E44),"",Values!$B$13)</f>
        <v/>
      </c>
      <c r="Y45" s="40" t="str">
        <f aca="false">IF(ISBLANK(Values!E44),"","Size-Color")</f>
        <v/>
      </c>
      <c r="Z45" s="32" t="str">
        <f aca="false">IF(ISBLANK(Values!E44),"","variation")</f>
        <v/>
      </c>
      <c r="AA45" s="36" t="str">
        <f aca="false">IF(ISBLANK(Values!E44),"",Values!$B$20)</f>
        <v/>
      </c>
      <c r="AB45" s="36" t="str">
        <f aca="false">IF(ISBLANK(Values!E44),"",Values!$B$29)</f>
        <v/>
      </c>
      <c r="AI45" s="42" t="str">
        <f aca="false">IF(ISBLANK(Values!E44),"",IF(Values!I44,Values!$B$23,Values!$B$33))</f>
        <v/>
      </c>
      <c r="AJ45" s="43" t="str">
        <f aca="false">IF(ISBLANK(Values!E44),"",Values!$B$24 &amp;" "&amp;Values!$B$3)</f>
        <v/>
      </c>
      <c r="AK45" s="1" t="str">
        <f aca="false">IF(ISBLANK(Values!E44),"",Values!$B$25)</f>
        <v/>
      </c>
      <c r="AL45" s="1" t="str">
        <f aca="false">IF(ISBLANK(Values!E44),"",SUBSTITUTE(SUBSTITUTE(IF(Values!$J44, Values!$B$26, Values!$B$33), "{language}", Values!$H44), "{flag}", INDEX(options!$E$1:$E$20, Values!$V44)))</f>
        <v/>
      </c>
      <c r="AM45" s="1" t="str">
        <f aca="false">SUBSTITUTE(IF(ISBLANK(Values!E44),"",Values!$B$27), "{model}", Values!$B$3)</f>
        <v/>
      </c>
      <c r="AT45" s="28" t="str">
        <f aca="false">IF(ISBLANK(Values!E44),"",Values!H44)</f>
        <v/>
      </c>
      <c r="AV45" s="36" t="str">
        <f aca="false">IF(ISBLANK(Values!E44),"",IF(Values!J44,"Backlit", "Non-Backlit"))</f>
        <v/>
      </c>
      <c r="BE45" s="27" t="str">
        <f aca="false">IF(ISBLANK(Values!E44),"","Professional Audience")</f>
        <v/>
      </c>
      <c r="BF45" s="27" t="str">
        <f aca="false">IF(ISBLANK(Values!E44),"","Consumer Audience")</f>
        <v/>
      </c>
      <c r="BG45" s="27" t="str">
        <f aca="false">IF(ISBLANK(Values!E44),"","Adults")</f>
        <v/>
      </c>
      <c r="BH45" s="27" t="str">
        <f aca="false">IF(ISBLANK(Values!E44),"","People")</f>
        <v/>
      </c>
      <c r="CG45" s="1" t="str">
        <f aca="false">IF(ISBLANK(Values!E44),"",Values!$B$11)</f>
        <v/>
      </c>
      <c r="CH45" s="1" t="str">
        <f aca="false">IF(ISBLANK(Values!E44),"","GR")</f>
        <v/>
      </c>
      <c r="CI45" s="1" t="str">
        <f aca="false">IF(ISBLANK(Values!E44),"",Values!$B$7)</f>
        <v/>
      </c>
      <c r="CJ45" s="1" t="str">
        <f aca="false">IF(ISBLANK(Values!E44),"",Values!$B$8)</f>
        <v/>
      </c>
      <c r="CK45" s="1" t="str">
        <f aca="false">IF(ISBLANK(Values!E44),"",Values!$B$9)</f>
        <v/>
      </c>
      <c r="CL45" s="1" t="str">
        <f aca="false">IF(ISBLANK(Values!E44),"","CM")</f>
        <v/>
      </c>
      <c r="CO45" s="1" t="str">
        <f aca="false">IF(ISBLANK(Values!E44), "", IF(AND(Values!$B$37=options!$G$2, Values!$C44), "AMAZON_NA", IF(AND(Values!$B$37=options!$G$1, Values!$D44), "AMAZON_EU", "DEFAULT")))</f>
        <v/>
      </c>
      <c r="CP45" s="36" t="str">
        <f aca="false">IF(ISBLANK(Values!E44),"",Values!$B$7)</f>
        <v/>
      </c>
      <c r="CQ45" s="36" t="str">
        <f aca="false">IF(ISBLANK(Values!E44),"",Values!$B$8)</f>
        <v/>
      </c>
      <c r="CR45" s="36" t="str">
        <f aca="false">IF(ISBLANK(Values!E44),"",Values!$B$9)</f>
        <v/>
      </c>
      <c r="CS45" s="1" t="str">
        <f aca="false">IF(ISBLANK(Values!E44),"",Values!$B$11)</f>
        <v/>
      </c>
      <c r="CT45" s="1" t="str">
        <f aca="false">IF(ISBLANK(Values!E44),"","GR")</f>
        <v/>
      </c>
      <c r="CU45" s="1" t="str">
        <f aca="false">IF(ISBLANK(Values!E44),"","CM")</f>
        <v/>
      </c>
      <c r="CV45" s="1" t="str">
        <f aca="false">IF(ISBLANK(Values!E44),"",IF(Values!$B$36=options!$F$1,"Denmark", IF(Values!$B$36=options!$F$2, "Danemark",IF(Values!$B$36=options!$F$3, "Dänemark",IF(Values!$B$36=options!$F$4, "Danimarca",IF(Values!$B$36=options!$F$5, "Dinamarca",IF(Values!$B$36=options!$F$6, "Denemarken","" ) ) ) ) )))</f>
        <v/>
      </c>
      <c r="CZ45" s="1" t="str">
        <f aca="false">IF(ISBLANK(Values!E44),"","No")</f>
        <v/>
      </c>
      <c r="DA45" s="1" t="str">
        <f aca="false">IF(ISBLANK(Values!E44),"","No")</f>
        <v/>
      </c>
      <c r="DO45" s="27" t="str">
        <f aca="false">IF(ISBLANK(Values!E44),"","Parts")</f>
        <v/>
      </c>
      <c r="DP45" s="27" t="str">
        <f aca="false">IF(ISBLANK(Values!E44),"",Values!$B$31)</f>
        <v/>
      </c>
      <c r="DS45" s="31"/>
      <c r="DY45" s="45" t="str">
        <f aca="false">IF(ISBLANK(Values!$E44), "", "not_applicable")</f>
        <v/>
      </c>
      <c r="DZ45" s="31"/>
      <c r="EA45" s="31"/>
      <c r="EB45" s="31"/>
      <c r="EC45" s="31"/>
      <c r="EI45" s="1" t="str">
        <f aca="false">IF(ISBLANK(Values!E44),"",Values!$B$31)</f>
        <v/>
      </c>
      <c r="ES45" s="1" t="str">
        <f aca="false">IF(ISBLANK(Values!E44),"","Amazon Tellus UPS")</f>
        <v/>
      </c>
      <c r="EV45" s="31" t="str">
        <f aca="false">IF(ISBLANK(Values!E44),"","New")</f>
        <v/>
      </c>
      <c r="FE45" s="1" t="str">
        <f aca="false">IF(ISBLANK(Values!E44),"",IF(CO45&lt;&gt;"DEFAULT", "", 3))</f>
        <v/>
      </c>
      <c r="FH45" s="1" t="str">
        <f aca="false">IF(ISBLANK(Values!E44),"","FALSE")</f>
        <v/>
      </c>
      <c r="FI45" s="36" t="str">
        <f aca="false">IF(ISBLANK(Values!E44),"","FALSE")</f>
        <v/>
      </c>
      <c r="FJ45" s="36" t="str">
        <f aca="false">IF(ISBLANK(Values!E44),"","FALSE")</f>
        <v/>
      </c>
      <c r="FM45" s="1" t="str">
        <f aca="false">IF(ISBLANK(Values!E44),"","1")</f>
        <v/>
      </c>
      <c r="FO45" s="28" t="str">
        <f aca="false">IF(ISBLANK(Values!E44),"",IF(Values!J44, Values!$B$4, Values!$B$5))</f>
        <v/>
      </c>
      <c r="FP45" s="1" t="str">
        <f aca="false">IF(ISBLANK(Values!E44),"","Percent")</f>
        <v/>
      </c>
      <c r="FQ45" s="1" t="str">
        <f aca="false">IF(ISBLANK(Values!E44),"","2")</f>
        <v/>
      </c>
      <c r="FR45" s="1" t="str">
        <f aca="false">IF(ISBLANK(Values!E44),"","3")</f>
        <v/>
      </c>
      <c r="FS45" s="1" t="str">
        <f aca="false">IF(ISBLANK(Values!E44),"","5")</f>
        <v/>
      </c>
      <c r="FT45" s="1" t="str">
        <f aca="false">IF(ISBLANK(Values!E44),"","6")</f>
        <v/>
      </c>
      <c r="FU45" s="1" t="str">
        <f aca="false">IF(ISBLANK(Values!E44),"","10")</f>
        <v/>
      </c>
      <c r="FV45" s="1" t="str">
        <f aca="false">IF(ISBLANK(Values!E44),"","10")</f>
        <v/>
      </c>
    </row>
    <row r="46" customFormat="false" ht="15" hidden="false" customHeight="false" outlineLevel="0" collapsed="false">
      <c r="A46" s="27" t="str">
        <f aca="false">IF(ISBLANK(Values!E45),"",IF(Values!$B$37="EU","computercomponent","computer"))</f>
        <v/>
      </c>
      <c r="B46" s="38" t="str">
        <f aca="false">IF(ISBLANK(Values!E45),"",Values!F45)</f>
        <v/>
      </c>
      <c r="C46" s="32" t="str">
        <f aca="false">IF(ISBLANK(Values!E45),"","TellusRem")</f>
        <v/>
      </c>
      <c r="D46" s="30" t="str">
        <f aca="false">IF(ISBLANK(Values!E45),"",Values!E45)</f>
        <v/>
      </c>
      <c r="E46" s="31" t="str">
        <f aca="false">IF(ISBLANK(Values!E45),"","EAN")</f>
        <v/>
      </c>
      <c r="F46" s="28" t="str">
        <f aca="false">IF(ISBLANK(Values!E45),"",IF(Values!J45, SUBSTITUTE(Values!$B$1, "{language}", Values!H45) &amp; " " &amp;Values!$B$3, SUBSTITUTE(Values!$B$2, "{language}", Values!$H45) &amp; " " &amp;Values!$B$3))</f>
        <v/>
      </c>
      <c r="G46" s="39" t="str">
        <f aca="false">IF(ISBLANK(Values!E45),"","TellusRem")</f>
        <v/>
      </c>
      <c r="H46" s="27" t="str">
        <f aca="false">IF(ISBLANK(Values!E45),"",Values!$B$16)</f>
        <v/>
      </c>
      <c r="I46" s="27" t="str">
        <f aca="false">IF(ISBLANK(Values!E45),"","4730574031")</f>
        <v/>
      </c>
      <c r="J46" s="40" t="str">
        <f aca="false">IF(ISBLANK(Values!E45),"",Values!F45 )</f>
        <v/>
      </c>
      <c r="K46" s="28" t="str">
        <f aca="false">IF(ISBLANK(Values!E45),"",IF(Values!J45, Values!$B$4, Values!$B$5))</f>
        <v/>
      </c>
      <c r="L46" s="41" t="str">
        <f aca="false">IF(ISBLANK(Values!E45),"",IF($CO46="DEFAULT", Values!$B$18, ""))</f>
        <v/>
      </c>
      <c r="M46" s="28" t="str">
        <f aca="false">IF(ISBLANK(Values!E45),"",Values!$M45)</f>
        <v/>
      </c>
      <c r="N46" s="28" t="str">
        <f aca="false">IF(ISBLANK(Values!$F45),"",Values!N45)</f>
        <v/>
      </c>
      <c r="O46" s="28" t="str">
        <f aca="false">IF(ISBLANK(Values!$F45),"",Values!O45)</f>
        <v/>
      </c>
      <c r="P46" s="28" t="str">
        <f aca="false">IF(ISBLANK(Values!$F45),"",Values!P45)</f>
        <v/>
      </c>
      <c r="Q46" s="28" t="str">
        <f aca="false">IF(ISBLANK(Values!$F45),"",Values!Q45)</f>
        <v/>
      </c>
      <c r="R46" s="28" t="str">
        <f aca="false">IF(ISBLANK(Values!$F45),"",Values!R45)</f>
        <v/>
      </c>
      <c r="S46" s="28" t="str">
        <f aca="false">IF(ISBLANK(Values!$F45),"",Values!S45)</f>
        <v/>
      </c>
      <c r="T46" s="28" t="str">
        <f aca="false">IF(ISBLANK(Values!$F45),"",Values!T45)</f>
        <v/>
      </c>
      <c r="U46" s="44"/>
      <c r="W46" s="32" t="str">
        <f aca="false">IF(ISBLANK(Values!E45),"","Child")</f>
        <v/>
      </c>
      <c r="X46" s="32" t="str">
        <f aca="false">IF(ISBLANK(Values!E45),"",Values!$B$13)</f>
        <v/>
      </c>
      <c r="Y46" s="40" t="str">
        <f aca="false">IF(ISBLANK(Values!E45),"","Size-Color")</f>
        <v/>
      </c>
      <c r="Z46" s="32" t="str">
        <f aca="false">IF(ISBLANK(Values!E45),"","variation")</f>
        <v/>
      </c>
      <c r="AA46" s="36" t="str">
        <f aca="false">IF(ISBLANK(Values!E45),"",Values!$B$20)</f>
        <v/>
      </c>
      <c r="AB46" s="36" t="str">
        <f aca="false">IF(ISBLANK(Values!E45),"",Values!$B$29)</f>
        <v/>
      </c>
      <c r="AI46" s="42" t="str">
        <f aca="false">IF(ISBLANK(Values!E45),"",IF(Values!I45,Values!$B$23,Values!$B$33))</f>
        <v/>
      </c>
      <c r="AJ46" s="43" t="str">
        <f aca="false">IF(ISBLANK(Values!E45),"",Values!$B$24 &amp;" "&amp;Values!$B$3)</f>
        <v/>
      </c>
      <c r="AK46" s="1" t="str">
        <f aca="false">IF(ISBLANK(Values!E45),"",Values!$B$25)</f>
        <v/>
      </c>
      <c r="AL46" s="1" t="str">
        <f aca="false">IF(ISBLANK(Values!E45),"",SUBSTITUTE(SUBSTITUTE(IF(Values!$J45, Values!$B$26, Values!$B$33), "{language}", Values!$H45), "{flag}", INDEX(options!$E$1:$E$20, Values!$V45)))</f>
        <v/>
      </c>
      <c r="AM46" s="1" t="str">
        <f aca="false">SUBSTITUTE(IF(ISBLANK(Values!E45),"",Values!$B$27), "{model}", Values!$B$3)</f>
        <v/>
      </c>
      <c r="AT46" s="28" t="str">
        <f aca="false">IF(ISBLANK(Values!E45),"",Values!H45)</f>
        <v/>
      </c>
      <c r="AV46" s="36" t="str">
        <f aca="false">IF(ISBLANK(Values!E45),"",IF(Values!J45,"Backlit", "Non-Backlit"))</f>
        <v/>
      </c>
      <c r="BE46" s="27" t="str">
        <f aca="false">IF(ISBLANK(Values!E45),"","Professional Audience")</f>
        <v/>
      </c>
      <c r="BF46" s="27" t="str">
        <f aca="false">IF(ISBLANK(Values!E45),"","Consumer Audience")</f>
        <v/>
      </c>
      <c r="BG46" s="27" t="str">
        <f aca="false">IF(ISBLANK(Values!E45),"","Adults")</f>
        <v/>
      </c>
      <c r="BH46" s="27" t="str">
        <f aca="false">IF(ISBLANK(Values!E45),"","People")</f>
        <v/>
      </c>
      <c r="CG46" s="1" t="str">
        <f aca="false">IF(ISBLANK(Values!E45),"",Values!$B$11)</f>
        <v/>
      </c>
      <c r="CH46" s="1" t="str">
        <f aca="false">IF(ISBLANK(Values!E45),"","GR")</f>
        <v/>
      </c>
      <c r="CI46" s="1" t="str">
        <f aca="false">IF(ISBLANK(Values!E45),"",Values!$B$7)</f>
        <v/>
      </c>
      <c r="CJ46" s="1" t="str">
        <f aca="false">IF(ISBLANK(Values!E45),"",Values!$B$8)</f>
        <v/>
      </c>
      <c r="CK46" s="1" t="str">
        <f aca="false">IF(ISBLANK(Values!E45),"",Values!$B$9)</f>
        <v/>
      </c>
      <c r="CL46" s="1" t="str">
        <f aca="false">IF(ISBLANK(Values!E45),"","CM")</f>
        <v/>
      </c>
      <c r="CO46" s="1" t="str">
        <f aca="false">IF(ISBLANK(Values!E45), "", IF(AND(Values!$B$37=options!$G$2, Values!$C45), "AMAZON_NA", IF(AND(Values!$B$37=options!$G$1, Values!$D45), "AMAZON_EU", "DEFAULT")))</f>
        <v/>
      </c>
      <c r="CP46" s="36" t="str">
        <f aca="false">IF(ISBLANK(Values!E45),"",Values!$B$7)</f>
        <v/>
      </c>
      <c r="CQ46" s="36" t="str">
        <f aca="false">IF(ISBLANK(Values!E45),"",Values!$B$8)</f>
        <v/>
      </c>
      <c r="CR46" s="36" t="str">
        <f aca="false">IF(ISBLANK(Values!E45),"",Values!$B$9)</f>
        <v/>
      </c>
      <c r="CS46" s="1" t="str">
        <f aca="false">IF(ISBLANK(Values!E45),"",Values!$B$11)</f>
        <v/>
      </c>
      <c r="CT46" s="1" t="str">
        <f aca="false">IF(ISBLANK(Values!E45),"","GR")</f>
        <v/>
      </c>
      <c r="CU46" s="1" t="str">
        <f aca="false">IF(ISBLANK(Values!E45),"","CM")</f>
        <v/>
      </c>
      <c r="CV46" s="1" t="str">
        <f aca="false">IF(ISBLANK(Values!E45),"",IF(Values!$B$36=options!$F$1,"Denmark", IF(Values!$B$36=options!$F$2, "Danemark",IF(Values!$B$36=options!$F$3, "Dänemark",IF(Values!$B$36=options!$F$4, "Danimarca",IF(Values!$B$36=options!$F$5, "Dinamarca",IF(Values!$B$36=options!$F$6, "Denemarken","" ) ) ) ) )))</f>
        <v/>
      </c>
      <c r="CZ46" s="1" t="str">
        <f aca="false">IF(ISBLANK(Values!E45),"","No")</f>
        <v/>
      </c>
      <c r="DA46" s="1" t="str">
        <f aca="false">IF(ISBLANK(Values!E45),"","No")</f>
        <v/>
      </c>
      <c r="DO46" s="27" t="str">
        <f aca="false">IF(ISBLANK(Values!E45),"","Parts")</f>
        <v/>
      </c>
      <c r="DP46" s="27" t="str">
        <f aca="false">IF(ISBLANK(Values!E45),"",Values!$B$31)</f>
        <v/>
      </c>
      <c r="DS46" s="31"/>
      <c r="DY46" s="45" t="str">
        <f aca="false">IF(ISBLANK(Values!$E45), "", "not_applicable")</f>
        <v/>
      </c>
      <c r="DZ46" s="31"/>
      <c r="EA46" s="31"/>
      <c r="EB46" s="31"/>
      <c r="EC46" s="31"/>
      <c r="EI46" s="1" t="str">
        <f aca="false">IF(ISBLANK(Values!E45),"",Values!$B$31)</f>
        <v/>
      </c>
      <c r="ES46" s="1" t="str">
        <f aca="false">IF(ISBLANK(Values!E45),"","Amazon Tellus UPS")</f>
        <v/>
      </c>
      <c r="EV46" s="31" t="str">
        <f aca="false">IF(ISBLANK(Values!E45),"","New")</f>
        <v/>
      </c>
      <c r="FE46" s="1" t="str">
        <f aca="false">IF(ISBLANK(Values!E45),"",IF(CO46&lt;&gt;"DEFAULT", "", 3))</f>
        <v/>
      </c>
      <c r="FH46" s="1" t="str">
        <f aca="false">IF(ISBLANK(Values!E45),"","FALSE")</f>
        <v/>
      </c>
      <c r="FI46" s="36" t="str">
        <f aca="false">IF(ISBLANK(Values!E45),"","FALSE")</f>
        <v/>
      </c>
      <c r="FJ46" s="36" t="str">
        <f aca="false">IF(ISBLANK(Values!E45),"","FALSE")</f>
        <v/>
      </c>
      <c r="FM46" s="1" t="str">
        <f aca="false">IF(ISBLANK(Values!E45),"","1")</f>
        <v/>
      </c>
      <c r="FO46" s="28" t="str">
        <f aca="false">IF(ISBLANK(Values!E45),"",IF(Values!J45, Values!$B$4, Values!$B$5))</f>
        <v/>
      </c>
      <c r="FP46" s="1" t="str">
        <f aca="false">IF(ISBLANK(Values!E45),"","Percent")</f>
        <v/>
      </c>
      <c r="FQ46" s="1" t="str">
        <f aca="false">IF(ISBLANK(Values!E45),"","2")</f>
        <v/>
      </c>
      <c r="FR46" s="1" t="str">
        <f aca="false">IF(ISBLANK(Values!E45),"","3")</f>
        <v/>
      </c>
      <c r="FS46" s="1" t="str">
        <f aca="false">IF(ISBLANK(Values!E45),"","5")</f>
        <v/>
      </c>
      <c r="FT46" s="1" t="str">
        <f aca="false">IF(ISBLANK(Values!E45),"","6")</f>
        <v/>
      </c>
      <c r="FU46" s="1" t="str">
        <f aca="false">IF(ISBLANK(Values!E45),"","10")</f>
        <v/>
      </c>
      <c r="FV46" s="1" t="str">
        <f aca="false">IF(ISBLANK(Values!E45),"","10")</f>
        <v/>
      </c>
    </row>
    <row r="47" customFormat="false" ht="15" hidden="false" customHeight="false" outlineLevel="0" collapsed="false">
      <c r="A47" s="27" t="str">
        <f aca="false">IF(ISBLANK(Values!E46),"",IF(Values!$B$37="EU","computercomponent","computer"))</f>
        <v/>
      </c>
      <c r="B47" s="38" t="str">
        <f aca="false">IF(ISBLANK(Values!E46),"",Values!F46)</f>
        <v/>
      </c>
      <c r="C47" s="32" t="str">
        <f aca="false">IF(ISBLANK(Values!E46),"","TellusRem")</f>
        <v/>
      </c>
      <c r="D47" s="30" t="str">
        <f aca="false">IF(ISBLANK(Values!E46),"",Values!E46)</f>
        <v/>
      </c>
      <c r="E47" s="31" t="str">
        <f aca="false">IF(ISBLANK(Values!E46),"","EAN")</f>
        <v/>
      </c>
      <c r="F47" s="28" t="str">
        <f aca="false">IF(ISBLANK(Values!E46),"",IF(Values!J46, SUBSTITUTE(Values!$B$1, "{language}", Values!H46) &amp; " " &amp;Values!$B$3, SUBSTITUTE(Values!$B$2, "{language}", Values!$H46) &amp; " " &amp;Values!$B$3))</f>
        <v/>
      </c>
      <c r="G47" s="39" t="str">
        <f aca="false">IF(ISBLANK(Values!E46),"","TellusRem")</f>
        <v/>
      </c>
      <c r="H47" s="27" t="str">
        <f aca="false">IF(ISBLANK(Values!E46),"",Values!$B$16)</f>
        <v/>
      </c>
      <c r="I47" s="27" t="str">
        <f aca="false">IF(ISBLANK(Values!E46),"","4730574031")</f>
        <v/>
      </c>
      <c r="J47" s="40" t="str">
        <f aca="false">IF(ISBLANK(Values!E46),"",Values!F46 )</f>
        <v/>
      </c>
      <c r="K47" s="28" t="str">
        <f aca="false">IF(ISBLANK(Values!E46),"",IF(Values!J46, Values!$B$4, Values!$B$5))</f>
        <v/>
      </c>
      <c r="L47" s="41" t="str">
        <f aca="false">IF(ISBLANK(Values!E46),"",IF($CO47="DEFAULT", Values!$B$18, ""))</f>
        <v/>
      </c>
      <c r="M47" s="28" t="str">
        <f aca="false">IF(ISBLANK(Values!E46),"",Values!$M46)</f>
        <v/>
      </c>
      <c r="N47" s="28" t="str">
        <f aca="false">IF(ISBLANK(Values!$F46),"",Values!N46)</f>
        <v/>
      </c>
      <c r="O47" s="28" t="str">
        <f aca="false">IF(ISBLANK(Values!$F46),"",Values!O46)</f>
        <v/>
      </c>
      <c r="P47" s="28" t="str">
        <f aca="false">IF(ISBLANK(Values!$F46),"",Values!P46)</f>
        <v/>
      </c>
      <c r="Q47" s="28" t="str">
        <f aca="false">IF(ISBLANK(Values!$F46),"",Values!Q46)</f>
        <v/>
      </c>
      <c r="R47" s="28" t="str">
        <f aca="false">IF(ISBLANK(Values!$F46),"",Values!R46)</f>
        <v/>
      </c>
      <c r="S47" s="28" t="str">
        <f aca="false">IF(ISBLANK(Values!$F46),"",Values!S46)</f>
        <v/>
      </c>
      <c r="T47" s="28" t="str">
        <f aca="false">IF(ISBLANK(Values!$F46),"",Values!T46)</f>
        <v/>
      </c>
      <c r="U47" s="44"/>
      <c r="W47" s="32" t="str">
        <f aca="false">IF(ISBLANK(Values!E46),"","Child")</f>
        <v/>
      </c>
      <c r="X47" s="32" t="str">
        <f aca="false">IF(ISBLANK(Values!E46),"",Values!$B$13)</f>
        <v/>
      </c>
      <c r="Y47" s="40" t="str">
        <f aca="false">IF(ISBLANK(Values!E46),"","Size-Color")</f>
        <v/>
      </c>
      <c r="Z47" s="32" t="str">
        <f aca="false">IF(ISBLANK(Values!E46),"","variation")</f>
        <v/>
      </c>
      <c r="AA47" s="36" t="str">
        <f aca="false">IF(ISBLANK(Values!E46),"",Values!$B$20)</f>
        <v/>
      </c>
      <c r="AB47" s="36" t="str">
        <f aca="false">IF(ISBLANK(Values!E46),"",Values!$B$29)</f>
        <v/>
      </c>
      <c r="AI47" s="42" t="str">
        <f aca="false">IF(ISBLANK(Values!E46),"",IF(Values!I46,Values!$B$23,Values!$B$33))</f>
        <v/>
      </c>
      <c r="AJ47" s="43" t="str">
        <f aca="false">IF(ISBLANK(Values!E46),"",Values!$B$24 &amp;" "&amp;Values!$B$3)</f>
        <v/>
      </c>
      <c r="AK47" s="1" t="str">
        <f aca="false">IF(ISBLANK(Values!E46),"",Values!$B$25)</f>
        <v/>
      </c>
      <c r="AL47" s="1" t="str">
        <f aca="false">IF(ISBLANK(Values!E46),"",SUBSTITUTE(SUBSTITUTE(IF(Values!$J46, Values!$B$26, Values!$B$33), "{language}", Values!$H46), "{flag}", INDEX(options!$E$1:$E$20, Values!$V46)))</f>
        <v/>
      </c>
      <c r="AM47" s="1" t="str">
        <f aca="false">SUBSTITUTE(IF(ISBLANK(Values!E46),"",Values!$B$27), "{model}", Values!$B$3)</f>
        <v/>
      </c>
      <c r="AT47" s="28" t="str">
        <f aca="false">IF(ISBLANK(Values!E46),"",Values!H46)</f>
        <v/>
      </c>
      <c r="AV47" s="36" t="str">
        <f aca="false">IF(ISBLANK(Values!E46),"",IF(Values!J46,"Backlit", "Non-Backlit"))</f>
        <v/>
      </c>
      <c r="BE47" s="27" t="str">
        <f aca="false">IF(ISBLANK(Values!E46),"","Professional Audience")</f>
        <v/>
      </c>
      <c r="BF47" s="27" t="str">
        <f aca="false">IF(ISBLANK(Values!E46),"","Consumer Audience")</f>
        <v/>
      </c>
      <c r="BG47" s="27" t="str">
        <f aca="false">IF(ISBLANK(Values!E46),"","Adults")</f>
        <v/>
      </c>
      <c r="BH47" s="27" t="str">
        <f aca="false">IF(ISBLANK(Values!E46),"","People")</f>
        <v/>
      </c>
      <c r="CG47" s="1" t="str">
        <f aca="false">IF(ISBLANK(Values!E46),"",Values!$B$11)</f>
        <v/>
      </c>
      <c r="CH47" s="1" t="str">
        <f aca="false">IF(ISBLANK(Values!E46),"","GR")</f>
        <v/>
      </c>
      <c r="CI47" s="1" t="str">
        <f aca="false">IF(ISBLANK(Values!E46),"",Values!$B$7)</f>
        <v/>
      </c>
      <c r="CJ47" s="1" t="str">
        <f aca="false">IF(ISBLANK(Values!E46),"",Values!$B$8)</f>
        <v/>
      </c>
      <c r="CK47" s="1" t="str">
        <f aca="false">IF(ISBLANK(Values!E46),"",Values!$B$9)</f>
        <v/>
      </c>
      <c r="CL47" s="1" t="str">
        <f aca="false">IF(ISBLANK(Values!E46),"","CM")</f>
        <v/>
      </c>
      <c r="CO47" s="1" t="str">
        <f aca="false">IF(ISBLANK(Values!E46), "", IF(AND(Values!$B$37=options!$G$2, Values!$C46), "AMAZON_NA", IF(AND(Values!$B$37=options!$G$1, Values!$D46), "AMAZON_EU", "DEFAULT")))</f>
        <v/>
      </c>
      <c r="CP47" s="36" t="str">
        <f aca="false">IF(ISBLANK(Values!E46),"",Values!$B$7)</f>
        <v/>
      </c>
      <c r="CQ47" s="36" t="str">
        <f aca="false">IF(ISBLANK(Values!E46),"",Values!$B$8)</f>
        <v/>
      </c>
      <c r="CR47" s="36" t="str">
        <f aca="false">IF(ISBLANK(Values!E46),"",Values!$B$9)</f>
        <v/>
      </c>
      <c r="CS47" s="1" t="str">
        <f aca="false">IF(ISBLANK(Values!E46),"",Values!$B$11)</f>
        <v/>
      </c>
      <c r="CT47" s="1" t="str">
        <f aca="false">IF(ISBLANK(Values!E46),"","GR")</f>
        <v/>
      </c>
      <c r="CU47" s="1" t="str">
        <f aca="false">IF(ISBLANK(Values!E46),"","CM")</f>
        <v/>
      </c>
      <c r="CV47" s="1" t="str">
        <f aca="false">IF(ISBLANK(Values!E46),"",IF(Values!$B$36=options!$F$1,"Denmark", IF(Values!$B$36=options!$F$2, "Danemark",IF(Values!$B$36=options!$F$3, "Dänemark",IF(Values!$B$36=options!$F$4, "Danimarca",IF(Values!$B$36=options!$F$5, "Dinamarca",IF(Values!$B$36=options!$F$6, "Denemarken","" ) ) ) ) )))</f>
        <v/>
      </c>
      <c r="CZ47" s="1" t="str">
        <f aca="false">IF(ISBLANK(Values!E46),"","No")</f>
        <v/>
      </c>
      <c r="DA47" s="1" t="str">
        <f aca="false">IF(ISBLANK(Values!E46),"","No")</f>
        <v/>
      </c>
      <c r="DO47" s="27" t="str">
        <f aca="false">IF(ISBLANK(Values!E46),"","Parts")</f>
        <v/>
      </c>
      <c r="DP47" s="27" t="str">
        <f aca="false">IF(ISBLANK(Values!E46),"",Values!$B$31)</f>
        <v/>
      </c>
      <c r="DS47" s="31"/>
      <c r="DY47" s="45" t="str">
        <f aca="false">IF(ISBLANK(Values!$E46), "", "not_applicable")</f>
        <v/>
      </c>
      <c r="DZ47" s="31"/>
      <c r="EA47" s="31"/>
      <c r="EB47" s="31"/>
      <c r="EC47" s="31"/>
      <c r="EI47" s="1" t="str">
        <f aca="false">IF(ISBLANK(Values!E46),"",Values!$B$31)</f>
        <v/>
      </c>
      <c r="ES47" s="1" t="str">
        <f aca="false">IF(ISBLANK(Values!E46),"","Amazon Tellus UPS")</f>
        <v/>
      </c>
      <c r="EV47" s="31" t="str">
        <f aca="false">IF(ISBLANK(Values!E46),"","New")</f>
        <v/>
      </c>
      <c r="FE47" s="1" t="str">
        <f aca="false">IF(ISBLANK(Values!E46),"",IF(CO47&lt;&gt;"DEFAULT", "", 3))</f>
        <v/>
      </c>
      <c r="FH47" s="1" t="str">
        <f aca="false">IF(ISBLANK(Values!E46),"","FALSE")</f>
        <v/>
      </c>
      <c r="FI47" s="36" t="str">
        <f aca="false">IF(ISBLANK(Values!E46),"","FALSE")</f>
        <v/>
      </c>
      <c r="FJ47" s="36" t="str">
        <f aca="false">IF(ISBLANK(Values!E46),"","FALSE")</f>
        <v/>
      </c>
      <c r="FM47" s="1" t="str">
        <f aca="false">IF(ISBLANK(Values!E46),"","1")</f>
        <v/>
      </c>
      <c r="FO47" s="28" t="str">
        <f aca="false">IF(ISBLANK(Values!E46),"",IF(Values!J46, Values!$B$4, Values!$B$5))</f>
        <v/>
      </c>
      <c r="FP47" s="1" t="str">
        <f aca="false">IF(ISBLANK(Values!E46),"","Percent")</f>
        <v/>
      </c>
      <c r="FQ47" s="1" t="str">
        <f aca="false">IF(ISBLANK(Values!E46),"","2")</f>
        <v/>
      </c>
      <c r="FR47" s="1" t="str">
        <f aca="false">IF(ISBLANK(Values!E46),"","3")</f>
        <v/>
      </c>
      <c r="FS47" s="1" t="str">
        <f aca="false">IF(ISBLANK(Values!E46),"","5")</f>
        <v/>
      </c>
      <c r="FT47" s="1" t="str">
        <f aca="false">IF(ISBLANK(Values!E46),"","6")</f>
        <v/>
      </c>
      <c r="FU47" s="1" t="str">
        <f aca="false">IF(ISBLANK(Values!E46),"","10")</f>
        <v/>
      </c>
      <c r="FV47" s="1" t="str">
        <f aca="false">IF(ISBLANK(Values!E46),"","10")</f>
        <v/>
      </c>
    </row>
    <row r="48" customFormat="false" ht="15" hidden="false" customHeight="false" outlineLevel="0" collapsed="false">
      <c r="A48" s="27" t="str">
        <f aca="false">IF(ISBLANK(Values!E47),"",IF(Values!$B$37="EU","computercomponent","computer"))</f>
        <v/>
      </c>
      <c r="B48" s="38" t="str">
        <f aca="false">IF(ISBLANK(Values!E47),"",Values!F47)</f>
        <v/>
      </c>
      <c r="C48" s="32" t="str">
        <f aca="false">IF(ISBLANK(Values!E47),"","TellusRem")</f>
        <v/>
      </c>
      <c r="D48" s="30" t="str">
        <f aca="false">IF(ISBLANK(Values!E47),"",Values!E47)</f>
        <v/>
      </c>
      <c r="E48" s="31" t="str">
        <f aca="false">IF(ISBLANK(Values!E47),"","EAN")</f>
        <v/>
      </c>
      <c r="F48" s="28" t="str">
        <f aca="false">IF(ISBLANK(Values!E47),"",IF(Values!J47, SUBSTITUTE(Values!$B$1, "{language}", Values!H47) &amp; " " &amp;Values!$B$3, SUBSTITUTE(Values!$B$2, "{language}", Values!$H47) &amp; " " &amp;Values!$B$3))</f>
        <v/>
      </c>
      <c r="G48" s="39" t="str">
        <f aca="false">IF(ISBLANK(Values!E47),"","TellusRem")</f>
        <v/>
      </c>
      <c r="H48" s="27" t="str">
        <f aca="false">IF(ISBLANK(Values!E47),"",Values!$B$16)</f>
        <v/>
      </c>
      <c r="I48" s="27" t="str">
        <f aca="false">IF(ISBLANK(Values!E47),"","4730574031")</f>
        <v/>
      </c>
      <c r="J48" s="40" t="str">
        <f aca="false">IF(ISBLANK(Values!E47),"",Values!F47 )</f>
        <v/>
      </c>
      <c r="K48" s="28" t="str">
        <f aca="false">IF(ISBLANK(Values!E47),"",IF(Values!J47, Values!$B$4, Values!$B$5))</f>
        <v/>
      </c>
      <c r="L48" s="41" t="str">
        <f aca="false">IF(ISBLANK(Values!E47),"",IF($CO48="DEFAULT", Values!$B$18, ""))</f>
        <v/>
      </c>
      <c r="M48" s="28" t="str">
        <f aca="false">IF(ISBLANK(Values!E47),"",Values!$M47)</f>
        <v/>
      </c>
      <c r="N48" s="28" t="str">
        <f aca="false">IF(ISBLANK(Values!$F47),"",Values!N47)</f>
        <v/>
      </c>
      <c r="O48" s="28" t="str">
        <f aca="false">IF(ISBLANK(Values!$F47),"",Values!O47)</f>
        <v/>
      </c>
      <c r="P48" s="28" t="str">
        <f aca="false">IF(ISBLANK(Values!$F47),"",Values!P47)</f>
        <v/>
      </c>
      <c r="Q48" s="28" t="str">
        <f aca="false">IF(ISBLANK(Values!$F47),"",Values!Q47)</f>
        <v/>
      </c>
      <c r="R48" s="28" t="str">
        <f aca="false">IF(ISBLANK(Values!$F47),"",Values!R47)</f>
        <v/>
      </c>
      <c r="S48" s="28" t="str">
        <f aca="false">IF(ISBLANK(Values!$F47),"",Values!S47)</f>
        <v/>
      </c>
      <c r="T48" s="28" t="str">
        <f aca="false">IF(ISBLANK(Values!$F47),"",Values!T47)</f>
        <v/>
      </c>
      <c r="U48" s="44"/>
      <c r="W48" s="32" t="str">
        <f aca="false">IF(ISBLANK(Values!E47),"","Child")</f>
        <v/>
      </c>
      <c r="X48" s="32" t="str">
        <f aca="false">IF(ISBLANK(Values!E47),"",Values!$B$13)</f>
        <v/>
      </c>
      <c r="Y48" s="40" t="str">
        <f aca="false">IF(ISBLANK(Values!E47),"","Size-Color")</f>
        <v/>
      </c>
      <c r="Z48" s="32" t="str">
        <f aca="false">IF(ISBLANK(Values!E47),"","variation")</f>
        <v/>
      </c>
      <c r="AA48" s="36" t="str">
        <f aca="false">IF(ISBLANK(Values!E47),"",Values!$B$20)</f>
        <v/>
      </c>
      <c r="AB48" s="36" t="str">
        <f aca="false">IF(ISBLANK(Values!E47),"",Values!$B$29)</f>
        <v/>
      </c>
      <c r="AI48" s="42" t="str">
        <f aca="false">IF(ISBLANK(Values!E47),"",IF(Values!I47,Values!$B$23,Values!$B$33))</f>
        <v/>
      </c>
      <c r="AJ48" s="43" t="str">
        <f aca="false">IF(ISBLANK(Values!E47),"",Values!$B$24 &amp;" "&amp;Values!$B$3)</f>
        <v/>
      </c>
      <c r="AK48" s="1" t="str">
        <f aca="false">IF(ISBLANK(Values!E47),"",Values!$B$25)</f>
        <v/>
      </c>
      <c r="AL48" s="1" t="str">
        <f aca="false">IF(ISBLANK(Values!E47),"",SUBSTITUTE(SUBSTITUTE(IF(Values!$J47, Values!$B$26, Values!$B$33), "{language}", Values!$H47), "{flag}", INDEX(options!$E$1:$E$20, Values!$V47)))</f>
        <v/>
      </c>
      <c r="AM48" s="1" t="str">
        <f aca="false">SUBSTITUTE(IF(ISBLANK(Values!E47),"",Values!$B$27), "{model}", Values!$B$3)</f>
        <v/>
      </c>
      <c r="AT48" s="28" t="str">
        <f aca="false">IF(ISBLANK(Values!E47),"",Values!H47)</f>
        <v/>
      </c>
      <c r="AV48" s="36" t="str">
        <f aca="false">IF(ISBLANK(Values!E47),"",IF(Values!J47,"Backlit", "Non-Backlit"))</f>
        <v/>
      </c>
      <c r="BE48" s="27" t="str">
        <f aca="false">IF(ISBLANK(Values!E47),"","Professional Audience")</f>
        <v/>
      </c>
      <c r="BF48" s="27" t="str">
        <f aca="false">IF(ISBLANK(Values!E47),"","Consumer Audience")</f>
        <v/>
      </c>
      <c r="BG48" s="27" t="str">
        <f aca="false">IF(ISBLANK(Values!E47),"","Adults")</f>
        <v/>
      </c>
      <c r="BH48" s="27" t="str">
        <f aca="false">IF(ISBLANK(Values!E47),"","People")</f>
        <v/>
      </c>
      <c r="CG48" s="1" t="str">
        <f aca="false">IF(ISBLANK(Values!E47),"",Values!$B$11)</f>
        <v/>
      </c>
      <c r="CH48" s="1" t="str">
        <f aca="false">IF(ISBLANK(Values!E47),"","GR")</f>
        <v/>
      </c>
      <c r="CI48" s="1" t="str">
        <f aca="false">IF(ISBLANK(Values!E47),"",Values!$B$7)</f>
        <v/>
      </c>
      <c r="CJ48" s="1" t="str">
        <f aca="false">IF(ISBLANK(Values!E47),"",Values!$B$8)</f>
        <v/>
      </c>
      <c r="CK48" s="1" t="str">
        <f aca="false">IF(ISBLANK(Values!E47),"",Values!$B$9)</f>
        <v/>
      </c>
      <c r="CL48" s="1" t="str">
        <f aca="false">IF(ISBLANK(Values!E47),"","CM")</f>
        <v/>
      </c>
      <c r="CO48" s="1" t="str">
        <f aca="false">IF(ISBLANK(Values!E47), "", IF(AND(Values!$B$37=options!$G$2, Values!$C47), "AMAZON_NA", IF(AND(Values!$B$37=options!$G$1, Values!$D47), "AMAZON_EU", "DEFAULT")))</f>
        <v/>
      </c>
      <c r="CP48" s="36" t="str">
        <f aca="false">IF(ISBLANK(Values!E47),"",Values!$B$7)</f>
        <v/>
      </c>
      <c r="CQ48" s="36" t="str">
        <f aca="false">IF(ISBLANK(Values!E47),"",Values!$B$8)</f>
        <v/>
      </c>
      <c r="CR48" s="36" t="str">
        <f aca="false">IF(ISBLANK(Values!E47),"",Values!$B$9)</f>
        <v/>
      </c>
      <c r="CS48" s="1" t="str">
        <f aca="false">IF(ISBLANK(Values!E47),"",Values!$B$11)</f>
        <v/>
      </c>
      <c r="CT48" s="1" t="str">
        <f aca="false">IF(ISBLANK(Values!E47),"","GR")</f>
        <v/>
      </c>
      <c r="CU48" s="1" t="str">
        <f aca="false">IF(ISBLANK(Values!E47),"","CM")</f>
        <v/>
      </c>
      <c r="CV48" s="1" t="str">
        <f aca="false">IF(ISBLANK(Values!E47),"",IF(Values!$B$36=options!$F$1,"Denmark", IF(Values!$B$36=options!$F$2, "Danemark",IF(Values!$B$36=options!$F$3, "Dänemark",IF(Values!$B$36=options!$F$4, "Danimarca",IF(Values!$B$36=options!$F$5, "Dinamarca",IF(Values!$B$36=options!$F$6, "Denemarken","" ) ) ) ) )))</f>
        <v/>
      </c>
      <c r="CZ48" s="1" t="str">
        <f aca="false">IF(ISBLANK(Values!E47),"","No")</f>
        <v/>
      </c>
      <c r="DA48" s="1" t="str">
        <f aca="false">IF(ISBLANK(Values!E47),"","No")</f>
        <v/>
      </c>
      <c r="DO48" s="27" t="str">
        <f aca="false">IF(ISBLANK(Values!E47),"","Parts")</f>
        <v/>
      </c>
      <c r="DP48" s="27" t="str">
        <f aca="false">IF(ISBLANK(Values!E47),"",Values!$B$31)</f>
        <v/>
      </c>
      <c r="DS48" s="31"/>
      <c r="DY48" s="45" t="str">
        <f aca="false">IF(ISBLANK(Values!$E47), "", "not_applicable")</f>
        <v/>
      </c>
      <c r="DZ48" s="31"/>
      <c r="EA48" s="31"/>
      <c r="EB48" s="31"/>
      <c r="EC48" s="31"/>
      <c r="EI48" s="1" t="str">
        <f aca="false">IF(ISBLANK(Values!E47),"",Values!$B$31)</f>
        <v/>
      </c>
      <c r="ES48" s="1" t="str">
        <f aca="false">IF(ISBLANK(Values!E47),"","Amazon Tellus UPS")</f>
        <v/>
      </c>
      <c r="EV48" s="31" t="str">
        <f aca="false">IF(ISBLANK(Values!E47),"","New")</f>
        <v/>
      </c>
      <c r="FE48" s="1" t="str">
        <f aca="false">IF(ISBLANK(Values!E47),"",IF(CO48&lt;&gt;"DEFAULT", "", 3))</f>
        <v/>
      </c>
      <c r="FH48" s="1" t="str">
        <f aca="false">IF(ISBLANK(Values!E47),"","FALSE")</f>
        <v/>
      </c>
      <c r="FI48" s="36" t="str">
        <f aca="false">IF(ISBLANK(Values!E47),"","FALSE")</f>
        <v/>
      </c>
      <c r="FJ48" s="36" t="str">
        <f aca="false">IF(ISBLANK(Values!E47),"","FALSE")</f>
        <v/>
      </c>
      <c r="FM48" s="1" t="str">
        <f aca="false">IF(ISBLANK(Values!E47),"","1")</f>
        <v/>
      </c>
      <c r="FO48" s="28" t="str">
        <f aca="false">IF(ISBLANK(Values!E47),"",IF(Values!J47, Values!$B$4, Values!$B$5))</f>
        <v/>
      </c>
      <c r="FP48" s="1" t="str">
        <f aca="false">IF(ISBLANK(Values!E47),"","Percent")</f>
        <v/>
      </c>
      <c r="FQ48" s="1" t="str">
        <f aca="false">IF(ISBLANK(Values!E47),"","2")</f>
        <v/>
      </c>
      <c r="FR48" s="1" t="str">
        <f aca="false">IF(ISBLANK(Values!E47),"","3")</f>
        <v/>
      </c>
      <c r="FS48" s="1" t="str">
        <f aca="false">IF(ISBLANK(Values!E47),"","5")</f>
        <v/>
      </c>
      <c r="FT48" s="1" t="str">
        <f aca="false">IF(ISBLANK(Values!E47),"","6")</f>
        <v/>
      </c>
      <c r="FU48" s="1" t="str">
        <f aca="false">IF(ISBLANK(Values!E47),"","10")</f>
        <v/>
      </c>
      <c r="FV48" s="1" t="str">
        <f aca="false">IF(ISBLANK(Values!E47),"","10")</f>
        <v/>
      </c>
    </row>
    <row r="49" customFormat="false" ht="15" hidden="false" customHeight="false" outlineLevel="0" collapsed="false">
      <c r="A49" s="27" t="str">
        <f aca="false">IF(ISBLANK(Values!E48),"",IF(Values!$B$37="EU","computercomponent","computer"))</f>
        <v/>
      </c>
      <c r="B49" s="38" t="str">
        <f aca="false">IF(ISBLANK(Values!E48),"",Values!F48)</f>
        <v/>
      </c>
      <c r="C49" s="32" t="str">
        <f aca="false">IF(ISBLANK(Values!E48),"","TellusRem")</f>
        <v/>
      </c>
      <c r="D49" s="30" t="str">
        <f aca="false">IF(ISBLANK(Values!E48),"",Values!E48)</f>
        <v/>
      </c>
      <c r="E49" s="31" t="str">
        <f aca="false">IF(ISBLANK(Values!E48),"","EAN")</f>
        <v/>
      </c>
      <c r="F49" s="28" t="str">
        <f aca="false">IF(ISBLANK(Values!E48),"",IF(Values!J48, SUBSTITUTE(Values!$B$1, "{language}", Values!H48) &amp; " " &amp;Values!$B$3, SUBSTITUTE(Values!$B$2, "{language}", Values!$H48) &amp; " " &amp;Values!$B$3))</f>
        <v/>
      </c>
      <c r="G49" s="39" t="str">
        <f aca="false">IF(ISBLANK(Values!E48),"","TellusRem")</f>
        <v/>
      </c>
      <c r="H49" s="27" t="str">
        <f aca="false">IF(ISBLANK(Values!E48),"",Values!$B$16)</f>
        <v/>
      </c>
      <c r="I49" s="27" t="str">
        <f aca="false">IF(ISBLANK(Values!E48),"","4730574031")</f>
        <v/>
      </c>
      <c r="J49" s="40" t="str">
        <f aca="false">IF(ISBLANK(Values!E48),"",Values!F48 )</f>
        <v/>
      </c>
      <c r="K49" s="28" t="str">
        <f aca="false">IF(ISBLANK(Values!E48),"",IF(Values!J48, Values!$B$4, Values!$B$5))</f>
        <v/>
      </c>
      <c r="L49" s="41" t="str">
        <f aca="false">IF(ISBLANK(Values!E48),"",IF($CO49="DEFAULT", Values!$B$18, ""))</f>
        <v/>
      </c>
      <c r="M49" s="28" t="str">
        <f aca="false">IF(ISBLANK(Values!E48),"",Values!$M48)</f>
        <v/>
      </c>
      <c r="N49" s="28" t="str">
        <f aca="false">IF(ISBLANK(Values!$F48),"",Values!N48)</f>
        <v/>
      </c>
      <c r="O49" s="28" t="str">
        <f aca="false">IF(ISBLANK(Values!$F48),"",Values!O48)</f>
        <v/>
      </c>
      <c r="P49" s="28" t="str">
        <f aca="false">IF(ISBLANK(Values!$F48),"",Values!P48)</f>
        <v/>
      </c>
      <c r="Q49" s="28" t="str">
        <f aca="false">IF(ISBLANK(Values!$F48),"",Values!Q48)</f>
        <v/>
      </c>
      <c r="R49" s="28" t="str">
        <f aca="false">IF(ISBLANK(Values!$F48),"",Values!R48)</f>
        <v/>
      </c>
      <c r="S49" s="28" t="str">
        <f aca="false">IF(ISBLANK(Values!$F48),"",Values!S48)</f>
        <v/>
      </c>
      <c r="T49" s="28" t="str">
        <f aca="false">IF(ISBLANK(Values!$F48),"",Values!T48)</f>
        <v/>
      </c>
      <c r="U49" s="44"/>
      <c r="W49" s="32" t="str">
        <f aca="false">IF(ISBLANK(Values!E48),"","Child")</f>
        <v/>
      </c>
      <c r="X49" s="32" t="str">
        <f aca="false">IF(ISBLANK(Values!E48),"",Values!$B$13)</f>
        <v/>
      </c>
      <c r="Y49" s="40" t="str">
        <f aca="false">IF(ISBLANK(Values!E48),"","Size-Color")</f>
        <v/>
      </c>
      <c r="Z49" s="32" t="str">
        <f aca="false">IF(ISBLANK(Values!E48),"","variation")</f>
        <v/>
      </c>
      <c r="AA49" s="36" t="str">
        <f aca="false">IF(ISBLANK(Values!E48),"",Values!$B$20)</f>
        <v/>
      </c>
      <c r="AB49" s="36" t="str">
        <f aca="false">IF(ISBLANK(Values!E48),"",Values!$B$29)</f>
        <v/>
      </c>
      <c r="AI49" s="42" t="str">
        <f aca="false">IF(ISBLANK(Values!E48),"",IF(Values!I48,Values!$B$23,Values!$B$33))</f>
        <v/>
      </c>
      <c r="AJ49" s="43" t="str">
        <f aca="false">IF(ISBLANK(Values!E48),"",Values!$B$24 &amp;" "&amp;Values!$B$3)</f>
        <v/>
      </c>
      <c r="AK49" s="1" t="str">
        <f aca="false">IF(ISBLANK(Values!E48),"",Values!$B$25)</f>
        <v/>
      </c>
      <c r="AL49" s="1" t="str">
        <f aca="false">IF(ISBLANK(Values!E48),"",SUBSTITUTE(SUBSTITUTE(IF(Values!$J48, Values!$B$26, Values!$B$33), "{language}", Values!$H48), "{flag}", INDEX(options!$E$1:$E$20, Values!$V48)))</f>
        <v/>
      </c>
      <c r="AM49" s="1" t="str">
        <f aca="false">SUBSTITUTE(IF(ISBLANK(Values!E48),"",Values!$B$27), "{model}", Values!$B$3)</f>
        <v/>
      </c>
      <c r="AT49" s="28" t="str">
        <f aca="false">IF(ISBLANK(Values!E48),"",Values!H48)</f>
        <v/>
      </c>
      <c r="AV49" s="36" t="str">
        <f aca="false">IF(ISBLANK(Values!E48),"",IF(Values!J48,"Backlit", "Non-Backlit"))</f>
        <v/>
      </c>
      <c r="BE49" s="27" t="str">
        <f aca="false">IF(ISBLANK(Values!E48),"","Professional Audience")</f>
        <v/>
      </c>
      <c r="BF49" s="27" t="str">
        <f aca="false">IF(ISBLANK(Values!E48),"","Consumer Audience")</f>
        <v/>
      </c>
      <c r="BG49" s="27" t="str">
        <f aca="false">IF(ISBLANK(Values!E48),"","Adults")</f>
        <v/>
      </c>
      <c r="BH49" s="27" t="str">
        <f aca="false">IF(ISBLANK(Values!E48),"","People")</f>
        <v/>
      </c>
      <c r="CG49" s="1" t="str">
        <f aca="false">IF(ISBLANK(Values!E48),"",Values!$B$11)</f>
        <v/>
      </c>
      <c r="CH49" s="1" t="str">
        <f aca="false">IF(ISBLANK(Values!E48),"","GR")</f>
        <v/>
      </c>
      <c r="CI49" s="1" t="str">
        <f aca="false">IF(ISBLANK(Values!E48),"",Values!$B$7)</f>
        <v/>
      </c>
      <c r="CJ49" s="1" t="str">
        <f aca="false">IF(ISBLANK(Values!E48),"",Values!$B$8)</f>
        <v/>
      </c>
      <c r="CK49" s="1" t="str">
        <f aca="false">IF(ISBLANK(Values!E48),"",Values!$B$9)</f>
        <v/>
      </c>
      <c r="CL49" s="1" t="str">
        <f aca="false">IF(ISBLANK(Values!E48),"","CM")</f>
        <v/>
      </c>
      <c r="CO49" s="1" t="str">
        <f aca="false">IF(ISBLANK(Values!E48), "", IF(AND(Values!$B$37=options!$G$2, Values!$C48), "AMAZON_NA", IF(AND(Values!$B$37=options!$G$1, Values!$D48), "AMAZON_EU", "DEFAULT")))</f>
        <v/>
      </c>
      <c r="CP49" s="36" t="str">
        <f aca="false">IF(ISBLANK(Values!E48),"",Values!$B$7)</f>
        <v/>
      </c>
      <c r="CQ49" s="36" t="str">
        <f aca="false">IF(ISBLANK(Values!E48),"",Values!$B$8)</f>
        <v/>
      </c>
      <c r="CR49" s="36" t="str">
        <f aca="false">IF(ISBLANK(Values!E48),"",Values!$B$9)</f>
        <v/>
      </c>
      <c r="CS49" s="1" t="str">
        <f aca="false">IF(ISBLANK(Values!E48),"",Values!$B$11)</f>
        <v/>
      </c>
      <c r="CT49" s="1" t="str">
        <f aca="false">IF(ISBLANK(Values!E48),"","GR")</f>
        <v/>
      </c>
      <c r="CU49" s="1" t="str">
        <f aca="false">IF(ISBLANK(Values!E48),"","CM")</f>
        <v/>
      </c>
      <c r="CV49" s="1" t="str">
        <f aca="false">IF(ISBLANK(Values!E48),"",IF(Values!$B$36=options!$F$1,"Denmark", IF(Values!$B$36=options!$F$2, "Danemark",IF(Values!$B$36=options!$F$3, "Dänemark",IF(Values!$B$36=options!$F$4, "Danimarca",IF(Values!$B$36=options!$F$5, "Dinamarca",IF(Values!$B$36=options!$F$6, "Denemarken","" ) ) ) ) )))</f>
        <v/>
      </c>
      <c r="CZ49" s="1" t="str">
        <f aca="false">IF(ISBLANK(Values!E48),"","No")</f>
        <v/>
      </c>
      <c r="DA49" s="1" t="str">
        <f aca="false">IF(ISBLANK(Values!E48),"","No")</f>
        <v/>
      </c>
      <c r="DO49" s="27" t="str">
        <f aca="false">IF(ISBLANK(Values!E48),"","Parts")</f>
        <v/>
      </c>
      <c r="DP49" s="27" t="str">
        <f aca="false">IF(ISBLANK(Values!E48),"",Values!$B$31)</f>
        <v/>
      </c>
      <c r="DS49" s="31"/>
      <c r="DY49" s="45" t="str">
        <f aca="false">IF(ISBLANK(Values!$E48), "", "not_applicable")</f>
        <v/>
      </c>
      <c r="DZ49" s="31"/>
      <c r="EA49" s="31"/>
      <c r="EB49" s="31"/>
      <c r="EC49" s="31"/>
      <c r="EI49" s="1" t="str">
        <f aca="false">IF(ISBLANK(Values!E48),"",Values!$B$31)</f>
        <v/>
      </c>
      <c r="ES49" s="1" t="str">
        <f aca="false">IF(ISBLANK(Values!E48),"","Amazon Tellus UPS")</f>
        <v/>
      </c>
      <c r="EV49" s="31" t="str">
        <f aca="false">IF(ISBLANK(Values!E48),"","New")</f>
        <v/>
      </c>
      <c r="FE49" s="1" t="str">
        <f aca="false">IF(ISBLANK(Values!E48),"",IF(CO49&lt;&gt;"DEFAULT", "", 3))</f>
        <v/>
      </c>
      <c r="FH49" s="1" t="str">
        <f aca="false">IF(ISBLANK(Values!E48),"","FALSE")</f>
        <v/>
      </c>
      <c r="FI49" s="36" t="str">
        <f aca="false">IF(ISBLANK(Values!E48),"","FALSE")</f>
        <v/>
      </c>
      <c r="FJ49" s="36" t="str">
        <f aca="false">IF(ISBLANK(Values!E48),"","FALSE")</f>
        <v/>
      </c>
      <c r="FM49" s="1" t="str">
        <f aca="false">IF(ISBLANK(Values!E48),"","1")</f>
        <v/>
      </c>
      <c r="FO49" s="28" t="str">
        <f aca="false">IF(ISBLANK(Values!E48),"",IF(Values!J48, Values!$B$4, Values!$B$5))</f>
        <v/>
      </c>
      <c r="FP49" s="1" t="str">
        <f aca="false">IF(ISBLANK(Values!E48),"","Percent")</f>
        <v/>
      </c>
      <c r="FQ49" s="1" t="str">
        <f aca="false">IF(ISBLANK(Values!E48),"","2")</f>
        <v/>
      </c>
      <c r="FR49" s="1" t="str">
        <f aca="false">IF(ISBLANK(Values!E48),"","3")</f>
        <v/>
      </c>
      <c r="FS49" s="1" t="str">
        <f aca="false">IF(ISBLANK(Values!E48),"","5")</f>
        <v/>
      </c>
      <c r="FT49" s="1" t="str">
        <f aca="false">IF(ISBLANK(Values!E48),"","6")</f>
        <v/>
      </c>
      <c r="FU49" s="1" t="str">
        <f aca="false">IF(ISBLANK(Values!E48),"","10")</f>
        <v/>
      </c>
      <c r="FV49" s="1" t="str">
        <f aca="false">IF(ISBLANK(Values!E48),"","10")</f>
        <v/>
      </c>
    </row>
    <row r="50" customFormat="false" ht="15" hidden="false" customHeight="false" outlineLevel="0" collapsed="false">
      <c r="A50" s="27" t="str">
        <f aca="false">IF(ISBLANK(Values!E49),"",IF(Values!$B$37="EU","computercomponent","computer"))</f>
        <v/>
      </c>
      <c r="B50" s="38" t="str">
        <f aca="false">IF(ISBLANK(Values!E49),"",Values!F49)</f>
        <v/>
      </c>
      <c r="C50" s="32" t="str">
        <f aca="false">IF(ISBLANK(Values!E49),"","TellusRem")</f>
        <v/>
      </c>
      <c r="D50" s="30" t="str">
        <f aca="false">IF(ISBLANK(Values!E49),"",Values!E49)</f>
        <v/>
      </c>
      <c r="E50" s="31" t="str">
        <f aca="false">IF(ISBLANK(Values!E49),"","EAN")</f>
        <v/>
      </c>
      <c r="F50" s="28" t="str">
        <f aca="false">IF(ISBLANK(Values!E49),"",IF(Values!J49, SUBSTITUTE(Values!$B$1, "{language}", Values!H49) &amp; " " &amp;Values!$B$3, SUBSTITUTE(Values!$B$2, "{language}", Values!$H49) &amp; " " &amp;Values!$B$3))</f>
        <v/>
      </c>
      <c r="G50" s="39" t="str">
        <f aca="false">IF(ISBLANK(Values!E49),"","TellusRem")</f>
        <v/>
      </c>
      <c r="H50" s="27" t="str">
        <f aca="false">IF(ISBLANK(Values!E49),"",Values!$B$16)</f>
        <v/>
      </c>
      <c r="I50" s="27" t="str">
        <f aca="false">IF(ISBLANK(Values!E49),"","4730574031")</f>
        <v/>
      </c>
      <c r="J50" s="40" t="str">
        <f aca="false">IF(ISBLANK(Values!E49),"",Values!F49 )</f>
        <v/>
      </c>
      <c r="K50" s="28" t="str">
        <f aca="false">IF(ISBLANK(Values!E49),"",IF(Values!J49, Values!$B$4, Values!$B$5))</f>
        <v/>
      </c>
      <c r="L50" s="41" t="str">
        <f aca="false">IF(ISBLANK(Values!E49),"",IF($CO50="DEFAULT", Values!$B$18, ""))</f>
        <v/>
      </c>
      <c r="M50" s="28" t="str">
        <f aca="false">IF(ISBLANK(Values!E49),"",Values!$M49)</f>
        <v/>
      </c>
      <c r="N50" s="28" t="str">
        <f aca="false">IF(ISBLANK(Values!$F49),"",Values!N49)</f>
        <v/>
      </c>
      <c r="O50" s="28" t="str">
        <f aca="false">IF(ISBLANK(Values!$F49),"",Values!O49)</f>
        <v/>
      </c>
      <c r="P50" s="28" t="str">
        <f aca="false">IF(ISBLANK(Values!$F49),"",Values!P49)</f>
        <v/>
      </c>
      <c r="Q50" s="28" t="str">
        <f aca="false">IF(ISBLANK(Values!$F49),"",Values!Q49)</f>
        <v/>
      </c>
      <c r="R50" s="28" t="str">
        <f aca="false">IF(ISBLANK(Values!$F49),"",Values!R49)</f>
        <v/>
      </c>
      <c r="S50" s="28" t="str">
        <f aca="false">IF(ISBLANK(Values!$F49),"",Values!S49)</f>
        <v/>
      </c>
      <c r="T50" s="28" t="str">
        <f aca="false">IF(ISBLANK(Values!$F49),"",Values!T49)</f>
        <v/>
      </c>
      <c r="U50" s="44"/>
      <c r="W50" s="32" t="str">
        <f aca="false">IF(ISBLANK(Values!E49),"","Child")</f>
        <v/>
      </c>
      <c r="X50" s="32" t="str">
        <f aca="false">IF(ISBLANK(Values!E49),"",Values!$B$13)</f>
        <v/>
      </c>
      <c r="Y50" s="40" t="str">
        <f aca="false">IF(ISBLANK(Values!E49),"","Size-Color")</f>
        <v/>
      </c>
      <c r="Z50" s="32" t="str">
        <f aca="false">IF(ISBLANK(Values!E49),"","variation")</f>
        <v/>
      </c>
      <c r="AA50" s="36" t="str">
        <f aca="false">IF(ISBLANK(Values!E49),"",Values!$B$20)</f>
        <v/>
      </c>
      <c r="AB50" s="36" t="str">
        <f aca="false">IF(ISBLANK(Values!E49),"",Values!$B$29)</f>
        <v/>
      </c>
      <c r="AI50" s="42" t="str">
        <f aca="false">IF(ISBLANK(Values!E49),"",IF(Values!I49,Values!$B$23,Values!$B$33))</f>
        <v/>
      </c>
      <c r="AJ50" s="43" t="str">
        <f aca="false">IF(ISBLANK(Values!E49),"",Values!$B$24 &amp;" "&amp;Values!$B$3)</f>
        <v/>
      </c>
      <c r="AK50" s="1" t="str">
        <f aca="false">IF(ISBLANK(Values!E49),"",Values!$B$25)</f>
        <v/>
      </c>
      <c r="AL50" s="1" t="str">
        <f aca="false">IF(ISBLANK(Values!E49),"",SUBSTITUTE(SUBSTITUTE(IF(Values!$J49, Values!$B$26, Values!$B$33), "{language}", Values!$H49), "{flag}", INDEX(options!$E$1:$E$20, Values!$V49)))</f>
        <v/>
      </c>
      <c r="AM50" s="1" t="str">
        <f aca="false">SUBSTITUTE(IF(ISBLANK(Values!E49),"",Values!$B$27), "{model}", Values!$B$3)</f>
        <v/>
      </c>
      <c r="AT50" s="28" t="str">
        <f aca="false">IF(ISBLANK(Values!E49),"",Values!H49)</f>
        <v/>
      </c>
      <c r="AV50" s="36" t="str">
        <f aca="false">IF(ISBLANK(Values!E49),"",IF(Values!J49,"Backlit", "Non-Backlit"))</f>
        <v/>
      </c>
      <c r="BE50" s="27" t="str">
        <f aca="false">IF(ISBLANK(Values!E49),"","Professional Audience")</f>
        <v/>
      </c>
      <c r="BF50" s="27" t="str">
        <f aca="false">IF(ISBLANK(Values!E49),"","Consumer Audience")</f>
        <v/>
      </c>
      <c r="BG50" s="27" t="str">
        <f aca="false">IF(ISBLANK(Values!E49),"","Adults")</f>
        <v/>
      </c>
      <c r="BH50" s="27" t="str">
        <f aca="false">IF(ISBLANK(Values!E49),"","People")</f>
        <v/>
      </c>
      <c r="CG50" s="1" t="str">
        <f aca="false">IF(ISBLANK(Values!E49),"",Values!$B$11)</f>
        <v/>
      </c>
      <c r="CH50" s="1" t="str">
        <f aca="false">IF(ISBLANK(Values!E49),"","GR")</f>
        <v/>
      </c>
      <c r="CI50" s="1" t="str">
        <f aca="false">IF(ISBLANK(Values!E49),"",Values!$B$7)</f>
        <v/>
      </c>
      <c r="CJ50" s="1" t="str">
        <f aca="false">IF(ISBLANK(Values!E49),"",Values!$B$8)</f>
        <v/>
      </c>
      <c r="CK50" s="1" t="str">
        <f aca="false">IF(ISBLANK(Values!E49),"",Values!$B$9)</f>
        <v/>
      </c>
      <c r="CL50" s="1" t="str">
        <f aca="false">IF(ISBLANK(Values!E49),"","CM")</f>
        <v/>
      </c>
      <c r="CO50" s="1" t="str">
        <f aca="false">IF(ISBLANK(Values!E49), "", IF(AND(Values!$B$37=options!$G$2, Values!$C49), "AMAZON_NA", IF(AND(Values!$B$37=options!$G$1, Values!$D49), "AMAZON_EU", "DEFAULT")))</f>
        <v/>
      </c>
      <c r="CP50" s="36" t="str">
        <f aca="false">IF(ISBLANK(Values!E49),"",Values!$B$7)</f>
        <v/>
      </c>
      <c r="CQ50" s="36" t="str">
        <f aca="false">IF(ISBLANK(Values!E49),"",Values!$B$8)</f>
        <v/>
      </c>
      <c r="CR50" s="36" t="str">
        <f aca="false">IF(ISBLANK(Values!E49),"",Values!$B$9)</f>
        <v/>
      </c>
      <c r="CS50" s="1" t="str">
        <f aca="false">IF(ISBLANK(Values!E49),"",Values!$B$11)</f>
        <v/>
      </c>
      <c r="CT50" s="1" t="str">
        <f aca="false">IF(ISBLANK(Values!E49),"","GR")</f>
        <v/>
      </c>
      <c r="CU50" s="1" t="str">
        <f aca="false">IF(ISBLANK(Values!E49),"","CM")</f>
        <v/>
      </c>
      <c r="CV50" s="1" t="str">
        <f aca="false">IF(ISBLANK(Values!E49),"",IF(Values!$B$36=options!$F$1,"Denmark", IF(Values!$B$36=options!$F$2, "Danemark",IF(Values!$B$36=options!$F$3, "Dänemark",IF(Values!$B$36=options!$F$4, "Danimarca",IF(Values!$B$36=options!$F$5, "Dinamarca",IF(Values!$B$36=options!$F$6, "Denemarken","" ) ) ) ) )))</f>
        <v/>
      </c>
      <c r="CZ50" s="1" t="str">
        <f aca="false">IF(ISBLANK(Values!E49),"","No")</f>
        <v/>
      </c>
      <c r="DA50" s="1" t="str">
        <f aca="false">IF(ISBLANK(Values!E49),"","No")</f>
        <v/>
      </c>
      <c r="DO50" s="27" t="str">
        <f aca="false">IF(ISBLANK(Values!E49),"","Parts")</f>
        <v/>
      </c>
      <c r="DP50" s="27" t="str">
        <f aca="false">IF(ISBLANK(Values!E49),"",Values!$B$31)</f>
        <v/>
      </c>
      <c r="DS50" s="31"/>
      <c r="DY50" s="45" t="str">
        <f aca="false">IF(ISBLANK(Values!$E49), "", "not_applicable")</f>
        <v/>
      </c>
      <c r="DZ50" s="31"/>
      <c r="EA50" s="31"/>
      <c r="EB50" s="31"/>
      <c r="EC50" s="31"/>
      <c r="EI50" s="1" t="str">
        <f aca="false">IF(ISBLANK(Values!E49),"",Values!$B$31)</f>
        <v/>
      </c>
      <c r="ES50" s="1" t="str">
        <f aca="false">IF(ISBLANK(Values!E49),"","Amazon Tellus UPS")</f>
        <v/>
      </c>
      <c r="EV50" s="31" t="str">
        <f aca="false">IF(ISBLANK(Values!E49),"","New")</f>
        <v/>
      </c>
      <c r="FE50" s="1" t="str">
        <f aca="false">IF(ISBLANK(Values!E49),"",IF(CO50&lt;&gt;"DEFAULT", "", 3))</f>
        <v/>
      </c>
      <c r="FH50" s="1" t="str">
        <f aca="false">IF(ISBLANK(Values!E49),"","FALSE")</f>
        <v/>
      </c>
      <c r="FI50" s="36" t="str">
        <f aca="false">IF(ISBLANK(Values!E49),"","FALSE")</f>
        <v/>
      </c>
      <c r="FJ50" s="36" t="str">
        <f aca="false">IF(ISBLANK(Values!E49),"","FALSE")</f>
        <v/>
      </c>
      <c r="FM50" s="1" t="str">
        <f aca="false">IF(ISBLANK(Values!E49),"","1")</f>
        <v/>
      </c>
      <c r="FO50" s="28" t="str">
        <f aca="false">IF(ISBLANK(Values!E49),"",IF(Values!J49, Values!$B$4, Values!$B$5))</f>
        <v/>
      </c>
      <c r="FP50" s="1" t="str">
        <f aca="false">IF(ISBLANK(Values!E49),"","Percent")</f>
        <v/>
      </c>
      <c r="FQ50" s="1" t="str">
        <f aca="false">IF(ISBLANK(Values!E49),"","2")</f>
        <v/>
      </c>
      <c r="FR50" s="1" t="str">
        <f aca="false">IF(ISBLANK(Values!E49),"","3")</f>
        <v/>
      </c>
      <c r="FS50" s="1" t="str">
        <f aca="false">IF(ISBLANK(Values!E49),"","5")</f>
        <v/>
      </c>
      <c r="FT50" s="1" t="str">
        <f aca="false">IF(ISBLANK(Values!E49),"","6")</f>
        <v/>
      </c>
      <c r="FU50" s="1" t="str">
        <f aca="false">IF(ISBLANK(Values!E49),"","10")</f>
        <v/>
      </c>
      <c r="FV50" s="1" t="str">
        <f aca="false">IF(ISBLANK(Values!E49),"","10")</f>
        <v/>
      </c>
    </row>
    <row r="51" customFormat="false" ht="15" hidden="false" customHeight="false" outlineLevel="0" collapsed="false">
      <c r="A51" s="27" t="str">
        <f aca="false">IF(ISBLANK(Values!E50),"",IF(Values!$B$37="EU","computercomponent","computer"))</f>
        <v/>
      </c>
      <c r="B51" s="38" t="str">
        <f aca="false">IF(ISBLANK(Values!E50),"",Values!F50)</f>
        <v/>
      </c>
      <c r="C51" s="32" t="str">
        <f aca="false">IF(ISBLANK(Values!E50),"","TellusRem")</f>
        <v/>
      </c>
      <c r="D51" s="30" t="str">
        <f aca="false">IF(ISBLANK(Values!E50),"",Values!E50)</f>
        <v/>
      </c>
      <c r="E51" s="31" t="str">
        <f aca="false">IF(ISBLANK(Values!E50),"","EAN")</f>
        <v/>
      </c>
      <c r="F51" s="28" t="str">
        <f aca="false">IF(ISBLANK(Values!E50),"",IF(Values!J50, SUBSTITUTE(Values!$B$1, "{language}", Values!H50) &amp; " " &amp;Values!$B$3, SUBSTITUTE(Values!$B$2, "{language}", Values!$H50) &amp; " " &amp;Values!$B$3))</f>
        <v/>
      </c>
      <c r="G51" s="39" t="str">
        <f aca="false">IF(ISBLANK(Values!E50),"","TellusRem")</f>
        <v/>
      </c>
      <c r="H51" s="27" t="str">
        <f aca="false">IF(ISBLANK(Values!E50),"",Values!$B$16)</f>
        <v/>
      </c>
      <c r="I51" s="27" t="str">
        <f aca="false">IF(ISBLANK(Values!E50),"","4730574031")</f>
        <v/>
      </c>
      <c r="J51" s="40" t="str">
        <f aca="false">IF(ISBLANK(Values!E50),"",Values!F50 )</f>
        <v/>
      </c>
      <c r="K51" s="28" t="str">
        <f aca="false">IF(ISBLANK(Values!E50),"",IF(Values!J50, Values!$B$4, Values!$B$5))</f>
        <v/>
      </c>
      <c r="L51" s="41" t="str">
        <f aca="false">IF(ISBLANK(Values!E50),"",IF($CO51="DEFAULT", Values!$B$18, ""))</f>
        <v/>
      </c>
      <c r="M51" s="28" t="str">
        <f aca="false">IF(ISBLANK(Values!E50),"",Values!$M50)</f>
        <v/>
      </c>
      <c r="N51" s="28" t="str">
        <f aca="false">IF(ISBLANK(Values!$F50),"",Values!N50)</f>
        <v/>
      </c>
      <c r="O51" s="28" t="str">
        <f aca="false">IF(ISBLANK(Values!$F50),"",Values!O50)</f>
        <v/>
      </c>
      <c r="P51" s="28" t="str">
        <f aca="false">IF(ISBLANK(Values!$F50),"",Values!P50)</f>
        <v/>
      </c>
      <c r="Q51" s="28" t="str">
        <f aca="false">IF(ISBLANK(Values!$F50),"",Values!Q50)</f>
        <v/>
      </c>
      <c r="R51" s="28" t="str">
        <f aca="false">IF(ISBLANK(Values!$F50),"",Values!R50)</f>
        <v/>
      </c>
      <c r="S51" s="28" t="str">
        <f aca="false">IF(ISBLANK(Values!$F50),"",Values!S50)</f>
        <v/>
      </c>
      <c r="T51" s="28" t="str">
        <f aca="false">IF(ISBLANK(Values!$F50),"",Values!T50)</f>
        <v/>
      </c>
      <c r="U51" s="44"/>
      <c r="W51" s="32" t="str">
        <f aca="false">IF(ISBLANK(Values!E50),"","Child")</f>
        <v/>
      </c>
      <c r="X51" s="32" t="str">
        <f aca="false">IF(ISBLANK(Values!E50),"",Values!$B$13)</f>
        <v/>
      </c>
      <c r="Y51" s="40" t="str">
        <f aca="false">IF(ISBLANK(Values!E50),"","Size-Color")</f>
        <v/>
      </c>
      <c r="Z51" s="32" t="str">
        <f aca="false">IF(ISBLANK(Values!E50),"","variation")</f>
        <v/>
      </c>
      <c r="AA51" s="36" t="str">
        <f aca="false">IF(ISBLANK(Values!E50),"",Values!$B$20)</f>
        <v/>
      </c>
      <c r="AB51" s="36" t="str">
        <f aca="false">IF(ISBLANK(Values!E50),"",Values!$B$29)</f>
        <v/>
      </c>
      <c r="AI51" s="42" t="str">
        <f aca="false">IF(ISBLANK(Values!E50),"",IF(Values!I50,Values!$B$23,Values!$B$33))</f>
        <v/>
      </c>
      <c r="AJ51" s="43" t="str">
        <f aca="false">IF(ISBLANK(Values!E50),"",Values!$B$24 &amp;" "&amp;Values!$B$3)</f>
        <v/>
      </c>
      <c r="AK51" s="1" t="str">
        <f aca="false">IF(ISBLANK(Values!E50),"",Values!$B$25)</f>
        <v/>
      </c>
      <c r="AL51" s="1" t="str">
        <f aca="false">IF(ISBLANK(Values!E50),"",SUBSTITUTE(SUBSTITUTE(IF(Values!$J50, Values!$B$26, Values!$B$33), "{language}", Values!$H50), "{flag}", INDEX(options!$E$1:$E$20, Values!$V50)))</f>
        <v/>
      </c>
      <c r="AM51" s="1" t="str">
        <f aca="false">SUBSTITUTE(IF(ISBLANK(Values!E50),"",Values!$B$27), "{model}", Values!$B$3)</f>
        <v/>
      </c>
      <c r="AT51" s="28" t="str">
        <f aca="false">IF(ISBLANK(Values!E50),"",Values!H50)</f>
        <v/>
      </c>
      <c r="AV51" s="36" t="str">
        <f aca="false">IF(ISBLANK(Values!E50),"",IF(Values!J50,"Backlit", "Non-Backlit"))</f>
        <v/>
      </c>
      <c r="BE51" s="27" t="str">
        <f aca="false">IF(ISBLANK(Values!E50),"","Professional Audience")</f>
        <v/>
      </c>
      <c r="BF51" s="27" t="str">
        <f aca="false">IF(ISBLANK(Values!E50),"","Consumer Audience")</f>
        <v/>
      </c>
      <c r="BG51" s="27" t="str">
        <f aca="false">IF(ISBLANK(Values!E50),"","Adults")</f>
        <v/>
      </c>
      <c r="BH51" s="27" t="str">
        <f aca="false">IF(ISBLANK(Values!E50),"","People")</f>
        <v/>
      </c>
      <c r="CG51" s="1" t="str">
        <f aca="false">IF(ISBLANK(Values!E50),"",Values!$B$11)</f>
        <v/>
      </c>
      <c r="CH51" s="1" t="str">
        <f aca="false">IF(ISBLANK(Values!E50),"","GR")</f>
        <v/>
      </c>
      <c r="CI51" s="1" t="str">
        <f aca="false">IF(ISBLANK(Values!E50),"",Values!$B$7)</f>
        <v/>
      </c>
      <c r="CJ51" s="1" t="str">
        <f aca="false">IF(ISBLANK(Values!E50),"",Values!$B$8)</f>
        <v/>
      </c>
      <c r="CK51" s="1" t="str">
        <f aca="false">IF(ISBLANK(Values!E50),"",Values!$B$9)</f>
        <v/>
      </c>
      <c r="CL51" s="1" t="str">
        <f aca="false">IF(ISBLANK(Values!E50),"","CM")</f>
        <v/>
      </c>
      <c r="CO51" s="1" t="str">
        <f aca="false">IF(ISBLANK(Values!E50), "", IF(AND(Values!$B$37=options!$G$2, Values!$C50), "AMAZON_NA", IF(AND(Values!$B$37=options!$G$1, Values!$D50), "AMAZON_EU", "DEFAULT")))</f>
        <v/>
      </c>
      <c r="CP51" s="36" t="str">
        <f aca="false">IF(ISBLANK(Values!E50),"",Values!$B$7)</f>
        <v/>
      </c>
      <c r="CQ51" s="36" t="str">
        <f aca="false">IF(ISBLANK(Values!E50),"",Values!$B$8)</f>
        <v/>
      </c>
      <c r="CR51" s="36" t="str">
        <f aca="false">IF(ISBLANK(Values!E50),"",Values!$B$9)</f>
        <v/>
      </c>
      <c r="CS51" s="1" t="str">
        <f aca="false">IF(ISBLANK(Values!E50),"",Values!$B$11)</f>
        <v/>
      </c>
      <c r="CT51" s="1" t="str">
        <f aca="false">IF(ISBLANK(Values!E50),"","GR")</f>
        <v/>
      </c>
      <c r="CU51" s="1" t="str">
        <f aca="false">IF(ISBLANK(Values!E50),"","CM")</f>
        <v/>
      </c>
      <c r="CV51" s="1" t="str">
        <f aca="false">IF(ISBLANK(Values!E50),"",IF(Values!$B$36=options!$F$1,"Denmark", IF(Values!$B$36=options!$F$2, "Danemark",IF(Values!$B$36=options!$F$3, "Dänemark",IF(Values!$B$36=options!$F$4, "Danimarca",IF(Values!$B$36=options!$F$5, "Dinamarca",IF(Values!$B$36=options!$F$6, "Denemarken","" ) ) ) ) )))</f>
        <v/>
      </c>
      <c r="CZ51" s="1" t="str">
        <f aca="false">IF(ISBLANK(Values!E50),"","No")</f>
        <v/>
      </c>
      <c r="DA51" s="1" t="str">
        <f aca="false">IF(ISBLANK(Values!E50),"","No")</f>
        <v/>
      </c>
      <c r="DO51" s="27" t="str">
        <f aca="false">IF(ISBLANK(Values!E50),"","Parts")</f>
        <v/>
      </c>
      <c r="DP51" s="27" t="str">
        <f aca="false">IF(ISBLANK(Values!E50),"",Values!$B$31)</f>
        <v/>
      </c>
      <c r="DS51" s="31"/>
      <c r="DY51" s="45" t="str">
        <f aca="false">IF(ISBLANK(Values!$E50), "", "not_applicable")</f>
        <v/>
      </c>
      <c r="DZ51" s="31"/>
      <c r="EA51" s="31"/>
      <c r="EB51" s="31"/>
      <c r="EC51" s="31"/>
      <c r="EI51" s="1" t="str">
        <f aca="false">IF(ISBLANK(Values!E50),"",Values!$B$31)</f>
        <v/>
      </c>
      <c r="ES51" s="1" t="str">
        <f aca="false">IF(ISBLANK(Values!E50),"","Amazon Tellus UPS")</f>
        <v/>
      </c>
      <c r="EV51" s="31" t="str">
        <f aca="false">IF(ISBLANK(Values!E50),"","New")</f>
        <v/>
      </c>
      <c r="FE51" s="1" t="str">
        <f aca="false">IF(ISBLANK(Values!E50),"",IF(CO51&lt;&gt;"DEFAULT", "", 3))</f>
        <v/>
      </c>
      <c r="FH51" s="1" t="str">
        <f aca="false">IF(ISBLANK(Values!E50),"","FALSE")</f>
        <v/>
      </c>
      <c r="FI51" s="36" t="str">
        <f aca="false">IF(ISBLANK(Values!E50),"","FALSE")</f>
        <v/>
      </c>
      <c r="FJ51" s="36" t="str">
        <f aca="false">IF(ISBLANK(Values!E50),"","FALSE")</f>
        <v/>
      </c>
      <c r="FM51" s="1" t="str">
        <f aca="false">IF(ISBLANK(Values!E50),"","1")</f>
        <v/>
      </c>
      <c r="FO51" s="28" t="str">
        <f aca="false">IF(ISBLANK(Values!E50),"",IF(Values!J50, Values!$B$4, Values!$B$5))</f>
        <v/>
      </c>
      <c r="FP51" s="1" t="str">
        <f aca="false">IF(ISBLANK(Values!E50),"","Percent")</f>
        <v/>
      </c>
      <c r="FQ51" s="1" t="str">
        <f aca="false">IF(ISBLANK(Values!E50),"","2")</f>
        <v/>
      </c>
      <c r="FR51" s="1" t="str">
        <f aca="false">IF(ISBLANK(Values!E50),"","3")</f>
        <v/>
      </c>
      <c r="FS51" s="1" t="str">
        <f aca="false">IF(ISBLANK(Values!E50),"","5")</f>
        <v/>
      </c>
      <c r="FT51" s="1" t="str">
        <f aca="false">IF(ISBLANK(Values!E50),"","6")</f>
        <v/>
      </c>
      <c r="FU51" s="1" t="str">
        <f aca="false">IF(ISBLANK(Values!E50),"","10")</f>
        <v/>
      </c>
      <c r="FV51" s="1" t="str">
        <f aca="false">IF(ISBLANK(Values!E50),"","10")</f>
        <v/>
      </c>
    </row>
    <row r="52" customFormat="false" ht="15" hidden="false" customHeight="false" outlineLevel="0" collapsed="false">
      <c r="A52" s="27" t="str">
        <f aca="false">IF(ISBLANK(Values!E51),"",IF(Values!$B$37="EU","computercomponent","computer"))</f>
        <v/>
      </c>
      <c r="B52" s="38" t="str">
        <f aca="false">IF(ISBLANK(Values!E51),"",Values!F51)</f>
        <v/>
      </c>
      <c r="C52" s="32" t="str">
        <f aca="false">IF(ISBLANK(Values!E51),"","TellusRem")</f>
        <v/>
      </c>
      <c r="D52" s="30" t="str">
        <f aca="false">IF(ISBLANK(Values!E51),"",Values!E51)</f>
        <v/>
      </c>
      <c r="E52" s="31" t="str">
        <f aca="false">IF(ISBLANK(Values!E51),"","EAN")</f>
        <v/>
      </c>
      <c r="F52" s="28" t="str">
        <f aca="false">IF(ISBLANK(Values!E51),"",IF(Values!J51, SUBSTITUTE(Values!$B$1, "{language}", Values!H51) &amp; " " &amp;Values!$B$3, SUBSTITUTE(Values!$B$2, "{language}", Values!$H51) &amp; " " &amp;Values!$B$3))</f>
        <v/>
      </c>
      <c r="G52" s="39" t="str">
        <f aca="false">IF(ISBLANK(Values!E51),"","TellusRem")</f>
        <v/>
      </c>
      <c r="H52" s="27" t="str">
        <f aca="false">IF(ISBLANK(Values!E51),"",Values!$B$16)</f>
        <v/>
      </c>
      <c r="I52" s="27" t="str">
        <f aca="false">IF(ISBLANK(Values!E51),"","4730574031")</f>
        <v/>
      </c>
      <c r="J52" s="40" t="str">
        <f aca="false">IF(ISBLANK(Values!E51),"",Values!F51 )</f>
        <v/>
      </c>
      <c r="K52" s="28" t="str">
        <f aca="false">IF(ISBLANK(Values!E51),"",IF(Values!J51, Values!$B$4, Values!$B$5))</f>
        <v/>
      </c>
      <c r="L52" s="41" t="str">
        <f aca="false">IF(ISBLANK(Values!E51),"",IF($CO52="DEFAULT", Values!$B$18, ""))</f>
        <v/>
      </c>
      <c r="M52" s="28" t="str">
        <f aca="false">IF(ISBLANK(Values!E51),"",Values!$M51)</f>
        <v/>
      </c>
      <c r="N52" s="28" t="str">
        <f aca="false">IF(ISBLANK(Values!$F51),"",Values!N51)</f>
        <v/>
      </c>
      <c r="O52" s="28" t="str">
        <f aca="false">IF(ISBLANK(Values!$F51),"",Values!O51)</f>
        <v/>
      </c>
      <c r="P52" s="28" t="str">
        <f aca="false">IF(ISBLANK(Values!$F51),"",Values!P51)</f>
        <v/>
      </c>
      <c r="Q52" s="28" t="str">
        <f aca="false">IF(ISBLANK(Values!$F51),"",Values!Q51)</f>
        <v/>
      </c>
      <c r="R52" s="28" t="str">
        <f aca="false">IF(ISBLANK(Values!$F51),"",Values!R51)</f>
        <v/>
      </c>
      <c r="S52" s="28" t="str">
        <f aca="false">IF(ISBLANK(Values!$F51),"",Values!S51)</f>
        <v/>
      </c>
      <c r="T52" s="28" t="str">
        <f aca="false">IF(ISBLANK(Values!$F51),"",Values!T51)</f>
        <v/>
      </c>
      <c r="U52" s="44"/>
      <c r="W52" s="32" t="str">
        <f aca="false">IF(ISBLANK(Values!E51),"","Child")</f>
        <v/>
      </c>
      <c r="X52" s="32" t="str">
        <f aca="false">IF(ISBLANK(Values!E51),"",Values!$B$13)</f>
        <v/>
      </c>
      <c r="Y52" s="40" t="str">
        <f aca="false">IF(ISBLANK(Values!E51),"","Size-Color")</f>
        <v/>
      </c>
      <c r="Z52" s="32" t="str">
        <f aca="false">IF(ISBLANK(Values!E51),"","variation")</f>
        <v/>
      </c>
      <c r="AA52" s="36" t="str">
        <f aca="false">IF(ISBLANK(Values!E51),"",Values!$B$20)</f>
        <v/>
      </c>
      <c r="AB52" s="36" t="str">
        <f aca="false">IF(ISBLANK(Values!E51),"",Values!$B$29)</f>
        <v/>
      </c>
      <c r="AI52" s="42" t="str">
        <f aca="false">IF(ISBLANK(Values!E51),"",IF(Values!I51,Values!$B$23,Values!$B$33))</f>
        <v/>
      </c>
      <c r="AJ52" s="43" t="str">
        <f aca="false">IF(ISBLANK(Values!E51),"",Values!$B$24 &amp;" "&amp;Values!$B$3)</f>
        <v/>
      </c>
      <c r="AK52" s="1" t="str">
        <f aca="false">IF(ISBLANK(Values!E51),"",Values!$B$25)</f>
        <v/>
      </c>
      <c r="AL52" s="1" t="str">
        <f aca="false">IF(ISBLANK(Values!E51),"",SUBSTITUTE(SUBSTITUTE(IF(Values!$J51, Values!$B$26, Values!$B$33), "{language}", Values!$H51), "{flag}", INDEX(options!$E$1:$E$20, Values!$V51)))</f>
        <v/>
      </c>
      <c r="AM52" s="1" t="str">
        <f aca="false">SUBSTITUTE(IF(ISBLANK(Values!E51),"",Values!$B$27), "{model}", Values!$B$3)</f>
        <v/>
      </c>
      <c r="AT52" s="28" t="str">
        <f aca="false">IF(ISBLANK(Values!E51),"",Values!H51)</f>
        <v/>
      </c>
      <c r="AV52" s="36" t="str">
        <f aca="false">IF(ISBLANK(Values!E51),"",IF(Values!J51,"Backlit", "Non-Backlit"))</f>
        <v/>
      </c>
      <c r="BE52" s="27" t="str">
        <f aca="false">IF(ISBLANK(Values!E51),"","Professional Audience")</f>
        <v/>
      </c>
      <c r="BF52" s="27" t="str">
        <f aca="false">IF(ISBLANK(Values!E51),"","Consumer Audience")</f>
        <v/>
      </c>
      <c r="BG52" s="27" t="str">
        <f aca="false">IF(ISBLANK(Values!E51),"","Adults")</f>
        <v/>
      </c>
      <c r="BH52" s="27" t="str">
        <f aca="false">IF(ISBLANK(Values!E51),"","People")</f>
        <v/>
      </c>
      <c r="CG52" s="1" t="str">
        <f aca="false">IF(ISBLANK(Values!E51),"",Values!$B$11)</f>
        <v/>
      </c>
      <c r="CH52" s="1" t="str">
        <f aca="false">IF(ISBLANK(Values!E51),"","GR")</f>
        <v/>
      </c>
      <c r="CI52" s="1" t="str">
        <f aca="false">IF(ISBLANK(Values!E51),"",Values!$B$7)</f>
        <v/>
      </c>
      <c r="CJ52" s="1" t="str">
        <f aca="false">IF(ISBLANK(Values!E51),"",Values!$B$8)</f>
        <v/>
      </c>
      <c r="CK52" s="1" t="str">
        <f aca="false">IF(ISBLANK(Values!E51),"",Values!$B$9)</f>
        <v/>
      </c>
      <c r="CL52" s="1" t="str">
        <f aca="false">IF(ISBLANK(Values!E51),"","CM")</f>
        <v/>
      </c>
      <c r="CO52" s="1" t="str">
        <f aca="false">IF(ISBLANK(Values!E51), "", IF(AND(Values!$B$37=options!$G$2, Values!$C51), "AMAZON_NA", IF(AND(Values!$B$37=options!$G$1, Values!$D51), "AMAZON_EU", "DEFAULT")))</f>
        <v/>
      </c>
      <c r="CP52" s="36" t="str">
        <f aca="false">IF(ISBLANK(Values!E51),"",Values!$B$7)</f>
        <v/>
      </c>
      <c r="CQ52" s="36" t="str">
        <f aca="false">IF(ISBLANK(Values!E51),"",Values!$B$8)</f>
        <v/>
      </c>
      <c r="CR52" s="36" t="str">
        <f aca="false">IF(ISBLANK(Values!E51),"",Values!$B$9)</f>
        <v/>
      </c>
      <c r="CS52" s="1" t="str">
        <f aca="false">IF(ISBLANK(Values!E51),"",Values!$B$11)</f>
        <v/>
      </c>
      <c r="CT52" s="1" t="str">
        <f aca="false">IF(ISBLANK(Values!E51),"","GR")</f>
        <v/>
      </c>
      <c r="CU52" s="1" t="str">
        <f aca="false">IF(ISBLANK(Values!E51),"","CM")</f>
        <v/>
      </c>
      <c r="CV52" s="1" t="str">
        <f aca="false">IF(ISBLANK(Values!E51),"",IF(Values!$B$36=options!$F$1,"Denmark", IF(Values!$B$36=options!$F$2, "Danemark",IF(Values!$B$36=options!$F$3, "Dänemark",IF(Values!$B$36=options!$F$4, "Danimarca",IF(Values!$B$36=options!$F$5, "Dinamarca",IF(Values!$B$36=options!$F$6, "Denemarken","" ) ) ) ) )))</f>
        <v/>
      </c>
      <c r="CZ52" s="1" t="str">
        <f aca="false">IF(ISBLANK(Values!E51),"","No")</f>
        <v/>
      </c>
      <c r="DA52" s="1" t="str">
        <f aca="false">IF(ISBLANK(Values!E51),"","No")</f>
        <v/>
      </c>
      <c r="DO52" s="27" t="str">
        <f aca="false">IF(ISBLANK(Values!E51),"","Parts")</f>
        <v/>
      </c>
      <c r="DP52" s="27" t="str">
        <f aca="false">IF(ISBLANK(Values!E51),"",Values!$B$31)</f>
        <v/>
      </c>
      <c r="DS52" s="31"/>
      <c r="DY52" s="45" t="str">
        <f aca="false">IF(ISBLANK(Values!$E51), "", "not_applicable")</f>
        <v/>
      </c>
      <c r="DZ52" s="31"/>
      <c r="EA52" s="31"/>
      <c r="EB52" s="31"/>
      <c r="EC52" s="31"/>
      <c r="EI52" s="1" t="str">
        <f aca="false">IF(ISBLANK(Values!E51),"",Values!$B$31)</f>
        <v/>
      </c>
      <c r="ES52" s="1" t="str">
        <f aca="false">IF(ISBLANK(Values!E51),"","Amazon Tellus UPS")</f>
        <v/>
      </c>
      <c r="EV52" s="31" t="str">
        <f aca="false">IF(ISBLANK(Values!E51),"","New")</f>
        <v/>
      </c>
      <c r="FE52" s="1" t="str">
        <f aca="false">IF(ISBLANK(Values!E51),"",IF(CO52&lt;&gt;"DEFAULT", "", 3))</f>
        <v/>
      </c>
      <c r="FH52" s="1" t="str">
        <f aca="false">IF(ISBLANK(Values!E51),"","FALSE")</f>
        <v/>
      </c>
      <c r="FI52" s="36" t="str">
        <f aca="false">IF(ISBLANK(Values!E51),"","FALSE")</f>
        <v/>
      </c>
      <c r="FJ52" s="36" t="str">
        <f aca="false">IF(ISBLANK(Values!E51),"","FALSE")</f>
        <v/>
      </c>
      <c r="FM52" s="1" t="str">
        <f aca="false">IF(ISBLANK(Values!E51),"","1")</f>
        <v/>
      </c>
      <c r="FO52" s="28" t="str">
        <f aca="false">IF(ISBLANK(Values!E51),"",IF(Values!J51, Values!$B$4, Values!$B$5))</f>
        <v/>
      </c>
      <c r="FP52" s="1" t="str">
        <f aca="false">IF(ISBLANK(Values!E51),"","Percent")</f>
        <v/>
      </c>
      <c r="FQ52" s="1" t="str">
        <f aca="false">IF(ISBLANK(Values!E51),"","2")</f>
        <v/>
      </c>
      <c r="FR52" s="1" t="str">
        <f aca="false">IF(ISBLANK(Values!E51),"","3")</f>
        <v/>
      </c>
      <c r="FS52" s="1" t="str">
        <f aca="false">IF(ISBLANK(Values!E51),"","5")</f>
        <v/>
      </c>
      <c r="FT52" s="1" t="str">
        <f aca="false">IF(ISBLANK(Values!E51),"","6")</f>
        <v/>
      </c>
      <c r="FU52" s="1" t="str">
        <f aca="false">IF(ISBLANK(Values!E51),"","10")</f>
        <v/>
      </c>
      <c r="FV52" s="1" t="str">
        <f aca="false">IF(ISBLANK(Values!E51),"","10")</f>
        <v/>
      </c>
    </row>
    <row r="53" customFormat="false" ht="15" hidden="false" customHeight="false" outlineLevel="0" collapsed="false">
      <c r="A53" s="27" t="str">
        <f aca="false">IF(ISBLANK(Values!E52),"",IF(Values!$B$37="EU","computercomponent","computer"))</f>
        <v/>
      </c>
      <c r="B53" s="38" t="str">
        <f aca="false">IF(ISBLANK(Values!E52),"",Values!F52)</f>
        <v/>
      </c>
      <c r="C53" s="32" t="str">
        <f aca="false">IF(ISBLANK(Values!E52),"","TellusRem")</f>
        <v/>
      </c>
      <c r="D53" s="30" t="str">
        <f aca="false">IF(ISBLANK(Values!E52),"",Values!E52)</f>
        <v/>
      </c>
      <c r="E53" s="31" t="str">
        <f aca="false">IF(ISBLANK(Values!E52),"","EAN")</f>
        <v/>
      </c>
      <c r="F53" s="28" t="str">
        <f aca="false">IF(ISBLANK(Values!E52),"",IF(Values!J52, SUBSTITUTE(Values!$B$1, "{language}", Values!H52) &amp; " " &amp;Values!$B$3, SUBSTITUTE(Values!$B$2, "{language}", Values!$H52) &amp; " " &amp;Values!$B$3))</f>
        <v/>
      </c>
      <c r="G53" s="39" t="str">
        <f aca="false">IF(ISBLANK(Values!E52),"","TellusRem")</f>
        <v/>
      </c>
      <c r="H53" s="27" t="str">
        <f aca="false">IF(ISBLANK(Values!E52),"",Values!$B$16)</f>
        <v/>
      </c>
      <c r="I53" s="27" t="str">
        <f aca="false">IF(ISBLANK(Values!E52),"","4730574031")</f>
        <v/>
      </c>
      <c r="J53" s="40" t="str">
        <f aca="false">IF(ISBLANK(Values!E52),"",Values!F52 )</f>
        <v/>
      </c>
      <c r="K53" s="28" t="str">
        <f aca="false">IF(ISBLANK(Values!E52),"",IF(Values!J52, Values!$B$4, Values!$B$5))</f>
        <v/>
      </c>
      <c r="L53" s="41" t="str">
        <f aca="false">IF(ISBLANK(Values!E52),"",IF($CO53="DEFAULT", Values!$B$18, ""))</f>
        <v/>
      </c>
      <c r="M53" s="28" t="str">
        <f aca="false">IF(ISBLANK(Values!E52),"",Values!$M52)</f>
        <v/>
      </c>
      <c r="N53" s="28" t="str">
        <f aca="false">IF(ISBLANK(Values!$F52),"",Values!N52)</f>
        <v/>
      </c>
      <c r="O53" s="28" t="str">
        <f aca="false">IF(ISBLANK(Values!$F52),"",Values!O52)</f>
        <v/>
      </c>
      <c r="P53" s="28" t="str">
        <f aca="false">IF(ISBLANK(Values!$F52),"",Values!P52)</f>
        <v/>
      </c>
      <c r="Q53" s="28" t="str">
        <f aca="false">IF(ISBLANK(Values!$F52),"",Values!Q52)</f>
        <v/>
      </c>
      <c r="R53" s="28" t="str">
        <f aca="false">IF(ISBLANK(Values!$F52),"",Values!R52)</f>
        <v/>
      </c>
      <c r="S53" s="28" t="str">
        <f aca="false">IF(ISBLANK(Values!$F52),"",Values!S52)</f>
        <v/>
      </c>
      <c r="T53" s="28" t="str">
        <f aca="false">IF(ISBLANK(Values!$F52),"",Values!T52)</f>
        <v/>
      </c>
      <c r="U53" s="44"/>
      <c r="W53" s="32" t="str">
        <f aca="false">IF(ISBLANK(Values!E52),"","Child")</f>
        <v/>
      </c>
      <c r="X53" s="32" t="str">
        <f aca="false">IF(ISBLANK(Values!E52),"",Values!$B$13)</f>
        <v/>
      </c>
      <c r="Y53" s="40" t="str">
        <f aca="false">IF(ISBLANK(Values!E52),"","Size-Color")</f>
        <v/>
      </c>
      <c r="Z53" s="32" t="str">
        <f aca="false">IF(ISBLANK(Values!E52),"","variation")</f>
        <v/>
      </c>
      <c r="AA53" s="36" t="str">
        <f aca="false">IF(ISBLANK(Values!E52),"",Values!$B$20)</f>
        <v/>
      </c>
      <c r="AB53" s="36" t="str">
        <f aca="false">IF(ISBLANK(Values!E52),"",Values!$B$29)</f>
        <v/>
      </c>
      <c r="AI53" s="42" t="str">
        <f aca="false">IF(ISBLANK(Values!E52),"",IF(Values!I52,Values!$B$23,Values!$B$33))</f>
        <v/>
      </c>
      <c r="AJ53" s="43" t="str">
        <f aca="false">IF(ISBLANK(Values!E52),"",Values!$B$24 &amp;" "&amp;Values!$B$3)</f>
        <v/>
      </c>
      <c r="AK53" s="1" t="str">
        <f aca="false">IF(ISBLANK(Values!E52),"",Values!$B$25)</f>
        <v/>
      </c>
      <c r="AL53" s="1" t="str">
        <f aca="false">IF(ISBLANK(Values!E52),"",SUBSTITUTE(SUBSTITUTE(IF(Values!$J52, Values!$B$26, Values!$B$33), "{language}", Values!$H52), "{flag}", INDEX(options!$E$1:$E$20, Values!$V52)))</f>
        <v/>
      </c>
      <c r="AM53" s="1" t="str">
        <f aca="false">SUBSTITUTE(IF(ISBLANK(Values!E52),"",Values!$B$27), "{model}", Values!$B$3)</f>
        <v/>
      </c>
      <c r="AT53" s="28" t="str">
        <f aca="false">IF(ISBLANK(Values!E52),"",Values!H52)</f>
        <v/>
      </c>
      <c r="AV53" s="36" t="str">
        <f aca="false">IF(ISBLANK(Values!E52),"",IF(Values!J52,"Backlit", "Non-Backlit"))</f>
        <v/>
      </c>
      <c r="BE53" s="27" t="str">
        <f aca="false">IF(ISBLANK(Values!E52),"","Professional Audience")</f>
        <v/>
      </c>
      <c r="BF53" s="27" t="str">
        <f aca="false">IF(ISBLANK(Values!E52),"","Consumer Audience")</f>
        <v/>
      </c>
      <c r="BG53" s="27" t="str">
        <f aca="false">IF(ISBLANK(Values!E52),"","Adults")</f>
        <v/>
      </c>
      <c r="BH53" s="27" t="str">
        <f aca="false">IF(ISBLANK(Values!E52),"","People")</f>
        <v/>
      </c>
      <c r="CG53" s="1" t="str">
        <f aca="false">IF(ISBLANK(Values!E52),"",Values!$B$11)</f>
        <v/>
      </c>
      <c r="CH53" s="1" t="str">
        <f aca="false">IF(ISBLANK(Values!E52),"","GR")</f>
        <v/>
      </c>
      <c r="CI53" s="1" t="str">
        <f aca="false">IF(ISBLANK(Values!E52),"",Values!$B$7)</f>
        <v/>
      </c>
      <c r="CJ53" s="1" t="str">
        <f aca="false">IF(ISBLANK(Values!E52),"",Values!$B$8)</f>
        <v/>
      </c>
      <c r="CK53" s="1" t="str">
        <f aca="false">IF(ISBLANK(Values!E52),"",Values!$B$9)</f>
        <v/>
      </c>
      <c r="CL53" s="1" t="str">
        <f aca="false">IF(ISBLANK(Values!E52),"","CM")</f>
        <v/>
      </c>
      <c r="CO53" s="1" t="str">
        <f aca="false">IF(ISBLANK(Values!E52), "", IF(AND(Values!$B$37=options!$G$2, Values!$C52), "AMAZON_NA", IF(AND(Values!$B$37=options!$G$1, Values!$D52), "AMAZON_EU", "DEFAULT")))</f>
        <v/>
      </c>
      <c r="CP53" s="36" t="str">
        <f aca="false">IF(ISBLANK(Values!E52),"",Values!$B$7)</f>
        <v/>
      </c>
      <c r="CQ53" s="36" t="str">
        <f aca="false">IF(ISBLANK(Values!E52),"",Values!$B$8)</f>
        <v/>
      </c>
      <c r="CR53" s="36" t="str">
        <f aca="false">IF(ISBLANK(Values!E52),"",Values!$B$9)</f>
        <v/>
      </c>
      <c r="CS53" s="1" t="str">
        <f aca="false">IF(ISBLANK(Values!E52),"",Values!$B$11)</f>
        <v/>
      </c>
      <c r="CT53" s="1" t="str">
        <f aca="false">IF(ISBLANK(Values!E52),"","GR")</f>
        <v/>
      </c>
      <c r="CU53" s="1" t="str">
        <f aca="false">IF(ISBLANK(Values!E52),"","CM")</f>
        <v/>
      </c>
      <c r="CV53" s="1" t="str">
        <f aca="false">IF(ISBLANK(Values!E52),"",IF(Values!$B$36=options!$F$1,"Denmark", IF(Values!$B$36=options!$F$2, "Danemark",IF(Values!$B$36=options!$F$3, "Dänemark",IF(Values!$B$36=options!$F$4, "Danimarca",IF(Values!$B$36=options!$F$5, "Dinamarca",IF(Values!$B$36=options!$F$6, "Denemarken","" ) ) ) ) )))</f>
        <v/>
      </c>
      <c r="CZ53" s="1" t="str">
        <f aca="false">IF(ISBLANK(Values!E52),"","No")</f>
        <v/>
      </c>
      <c r="DA53" s="1" t="str">
        <f aca="false">IF(ISBLANK(Values!E52),"","No")</f>
        <v/>
      </c>
      <c r="DO53" s="27" t="str">
        <f aca="false">IF(ISBLANK(Values!E52),"","Parts")</f>
        <v/>
      </c>
      <c r="DP53" s="27" t="str">
        <f aca="false">IF(ISBLANK(Values!E52),"",Values!$B$31)</f>
        <v/>
      </c>
      <c r="DS53" s="31"/>
      <c r="DY53" s="45" t="str">
        <f aca="false">IF(ISBLANK(Values!$E52), "", "not_applicable")</f>
        <v/>
      </c>
      <c r="DZ53" s="31"/>
      <c r="EA53" s="31"/>
      <c r="EB53" s="31"/>
      <c r="EC53" s="31"/>
      <c r="EI53" s="1" t="str">
        <f aca="false">IF(ISBLANK(Values!E52),"",Values!$B$31)</f>
        <v/>
      </c>
      <c r="ES53" s="1" t="str">
        <f aca="false">IF(ISBLANK(Values!E52),"","Amazon Tellus UPS")</f>
        <v/>
      </c>
      <c r="EV53" s="31" t="str">
        <f aca="false">IF(ISBLANK(Values!E52),"","New")</f>
        <v/>
      </c>
      <c r="FE53" s="1" t="str">
        <f aca="false">IF(ISBLANK(Values!E52),"",IF(CO53&lt;&gt;"DEFAULT", "", 3))</f>
        <v/>
      </c>
      <c r="FH53" s="1" t="str">
        <f aca="false">IF(ISBLANK(Values!E52),"","FALSE")</f>
        <v/>
      </c>
      <c r="FI53" s="36" t="str">
        <f aca="false">IF(ISBLANK(Values!E52),"","FALSE")</f>
        <v/>
      </c>
      <c r="FJ53" s="36" t="str">
        <f aca="false">IF(ISBLANK(Values!E52),"","FALSE")</f>
        <v/>
      </c>
      <c r="FM53" s="1" t="str">
        <f aca="false">IF(ISBLANK(Values!E52),"","1")</f>
        <v/>
      </c>
      <c r="FO53" s="28" t="str">
        <f aca="false">IF(ISBLANK(Values!E52),"",IF(Values!J52, Values!$B$4, Values!$B$5))</f>
        <v/>
      </c>
      <c r="FP53" s="1" t="str">
        <f aca="false">IF(ISBLANK(Values!E52),"","Percent")</f>
        <v/>
      </c>
      <c r="FQ53" s="1" t="str">
        <f aca="false">IF(ISBLANK(Values!E52),"","2")</f>
        <v/>
      </c>
      <c r="FR53" s="1" t="str">
        <f aca="false">IF(ISBLANK(Values!E52),"","3")</f>
        <v/>
      </c>
      <c r="FS53" s="1" t="str">
        <f aca="false">IF(ISBLANK(Values!E52),"","5")</f>
        <v/>
      </c>
      <c r="FT53" s="1" t="str">
        <f aca="false">IF(ISBLANK(Values!E52),"","6")</f>
        <v/>
      </c>
      <c r="FU53" s="1" t="str">
        <f aca="false">IF(ISBLANK(Values!E52),"","10")</f>
        <v/>
      </c>
      <c r="FV53" s="1" t="str">
        <f aca="false">IF(ISBLANK(Values!E52),"","10")</f>
        <v/>
      </c>
    </row>
    <row r="54" customFormat="false" ht="15" hidden="false" customHeight="false" outlineLevel="0" collapsed="false">
      <c r="A54" s="27" t="str">
        <f aca="false">IF(ISBLANK(Values!E53),"",IF(Values!$B$37="EU","computercomponent","computer"))</f>
        <v/>
      </c>
      <c r="B54" s="38" t="str">
        <f aca="false">IF(ISBLANK(Values!E53),"",Values!F53)</f>
        <v/>
      </c>
      <c r="C54" s="32" t="str">
        <f aca="false">IF(ISBLANK(Values!E53),"","TellusRem")</f>
        <v/>
      </c>
      <c r="D54" s="30" t="str">
        <f aca="false">IF(ISBLANK(Values!E53),"",Values!E53)</f>
        <v/>
      </c>
      <c r="E54" s="31" t="str">
        <f aca="false">IF(ISBLANK(Values!E53),"","EAN")</f>
        <v/>
      </c>
      <c r="F54" s="28" t="str">
        <f aca="false">IF(ISBLANK(Values!E53),"",IF(Values!J53, SUBSTITUTE(Values!$B$1, "{language}", Values!H53) &amp; " " &amp;Values!$B$3, SUBSTITUTE(Values!$B$2, "{language}", Values!$H53) &amp; " " &amp;Values!$B$3))</f>
        <v/>
      </c>
      <c r="G54" s="39" t="str">
        <f aca="false">IF(ISBLANK(Values!E53),"","TellusRem")</f>
        <v/>
      </c>
      <c r="H54" s="27" t="str">
        <f aca="false">IF(ISBLANK(Values!E53),"",Values!$B$16)</f>
        <v/>
      </c>
      <c r="I54" s="27" t="str">
        <f aca="false">IF(ISBLANK(Values!E53),"","4730574031")</f>
        <v/>
      </c>
      <c r="J54" s="40" t="str">
        <f aca="false">IF(ISBLANK(Values!E53),"",Values!F53 )</f>
        <v/>
      </c>
      <c r="K54" s="28" t="str">
        <f aca="false">IF(ISBLANK(Values!E53),"",IF(Values!J53, Values!$B$4, Values!$B$5))</f>
        <v/>
      </c>
      <c r="L54" s="41" t="str">
        <f aca="false">IF(ISBLANK(Values!E53),"",IF($CO54="DEFAULT", Values!$B$18, ""))</f>
        <v/>
      </c>
      <c r="M54" s="28" t="str">
        <f aca="false">IF(ISBLANK(Values!E53),"",Values!$M53)</f>
        <v/>
      </c>
      <c r="N54" s="28" t="str">
        <f aca="false">IF(ISBLANK(Values!$F53),"",Values!N53)</f>
        <v/>
      </c>
      <c r="O54" s="28" t="str">
        <f aca="false">IF(ISBLANK(Values!$F53),"",Values!O53)</f>
        <v/>
      </c>
      <c r="P54" s="28" t="str">
        <f aca="false">IF(ISBLANK(Values!$F53),"",Values!P53)</f>
        <v/>
      </c>
      <c r="Q54" s="28" t="str">
        <f aca="false">IF(ISBLANK(Values!$F53),"",Values!Q53)</f>
        <v/>
      </c>
      <c r="R54" s="28" t="str">
        <f aca="false">IF(ISBLANK(Values!$F53),"",Values!R53)</f>
        <v/>
      </c>
      <c r="S54" s="28" t="str">
        <f aca="false">IF(ISBLANK(Values!$F53),"",Values!S53)</f>
        <v/>
      </c>
      <c r="T54" s="28" t="str">
        <f aca="false">IF(ISBLANK(Values!$F53),"",Values!T53)</f>
        <v/>
      </c>
      <c r="U54" s="44"/>
      <c r="W54" s="32" t="str">
        <f aca="false">IF(ISBLANK(Values!E53),"","Child")</f>
        <v/>
      </c>
      <c r="X54" s="32" t="str">
        <f aca="false">IF(ISBLANK(Values!E53),"",Values!$B$13)</f>
        <v/>
      </c>
      <c r="Y54" s="40" t="str">
        <f aca="false">IF(ISBLANK(Values!E53),"","Size-Color")</f>
        <v/>
      </c>
      <c r="Z54" s="32" t="str">
        <f aca="false">IF(ISBLANK(Values!E53),"","variation")</f>
        <v/>
      </c>
      <c r="AA54" s="36" t="str">
        <f aca="false">IF(ISBLANK(Values!E53),"",Values!$B$20)</f>
        <v/>
      </c>
      <c r="AB54" s="36" t="str">
        <f aca="false">IF(ISBLANK(Values!E53),"",Values!$B$29)</f>
        <v/>
      </c>
      <c r="AI54" s="42" t="str">
        <f aca="false">IF(ISBLANK(Values!E53),"",IF(Values!I53,Values!$B$23,Values!$B$33))</f>
        <v/>
      </c>
      <c r="AJ54" s="43" t="str">
        <f aca="false">IF(ISBLANK(Values!E53),"",Values!$B$24 &amp;" "&amp;Values!$B$3)</f>
        <v/>
      </c>
      <c r="AK54" s="1" t="str">
        <f aca="false">IF(ISBLANK(Values!E53),"",Values!$B$25)</f>
        <v/>
      </c>
      <c r="AL54" s="1" t="str">
        <f aca="false">IF(ISBLANK(Values!E53),"",SUBSTITUTE(SUBSTITUTE(IF(Values!$J53, Values!$B$26, Values!$B$33), "{language}", Values!$H53), "{flag}", INDEX(options!$E$1:$E$20, Values!$V53)))</f>
        <v/>
      </c>
      <c r="AM54" s="1" t="str">
        <f aca="false">SUBSTITUTE(IF(ISBLANK(Values!E53),"",Values!$B$27), "{model}", Values!$B$3)</f>
        <v/>
      </c>
      <c r="AT54" s="28" t="str">
        <f aca="false">IF(ISBLANK(Values!E53),"",Values!H53)</f>
        <v/>
      </c>
      <c r="AV54" s="36" t="str">
        <f aca="false">IF(ISBLANK(Values!E53),"",IF(Values!J53,"Backlit", "Non-Backlit"))</f>
        <v/>
      </c>
      <c r="BE54" s="27" t="str">
        <f aca="false">IF(ISBLANK(Values!E53),"","Professional Audience")</f>
        <v/>
      </c>
      <c r="BF54" s="27" t="str">
        <f aca="false">IF(ISBLANK(Values!E53),"","Consumer Audience")</f>
        <v/>
      </c>
      <c r="BG54" s="27" t="str">
        <f aca="false">IF(ISBLANK(Values!E53),"","Adults")</f>
        <v/>
      </c>
      <c r="BH54" s="27" t="str">
        <f aca="false">IF(ISBLANK(Values!E53),"","People")</f>
        <v/>
      </c>
      <c r="CG54" s="1" t="str">
        <f aca="false">IF(ISBLANK(Values!E53),"",Values!$B$11)</f>
        <v/>
      </c>
      <c r="CH54" s="1" t="str">
        <f aca="false">IF(ISBLANK(Values!E53),"","GR")</f>
        <v/>
      </c>
      <c r="CI54" s="1" t="str">
        <f aca="false">IF(ISBLANK(Values!E53),"",Values!$B$7)</f>
        <v/>
      </c>
      <c r="CJ54" s="1" t="str">
        <f aca="false">IF(ISBLANK(Values!E53),"",Values!$B$8)</f>
        <v/>
      </c>
      <c r="CK54" s="1" t="str">
        <f aca="false">IF(ISBLANK(Values!E53),"",Values!$B$9)</f>
        <v/>
      </c>
      <c r="CL54" s="1" t="str">
        <f aca="false">IF(ISBLANK(Values!E53),"","CM")</f>
        <v/>
      </c>
      <c r="CO54" s="1" t="str">
        <f aca="false">IF(ISBLANK(Values!E53), "", IF(AND(Values!$B$37=options!$G$2, Values!$C53), "AMAZON_NA", IF(AND(Values!$B$37=options!$G$1, Values!$D53), "AMAZON_EU", "DEFAULT")))</f>
        <v/>
      </c>
      <c r="CP54" s="36" t="str">
        <f aca="false">IF(ISBLANK(Values!E53),"",Values!$B$7)</f>
        <v/>
      </c>
      <c r="CQ54" s="36" t="str">
        <f aca="false">IF(ISBLANK(Values!E53),"",Values!$B$8)</f>
        <v/>
      </c>
      <c r="CR54" s="36" t="str">
        <f aca="false">IF(ISBLANK(Values!E53),"",Values!$B$9)</f>
        <v/>
      </c>
      <c r="CS54" s="1" t="str">
        <f aca="false">IF(ISBLANK(Values!E53),"",Values!$B$11)</f>
        <v/>
      </c>
      <c r="CT54" s="1" t="str">
        <f aca="false">IF(ISBLANK(Values!E53),"","GR")</f>
        <v/>
      </c>
      <c r="CU54" s="1" t="str">
        <f aca="false">IF(ISBLANK(Values!E53),"","CM")</f>
        <v/>
      </c>
      <c r="CV54" s="1" t="str">
        <f aca="false">IF(ISBLANK(Values!E53),"",IF(Values!$B$36=options!$F$1,"Denmark", IF(Values!$B$36=options!$F$2, "Danemark",IF(Values!$B$36=options!$F$3, "Dänemark",IF(Values!$B$36=options!$F$4, "Danimarca",IF(Values!$B$36=options!$F$5, "Dinamarca",IF(Values!$B$36=options!$F$6, "Denemarken","" ) ) ) ) )))</f>
        <v/>
      </c>
      <c r="CZ54" s="1" t="str">
        <f aca="false">IF(ISBLANK(Values!E53),"","No")</f>
        <v/>
      </c>
      <c r="DA54" s="1" t="str">
        <f aca="false">IF(ISBLANK(Values!E53),"","No")</f>
        <v/>
      </c>
      <c r="DO54" s="27" t="str">
        <f aca="false">IF(ISBLANK(Values!E53),"","Parts")</f>
        <v/>
      </c>
      <c r="DP54" s="27" t="str">
        <f aca="false">IF(ISBLANK(Values!E53),"",Values!$B$31)</f>
        <v/>
      </c>
      <c r="DS54" s="31"/>
      <c r="DY54" s="45" t="str">
        <f aca="false">IF(ISBLANK(Values!$E53), "", "not_applicable")</f>
        <v/>
      </c>
      <c r="DZ54" s="31"/>
      <c r="EA54" s="31"/>
      <c r="EB54" s="31"/>
      <c r="EC54" s="31"/>
      <c r="EI54" s="1" t="str">
        <f aca="false">IF(ISBLANK(Values!E53),"",Values!$B$31)</f>
        <v/>
      </c>
      <c r="ES54" s="1" t="str">
        <f aca="false">IF(ISBLANK(Values!E53),"","Amazon Tellus UPS")</f>
        <v/>
      </c>
      <c r="EV54" s="31" t="str">
        <f aca="false">IF(ISBLANK(Values!E53),"","New")</f>
        <v/>
      </c>
      <c r="FE54" s="1" t="str">
        <f aca="false">IF(ISBLANK(Values!E53),"",IF(CO54&lt;&gt;"DEFAULT", "", 3))</f>
        <v/>
      </c>
      <c r="FH54" s="1" t="str">
        <f aca="false">IF(ISBLANK(Values!E53),"","FALSE")</f>
        <v/>
      </c>
      <c r="FI54" s="36" t="str">
        <f aca="false">IF(ISBLANK(Values!E53),"","FALSE")</f>
        <v/>
      </c>
      <c r="FJ54" s="36" t="str">
        <f aca="false">IF(ISBLANK(Values!E53),"","FALSE")</f>
        <v/>
      </c>
      <c r="FM54" s="1" t="str">
        <f aca="false">IF(ISBLANK(Values!E53),"","1")</f>
        <v/>
      </c>
      <c r="FO54" s="28" t="str">
        <f aca="false">IF(ISBLANK(Values!E53),"",IF(Values!J53, Values!$B$4, Values!$B$5))</f>
        <v/>
      </c>
      <c r="FP54" s="1" t="str">
        <f aca="false">IF(ISBLANK(Values!E53),"","Percent")</f>
        <v/>
      </c>
      <c r="FQ54" s="1" t="str">
        <f aca="false">IF(ISBLANK(Values!E53),"","2")</f>
        <v/>
      </c>
      <c r="FR54" s="1" t="str">
        <f aca="false">IF(ISBLANK(Values!E53),"","3")</f>
        <v/>
      </c>
      <c r="FS54" s="1" t="str">
        <f aca="false">IF(ISBLANK(Values!E53),"","5")</f>
        <v/>
      </c>
      <c r="FT54" s="1" t="str">
        <f aca="false">IF(ISBLANK(Values!E53),"","6")</f>
        <v/>
      </c>
      <c r="FU54" s="1" t="str">
        <f aca="false">IF(ISBLANK(Values!E53),"","10")</f>
        <v/>
      </c>
      <c r="FV54" s="1" t="str">
        <f aca="false">IF(ISBLANK(Values!E53),"","10")</f>
        <v/>
      </c>
    </row>
    <row r="55" customFormat="false" ht="15" hidden="false" customHeight="false" outlineLevel="0" collapsed="false">
      <c r="A55" s="27" t="str">
        <f aca="false">IF(ISBLANK(Values!E54),"",IF(Values!$B$37="EU","computercomponent","computer"))</f>
        <v/>
      </c>
      <c r="B55" s="38" t="str">
        <f aca="false">IF(ISBLANK(Values!E54),"",Values!F54)</f>
        <v/>
      </c>
      <c r="C55" s="32" t="str">
        <f aca="false">IF(ISBLANK(Values!E54),"","TellusRem")</f>
        <v/>
      </c>
      <c r="D55" s="30" t="str">
        <f aca="false">IF(ISBLANK(Values!E54),"",Values!E54)</f>
        <v/>
      </c>
      <c r="E55" s="31" t="str">
        <f aca="false">IF(ISBLANK(Values!E54),"","EAN")</f>
        <v/>
      </c>
      <c r="F55" s="28" t="str">
        <f aca="false">IF(ISBLANK(Values!E54),"",IF(Values!J54, SUBSTITUTE(Values!$B$1, "{language}", Values!H54) &amp; " " &amp;Values!$B$3, SUBSTITUTE(Values!$B$2, "{language}", Values!$H54) &amp; " " &amp;Values!$B$3))</f>
        <v/>
      </c>
      <c r="G55" s="39" t="str">
        <f aca="false">IF(ISBLANK(Values!E54),"","TellusRem")</f>
        <v/>
      </c>
      <c r="H55" s="27" t="str">
        <f aca="false">IF(ISBLANK(Values!E54),"",Values!$B$16)</f>
        <v/>
      </c>
      <c r="I55" s="27" t="str">
        <f aca="false">IF(ISBLANK(Values!E54),"","4730574031")</f>
        <v/>
      </c>
      <c r="J55" s="40" t="str">
        <f aca="false">IF(ISBLANK(Values!E54),"",Values!F54 )</f>
        <v/>
      </c>
      <c r="K55" s="28" t="str">
        <f aca="false">IF(ISBLANK(Values!E54),"",IF(Values!J54, Values!$B$4, Values!$B$5))</f>
        <v/>
      </c>
      <c r="L55" s="41" t="str">
        <f aca="false">IF(ISBLANK(Values!E54),"",IF($CO55="DEFAULT", Values!$B$18, ""))</f>
        <v/>
      </c>
      <c r="M55" s="28" t="str">
        <f aca="false">IF(ISBLANK(Values!E54),"",Values!$M54)</f>
        <v/>
      </c>
      <c r="N55" s="28" t="str">
        <f aca="false">IF(ISBLANK(Values!$F54),"",Values!N54)</f>
        <v/>
      </c>
      <c r="O55" s="28" t="str">
        <f aca="false">IF(ISBLANK(Values!$F54),"",Values!O54)</f>
        <v/>
      </c>
      <c r="P55" s="28" t="str">
        <f aca="false">IF(ISBLANK(Values!$F54),"",Values!P54)</f>
        <v/>
      </c>
      <c r="Q55" s="28" t="str">
        <f aca="false">IF(ISBLANK(Values!$F54),"",Values!Q54)</f>
        <v/>
      </c>
      <c r="R55" s="28" t="str">
        <f aca="false">IF(ISBLANK(Values!$F54),"",Values!R54)</f>
        <v/>
      </c>
      <c r="S55" s="28" t="str">
        <f aca="false">IF(ISBLANK(Values!$F54),"",Values!S54)</f>
        <v/>
      </c>
      <c r="T55" s="28" t="str">
        <f aca="false">IF(ISBLANK(Values!$F54),"",Values!T54)</f>
        <v/>
      </c>
      <c r="U55" s="44"/>
      <c r="W55" s="32" t="str">
        <f aca="false">IF(ISBLANK(Values!E54),"","Child")</f>
        <v/>
      </c>
      <c r="X55" s="32" t="str">
        <f aca="false">IF(ISBLANK(Values!E54),"",Values!$B$13)</f>
        <v/>
      </c>
      <c r="Y55" s="40" t="str">
        <f aca="false">IF(ISBLANK(Values!E54),"","Size-Color")</f>
        <v/>
      </c>
      <c r="Z55" s="32" t="str">
        <f aca="false">IF(ISBLANK(Values!E54),"","variation")</f>
        <v/>
      </c>
      <c r="AA55" s="36" t="str">
        <f aca="false">IF(ISBLANK(Values!E54),"",Values!$B$20)</f>
        <v/>
      </c>
      <c r="AB55" s="36" t="str">
        <f aca="false">IF(ISBLANK(Values!E54),"",Values!$B$29)</f>
        <v/>
      </c>
      <c r="AI55" s="42" t="str">
        <f aca="false">IF(ISBLANK(Values!E54),"",IF(Values!I54,Values!$B$23,Values!$B$33))</f>
        <v/>
      </c>
      <c r="AJ55" s="43" t="str">
        <f aca="false">IF(ISBLANK(Values!E54),"",Values!$B$24 &amp;" "&amp;Values!$B$3)</f>
        <v/>
      </c>
      <c r="AK55" s="1" t="str">
        <f aca="false">IF(ISBLANK(Values!E54),"",Values!$B$25)</f>
        <v/>
      </c>
      <c r="AL55" s="1" t="str">
        <f aca="false">IF(ISBLANK(Values!E54),"",SUBSTITUTE(SUBSTITUTE(IF(Values!$J54, Values!$B$26, Values!$B$33), "{language}", Values!$H54), "{flag}", INDEX(options!$E$1:$E$20, Values!$V54)))</f>
        <v/>
      </c>
      <c r="AM55" s="1" t="str">
        <f aca="false">SUBSTITUTE(IF(ISBLANK(Values!E54),"",Values!$B$27), "{model}", Values!$B$3)</f>
        <v/>
      </c>
      <c r="AT55" s="28" t="str">
        <f aca="false">IF(ISBLANK(Values!E54),"",Values!H54)</f>
        <v/>
      </c>
      <c r="AV55" s="36" t="str">
        <f aca="false">IF(ISBLANK(Values!E54),"",IF(Values!J54,"Backlit", "Non-Backlit"))</f>
        <v/>
      </c>
      <c r="BE55" s="27" t="str">
        <f aca="false">IF(ISBLANK(Values!E54),"","Professional Audience")</f>
        <v/>
      </c>
      <c r="BF55" s="27" t="str">
        <f aca="false">IF(ISBLANK(Values!E54),"","Consumer Audience")</f>
        <v/>
      </c>
      <c r="BG55" s="27" t="str">
        <f aca="false">IF(ISBLANK(Values!E54),"","Adults")</f>
        <v/>
      </c>
      <c r="BH55" s="27" t="str">
        <f aca="false">IF(ISBLANK(Values!E54),"","People")</f>
        <v/>
      </c>
      <c r="CG55" s="1" t="str">
        <f aca="false">IF(ISBLANK(Values!E54),"",Values!$B$11)</f>
        <v/>
      </c>
      <c r="CH55" s="1" t="str">
        <f aca="false">IF(ISBLANK(Values!E54),"","GR")</f>
        <v/>
      </c>
      <c r="CI55" s="1" t="str">
        <f aca="false">IF(ISBLANK(Values!E54),"",Values!$B$7)</f>
        <v/>
      </c>
      <c r="CJ55" s="1" t="str">
        <f aca="false">IF(ISBLANK(Values!E54),"",Values!$B$8)</f>
        <v/>
      </c>
      <c r="CK55" s="1" t="str">
        <f aca="false">IF(ISBLANK(Values!E54),"",Values!$B$9)</f>
        <v/>
      </c>
      <c r="CL55" s="1" t="str">
        <f aca="false">IF(ISBLANK(Values!E54),"","CM")</f>
        <v/>
      </c>
      <c r="CO55" s="1" t="str">
        <f aca="false">IF(ISBLANK(Values!E54), "", IF(AND(Values!$B$37=options!$G$2, Values!$C54), "AMAZON_NA", IF(AND(Values!$B$37=options!$G$1, Values!$D54), "AMAZON_EU", "DEFAULT")))</f>
        <v/>
      </c>
      <c r="CP55" s="36" t="str">
        <f aca="false">IF(ISBLANK(Values!E54),"",Values!$B$7)</f>
        <v/>
      </c>
      <c r="CQ55" s="36" t="str">
        <f aca="false">IF(ISBLANK(Values!E54),"",Values!$B$8)</f>
        <v/>
      </c>
      <c r="CR55" s="36" t="str">
        <f aca="false">IF(ISBLANK(Values!E54),"",Values!$B$9)</f>
        <v/>
      </c>
      <c r="CS55" s="1" t="str">
        <f aca="false">IF(ISBLANK(Values!E54),"",Values!$B$11)</f>
        <v/>
      </c>
      <c r="CT55" s="1" t="str">
        <f aca="false">IF(ISBLANK(Values!E54),"","GR")</f>
        <v/>
      </c>
      <c r="CU55" s="1" t="str">
        <f aca="false">IF(ISBLANK(Values!E54),"","CM")</f>
        <v/>
      </c>
      <c r="CV55" s="1" t="str">
        <f aca="false">IF(ISBLANK(Values!E54),"",IF(Values!$B$36=options!$F$1,"Denmark", IF(Values!$B$36=options!$F$2, "Danemark",IF(Values!$B$36=options!$F$3, "Dänemark",IF(Values!$B$36=options!$F$4, "Danimarca",IF(Values!$B$36=options!$F$5, "Dinamarca",IF(Values!$B$36=options!$F$6, "Denemarken","" ) ) ) ) )))</f>
        <v/>
      </c>
      <c r="CZ55" s="1" t="str">
        <f aca="false">IF(ISBLANK(Values!E54),"","No")</f>
        <v/>
      </c>
      <c r="DA55" s="1" t="str">
        <f aca="false">IF(ISBLANK(Values!E54),"","No")</f>
        <v/>
      </c>
      <c r="DO55" s="27" t="str">
        <f aca="false">IF(ISBLANK(Values!E54),"","Parts")</f>
        <v/>
      </c>
      <c r="DP55" s="27" t="str">
        <f aca="false">IF(ISBLANK(Values!E54),"",Values!$B$31)</f>
        <v/>
      </c>
      <c r="DS55" s="31"/>
      <c r="DY55" s="45" t="str">
        <f aca="false">IF(ISBLANK(Values!$E54), "", "not_applicable")</f>
        <v/>
      </c>
      <c r="DZ55" s="31"/>
      <c r="EA55" s="31"/>
      <c r="EB55" s="31"/>
      <c r="EC55" s="31"/>
      <c r="EI55" s="1" t="str">
        <f aca="false">IF(ISBLANK(Values!E54),"",Values!$B$31)</f>
        <v/>
      </c>
      <c r="ES55" s="1" t="str">
        <f aca="false">IF(ISBLANK(Values!E54),"","Amazon Tellus UPS")</f>
        <v/>
      </c>
      <c r="EV55" s="31" t="str">
        <f aca="false">IF(ISBLANK(Values!E54),"","New")</f>
        <v/>
      </c>
      <c r="FE55" s="1" t="str">
        <f aca="false">IF(ISBLANK(Values!E54),"",IF(CO55&lt;&gt;"DEFAULT", "", 3))</f>
        <v/>
      </c>
      <c r="FH55" s="1" t="str">
        <f aca="false">IF(ISBLANK(Values!E54),"","FALSE")</f>
        <v/>
      </c>
      <c r="FI55" s="36" t="str">
        <f aca="false">IF(ISBLANK(Values!E54),"","FALSE")</f>
        <v/>
      </c>
      <c r="FJ55" s="36" t="str">
        <f aca="false">IF(ISBLANK(Values!E54),"","FALSE")</f>
        <v/>
      </c>
      <c r="FM55" s="1" t="str">
        <f aca="false">IF(ISBLANK(Values!E54),"","1")</f>
        <v/>
      </c>
      <c r="FO55" s="28" t="str">
        <f aca="false">IF(ISBLANK(Values!E54),"",IF(Values!J54, Values!$B$4, Values!$B$5))</f>
        <v/>
      </c>
      <c r="FP55" s="1" t="str">
        <f aca="false">IF(ISBLANK(Values!E54),"","Percent")</f>
        <v/>
      </c>
      <c r="FQ55" s="1" t="str">
        <f aca="false">IF(ISBLANK(Values!E54),"","2")</f>
        <v/>
      </c>
      <c r="FR55" s="1" t="str">
        <f aca="false">IF(ISBLANK(Values!E54),"","3")</f>
        <v/>
      </c>
      <c r="FS55" s="1" t="str">
        <f aca="false">IF(ISBLANK(Values!E54),"","5")</f>
        <v/>
      </c>
      <c r="FT55" s="1" t="str">
        <f aca="false">IF(ISBLANK(Values!E54),"","6")</f>
        <v/>
      </c>
      <c r="FU55" s="1" t="str">
        <f aca="false">IF(ISBLANK(Values!E54),"","10")</f>
        <v/>
      </c>
      <c r="FV55" s="1" t="str">
        <f aca="false">IF(ISBLANK(Values!E54),"","10")</f>
        <v/>
      </c>
    </row>
    <row r="56" customFormat="false" ht="15" hidden="false" customHeight="false" outlineLevel="0" collapsed="false">
      <c r="A56" s="27" t="str">
        <f aca="false">IF(ISBLANK(Values!E55),"",IF(Values!$B$37="EU","computercomponent","computer"))</f>
        <v/>
      </c>
      <c r="B56" s="38" t="str">
        <f aca="false">IF(ISBLANK(Values!E55),"",Values!F55)</f>
        <v/>
      </c>
      <c r="C56" s="32" t="str">
        <f aca="false">IF(ISBLANK(Values!E55),"","TellusRem")</f>
        <v/>
      </c>
      <c r="D56" s="30" t="str">
        <f aca="false">IF(ISBLANK(Values!E55),"",Values!E55)</f>
        <v/>
      </c>
      <c r="E56" s="31" t="str">
        <f aca="false">IF(ISBLANK(Values!E55),"","EAN")</f>
        <v/>
      </c>
      <c r="F56" s="28" t="str">
        <f aca="false">IF(ISBLANK(Values!E55),"",IF(Values!J55, SUBSTITUTE(Values!$B$1, "{language}", Values!H55) &amp; " " &amp;Values!$B$3, SUBSTITUTE(Values!$B$2, "{language}", Values!$H55) &amp; " " &amp;Values!$B$3))</f>
        <v/>
      </c>
      <c r="G56" s="39" t="str">
        <f aca="false">IF(ISBLANK(Values!E55),"","TellusRem")</f>
        <v/>
      </c>
      <c r="H56" s="27" t="str">
        <f aca="false">IF(ISBLANK(Values!E55),"",Values!$B$16)</f>
        <v/>
      </c>
      <c r="I56" s="27" t="str">
        <f aca="false">IF(ISBLANK(Values!E55),"","4730574031")</f>
        <v/>
      </c>
      <c r="J56" s="40" t="str">
        <f aca="false">IF(ISBLANK(Values!E55),"",Values!F55 )</f>
        <v/>
      </c>
      <c r="K56" s="28" t="str">
        <f aca="false">IF(ISBLANK(Values!E55),"",IF(Values!J55, Values!$B$4, Values!$B$5))</f>
        <v/>
      </c>
      <c r="L56" s="41" t="str">
        <f aca="false">IF(ISBLANK(Values!E55),"",IF($CO56="DEFAULT", Values!$B$18, ""))</f>
        <v/>
      </c>
      <c r="M56" s="28" t="str">
        <f aca="false">IF(ISBLANK(Values!E55),"",Values!$M55)</f>
        <v/>
      </c>
      <c r="N56" s="28" t="str">
        <f aca="false">IF(ISBLANK(Values!$F55),"",Values!N55)</f>
        <v/>
      </c>
      <c r="O56" s="28" t="str">
        <f aca="false">IF(ISBLANK(Values!$F55),"",Values!O55)</f>
        <v/>
      </c>
      <c r="P56" s="28" t="str">
        <f aca="false">IF(ISBLANK(Values!$F55),"",Values!P55)</f>
        <v/>
      </c>
      <c r="Q56" s="28" t="str">
        <f aca="false">IF(ISBLANK(Values!$F55),"",Values!Q55)</f>
        <v/>
      </c>
      <c r="R56" s="28" t="str">
        <f aca="false">IF(ISBLANK(Values!$F55),"",Values!R55)</f>
        <v/>
      </c>
      <c r="S56" s="28" t="str">
        <f aca="false">IF(ISBLANK(Values!$F55),"",Values!S55)</f>
        <v/>
      </c>
      <c r="T56" s="28" t="str">
        <f aca="false">IF(ISBLANK(Values!$F55),"",Values!T55)</f>
        <v/>
      </c>
      <c r="U56" s="44"/>
      <c r="W56" s="32" t="str">
        <f aca="false">IF(ISBLANK(Values!E55),"","Child")</f>
        <v/>
      </c>
      <c r="X56" s="32" t="str">
        <f aca="false">IF(ISBLANK(Values!E55),"",Values!$B$13)</f>
        <v/>
      </c>
      <c r="Y56" s="40" t="str">
        <f aca="false">IF(ISBLANK(Values!E55),"","Size-Color")</f>
        <v/>
      </c>
      <c r="Z56" s="32" t="str">
        <f aca="false">IF(ISBLANK(Values!E55),"","variation")</f>
        <v/>
      </c>
      <c r="AA56" s="36" t="str">
        <f aca="false">IF(ISBLANK(Values!E55),"",Values!$B$20)</f>
        <v/>
      </c>
      <c r="AB56" s="36" t="str">
        <f aca="false">IF(ISBLANK(Values!E55),"",Values!$B$29)</f>
        <v/>
      </c>
      <c r="AI56" s="42" t="str">
        <f aca="false">IF(ISBLANK(Values!E55),"",IF(Values!I55,Values!$B$23,Values!$B$33))</f>
        <v/>
      </c>
      <c r="AJ56" s="43" t="str">
        <f aca="false">IF(ISBLANK(Values!E55),"",Values!$B$24 &amp;" "&amp;Values!$B$3)</f>
        <v/>
      </c>
      <c r="AK56" s="1" t="str">
        <f aca="false">IF(ISBLANK(Values!E55),"",Values!$B$25)</f>
        <v/>
      </c>
      <c r="AL56" s="1" t="str">
        <f aca="false">IF(ISBLANK(Values!E55),"",SUBSTITUTE(SUBSTITUTE(IF(Values!$J55, Values!$B$26, Values!$B$33), "{language}", Values!$H55), "{flag}", INDEX(options!$E$1:$E$20, Values!$V55)))</f>
        <v/>
      </c>
      <c r="AM56" s="1" t="str">
        <f aca="false">SUBSTITUTE(IF(ISBLANK(Values!E55),"",Values!$B$27), "{model}", Values!$B$3)</f>
        <v/>
      </c>
      <c r="AT56" s="28" t="str">
        <f aca="false">IF(ISBLANK(Values!E55),"",Values!H55)</f>
        <v/>
      </c>
      <c r="AV56" s="36" t="str">
        <f aca="false">IF(ISBLANK(Values!E55),"",IF(Values!J55,"Backlit", "Non-Backlit"))</f>
        <v/>
      </c>
      <c r="BE56" s="27" t="str">
        <f aca="false">IF(ISBLANK(Values!E55),"","Professional Audience")</f>
        <v/>
      </c>
      <c r="BF56" s="27" t="str">
        <f aca="false">IF(ISBLANK(Values!E55),"","Consumer Audience")</f>
        <v/>
      </c>
      <c r="BG56" s="27" t="str">
        <f aca="false">IF(ISBLANK(Values!E55),"","Adults")</f>
        <v/>
      </c>
      <c r="BH56" s="27" t="str">
        <f aca="false">IF(ISBLANK(Values!E55),"","People")</f>
        <v/>
      </c>
      <c r="CG56" s="1" t="str">
        <f aca="false">IF(ISBLANK(Values!E55),"",Values!$B$11)</f>
        <v/>
      </c>
      <c r="CH56" s="1" t="str">
        <f aca="false">IF(ISBLANK(Values!E55),"","GR")</f>
        <v/>
      </c>
      <c r="CI56" s="1" t="str">
        <f aca="false">IF(ISBLANK(Values!E55),"",Values!$B$7)</f>
        <v/>
      </c>
      <c r="CJ56" s="1" t="str">
        <f aca="false">IF(ISBLANK(Values!E55),"",Values!$B$8)</f>
        <v/>
      </c>
      <c r="CK56" s="1" t="str">
        <f aca="false">IF(ISBLANK(Values!E55),"",Values!$B$9)</f>
        <v/>
      </c>
      <c r="CL56" s="1" t="str">
        <f aca="false">IF(ISBLANK(Values!E55),"","CM")</f>
        <v/>
      </c>
      <c r="CO56" s="1" t="str">
        <f aca="false">IF(ISBLANK(Values!E55), "", IF(AND(Values!$B$37=options!$G$2, Values!$C55), "AMAZON_NA", IF(AND(Values!$B$37=options!$G$1, Values!$D55), "AMAZON_EU", "DEFAULT")))</f>
        <v/>
      </c>
      <c r="CP56" s="36" t="str">
        <f aca="false">IF(ISBLANK(Values!E55),"",Values!$B$7)</f>
        <v/>
      </c>
      <c r="CQ56" s="36" t="str">
        <f aca="false">IF(ISBLANK(Values!E55),"",Values!$B$8)</f>
        <v/>
      </c>
      <c r="CR56" s="36" t="str">
        <f aca="false">IF(ISBLANK(Values!E55),"",Values!$B$9)</f>
        <v/>
      </c>
      <c r="CS56" s="1" t="str">
        <f aca="false">IF(ISBLANK(Values!E55),"",Values!$B$11)</f>
        <v/>
      </c>
      <c r="CT56" s="1" t="str">
        <f aca="false">IF(ISBLANK(Values!E55),"","GR")</f>
        <v/>
      </c>
      <c r="CU56" s="1" t="str">
        <f aca="false">IF(ISBLANK(Values!E55),"","CM")</f>
        <v/>
      </c>
      <c r="CV56" s="1" t="str">
        <f aca="false">IF(ISBLANK(Values!E55),"",IF(Values!$B$36=options!$F$1,"Denmark", IF(Values!$B$36=options!$F$2, "Danemark",IF(Values!$B$36=options!$F$3, "Dänemark",IF(Values!$B$36=options!$F$4, "Danimarca",IF(Values!$B$36=options!$F$5, "Dinamarca",IF(Values!$B$36=options!$F$6, "Denemarken","" ) ) ) ) )))</f>
        <v/>
      </c>
      <c r="CZ56" s="1" t="str">
        <f aca="false">IF(ISBLANK(Values!E55),"","No")</f>
        <v/>
      </c>
      <c r="DA56" s="1" t="str">
        <f aca="false">IF(ISBLANK(Values!E55),"","No")</f>
        <v/>
      </c>
      <c r="DO56" s="27" t="str">
        <f aca="false">IF(ISBLANK(Values!E55),"","Parts")</f>
        <v/>
      </c>
      <c r="DP56" s="27" t="str">
        <f aca="false">IF(ISBLANK(Values!E55),"",Values!$B$31)</f>
        <v/>
      </c>
      <c r="DS56" s="31"/>
      <c r="DY56" s="45" t="str">
        <f aca="false">IF(ISBLANK(Values!$E55), "", "not_applicable")</f>
        <v/>
      </c>
      <c r="DZ56" s="31"/>
      <c r="EA56" s="31"/>
      <c r="EB56" s="31"/>
      <c r="EC56" s="31"/>
      <c r="EI56" s="1" t="str">
        <f aca="false">IF(ISBLANK(Values!E55),"",Values!$B$31)</f>
        <v/>
      </c>
      <c r="ES56" s="1" t="str">
        <f aca="false">IF(ISBLANK(Values!E55),"","Amazon Tellus UPS")</f>
        <v/>
      </c>
      <c r="EV56" s="31" t="str">
        <f aca="false">IF(ISBLANK(Values!E55),"","New")</f>
        <v/>
      </c>
      <c r="FE56" s="1" t="str">
        <f aca="false">IF(ISBLANK(Values!E55),"",IF(CO56&lt;&gt;"DEFAULT", "", 3))</f>
        <v/>
      </c>
      <c r="FH56" s="1" t="str">
        <f aca="false">IF(ISBLANK(Values!E55),"","FALSE")</f>
        <v/>
      </c>
      <c r="FI56" s="36" t="str">
        <f aca="false">IF(ISBLANK(Values!E55),"","FALSE")</f>
        <v/>
      </c>
      <c r="FJ56" s="36" t="str">
        <f aca="false">IF(ISBLANK(Values!E55),"","FALSE")</f>
        <v/>
      </c>
      <c r="FM56" s="1" t="str">
        <f aca="false">IF(ISBLANK(Values!E55),"","1")</f>
        <v/>
      </c>
      <c r="FO56" s="28" t="str">
        <f aca="false">IF(ISBLANK(Values!E55),"",IF(Values!J55, Values!$B$4, Values!$B$5))</f>
        <v/>
      </c>
      <c r="FP56" s="1" t="str">
        <f aca="false">IF(ISBLANK(Values!E55),"","Percent")</f>
        <v/>
      </c>
      <c r="FQ56" s="1" t="str">
        <f aca="false">IF(ISBLANK(Values!E55),"","2")</f>
        <v/>
      </c>
      <c r="FR56" s="1" t="str">
        <f aca="false">IF(ISBLANK(Values!E55),"","3")</f>
        <v/>
      </c>
      <c r="FS56" s="1" t="str">
        <f aca="false">IF(ISBLANK(Values!E55),"","5")</f>
        <v/>
      </c>
      <c r="FT56" s="1" t="str">
        <f aca="false">IF(ISBLANK(Values!E55),"","6")</f>
        <v/>
      </c>
      <c r="FU56" s="1" t="str">
        <f aca="false">IF(ISBLANK(Values!E55),"","10")</f>
        <v/>
      </c>
      <c r="FV56" s="1" t="str">
        <f aca="false">IF(ISBLANK(Values!E55),"","10")</f>
        <v/>
      </c>
    </row>
    <row r="57" customFormat="false" ht="15" hidden="false" customHeight="false" outlineLevel="0" collapsed="false">
      <c r="A57" s="27" t="str">
        <f aca="false">IF(ISBLANK(Values!E56),"",IF(Values!$B$37="EU","computercomponent","computer"))</f>
        <v/>
      </c>
      <c r="B57" s="38" t="str">
        <f aca="false">IF(ISBLANK(Values!E56),"",Values!F56)</f>
        <v/>
      </c>
      <c r="C57" s="32" t="str">
        <f aca="false">IF(ISBLANK(Values!E56),"","TellusRem")</f>
        <v/>
      </c>
      <c r="D57" s="30" t="str">
        <f aca="false">IF(ISBLANK(Values!E56),"",Values!E56)</f>
        <v/>
      </c>
      <c r="E57" s="31" t="str">
        <f aca="false">IF(ISBLANK(Values!E56),"","EAN")</f>
        <v/>
      </c>
      <c r="F57" s="28" t="str">
        <f aca="false">IF(ISBLANK(Values!E56),"",IF(Values!J56, SUBSTITUTE(Values!$B$1, "{language}", Values!H56) &amp; " " &amp;Values!$B$3, SUBSTITUTE(Values!$B$2, "{language}", Values!$H56) &amp; " " &amp;Values!$B$3))</f>
        <v/>
      </c>
      <c r="G57" s="39" t="str">
        <f aca="false">IF(ISBLANK(Values!E56),"","TellusRem")</f>
        <v/>
      </c>
      <c r="H57" s="27" t="str">
        <f aca="false">IF(ISBLANK(Values!E56),"",Values!$B$16)</f>
        <v/>
      </c>
      <c r="I57" s="27" t="str">
        <f aca="false">IF(ISBLANK(Values!E56),"","4730574031")</f>
        <v/>
      </c>
      <c r="J57" s="40" t="str">
        <f aca="false">IF(ISBLANK(Values!E56),"",Values!F56 )</f>
        <v/>
      </c>
      <c r="K57" s="28" t="str">
        <f aca="false">IF(ISBLANK(Values!E56),"",IF(Values!J56, Values!$B$4, Values!$B$5))</f>
        <v/>
      </c>
      <c r="L57" s="41" t="str">
        <f aca="false">IF(ISBLANK(Values!E56),"",IF($CO57="DEFAULT", Values!$B$18, ""))</f>
        <v/>
      </c>
      <c r="M57" s="28" t="str">
        <f aca="false">IF(ISBLANK(Values!E56),"",Values!$M56)</f>
        <v/>
      </c>
      <c r="N57" s="28" t="str">
        <f aca="false">IF(ISBLANK(Values!$F56),"",Values!N56)</f>
        <v/>
      </c>
      <c r="O57" s="28" t="str">
        <f aca="false">IF(ISBLANK(Values!$F56),"",Values!O56)</f>
        <v/>
      </c>
      <c r="P57" s="28" t="str">
        <f aca="false">IF(ISBLANK(Values!$F56),"",Values!P56)</f>
        <v/>
      </c>
      <c r="Q57" s="28" t="str">
        <f aca="false">IF(ISBLANK(Values!$F56),"",Values!Q56)</f>
        <v/>
      </c>
      <c r="R57" s="28" t="str">
        <f aca="false">IF(ISBLANK(Values!$F56),"",Values!R56)</f>
        <v/>
      </c>
      <c r="S57" s="28" t="str">
        <f aca="false">IF(ISBLANK(Values!$F56),"",Values!S56)</f>
        <v/>
      </c>
      <c r="T57" s="28" t="str">
        <f aca="false">IF(ISBLANK(Values!$F56),"",Values!T56)</f>
        <v/>
      </c>
      <c r="U57" s="44"/>
      <c r="W57" s="32" t="str">
        <f aca="false">IF(ISBLANK(Values!E56),"","Child")</f>
        <v/>
      </c>
      <c r="X57" s="32" t="str">
        <f aca="false">IF(ISBLANK(Values!E56),"",Values!$B$13)</f>
        <v/>
      </c>
      <c r="Y57" s="40" t="str">
        <f aca="false">IF(ISBLANK(Values!E56),"","Size-Color")</f>
        <v/>
      </c>
      <c r="Z57" s="32" t="str">
        <f aca="false">IF(ISBLANK(Values!E56),"","variation")</f>
        <v/>
      </c>
      <c r="AA57" s="36" t="str">
        <f aca="false">IF(ISBLANK(Values!E56),"",Values!$B$20)</f>
        <v/>
      </c>
      <c r="AB57" s="36" t="str">
        <f aca="false">IF(ISBLANK(Values!E56),"",Values!$B$29)</f>
        <v/>
      </c>
      <c r="AI57" s="42" t="str">
        <f aca="false">IF(ISBLANK(Values!E56),"",IF(Values!I56,Values!$B$23,Values!$B$33))</f>
        <v/>
      </c>
      <c r="AJ57" s="43" t="str">
        <f aca="false">IF(ISBLANK(Values!E56),"",Values!$B$24 &amp;" "&amp;Values!$B$3)</f>
        <v/>
      </c>
      <c r="AK57" s="1" t="str">
        <f aca="false">IF(ISBLANK(Values!E56),"",Values!$B$25)</f>
        <v/>
      </c>
      <c r="AL57" s="1" t="str">
        <f aca="false">IF(ISBLANK(Values!E56),"",SUBSTITUTE(SUBSTITUTE(IF(Values!$J56, Values!$B$26, Values!$B$33), "{language}", Values!$H56), "{flag}", INDEX(options!$E$1:$E$20, Values!$V56)))</f>
        <v/>
      </c>
      <c r="AM57" s="1" t="str">
        <f aca="false">SUBSTITUTE(IF(ISBLANK(Values!E56),"",Values!$B$27), "{model}", Values!$B$3)</f>
        <v/>
      </c>
      <c r="AT57" s="28" t="str">
        <f aca="false">IF(ISBLANK(Values!E56),"",Values!H56)</f>
        <v/>
      </c>
      <c r="AV57" s="36" t="str">
        <f aca="false">IF(ISBLANK(Values!E56),"",IF(Values!J56,"Backlit", "Non-Backlit"))</f>
        <v/>
      </c>
      <c r="BE57" s="27" t="str">
        <f aca="false">IF(ISBLANK(Values!E56),"","Professional Audience")</f>
        <v/>
      </c>
      <c r="BF57" s="27" t="str">
        <f aca="false">IF(ISBLANK(Values!E56),"","Consumer Audience")</f>
        <v/>
      </c>
      <c r="BG57" s="27" t="str">
        <f aca="false">IF(ISBLANK(Values!E56),"","Adults")</f>
        <v/>
      </c>
      <c r="BH57" s="27" t="str">
        <f aca="false">IF(ISBLANK(Values!E56),"","People")</f>
        <v/>
      </c>
      <c r="CG57" s="1" t="str">
        <f aca="false">IF(ISBLANK(Values!E56),"",Values!$B$11)</f>
        <v/>
      </c>
      <c r="CH57" s="1" t="str">
        <f aca="false">IF(ISBLANK(Values!E56),"","GR")</f>
        <v/>
      </c>
      <c r="CI57" s="1" t="str">
        <f aca="false">IF(ISBLANK(Values!E56),"",Values!$B$7)</f>
        <v/>
      </c>
      <c r="CJ57" s="1" t="str">
        <f aca="false">IF(ISBLANK(Values!E56),"",Values!$B$8)</f>
        <v/>
      </c>
      <c r="CK57" s="1" t="str">
        <f aca="false">IF(ISBLANK(Values!E56),"",Values!$B$9)</f>
        <v/>
      </c>
      <c r="CL57" s="1" t="str">
        <f aca="false">IF(ISBLANK(Values!E56),"","CM")</f>
        <v/>
      </c>
      <c r="CO57" s="1" t="str">
        <f aca="false">IF(ISBLANK(Values!E56), "", IF(AND(Values!$B$37=options!$G$2, Values!$C56), "AMAZON_NA", IF(AND(Values!$B$37=options!$G$1, Values!$D56), "AMAZON_EU", "DEFAULT")))</f>
        <v/>
      </c>
      <c r="CP57" s="36" t="str">
        <f aca="false">IF(ISBLANK(Values!E56),"",Values!$B$7)</f>
        <v/>
      </c>
      <c r="CQ57" s="36" t="str">
        <f aca="false">IF(ISBLANK(Values!E56),"",Values!$B$8)</f>
        <v/>
      </c>
      <c r="CR57" s="36" t="str">
        <f aca="false">IF(ISBLANK(Values!E56),"",Values!$B$9)</f>
        <v/>
      </c>
      <c r="CS57" s="1" t="str">
        <f aca="false">IF(ISBLANK(Values!E56),"",Values!$B$11)</f>
        <v/>
      </c>
      <c r="CT57" s="1" t="str">
        <f aca="false">IF(ISBLANK(Values!E56),"","GR")</f>
        <v/>
      </c>
      <c r="CU57" s="1" t="str">
        <f aca="false">IF(ISBLANK(Values!E56),"","CM")</f>
        <v/>
      </c>
      <c r="CV57" s="1" t="str">
        <f aca="false">IF(ISBLANK(Values!E56),"",IF(Values!$B$36=options!$F$1,"Denmark", IF(Values!$B$36=options!$F$2, "Danemark",IF(Values!$B$36=options!$F$3, "Dänemark",IF(Values!$B$36=options!$F$4, "Danimarca",IF(Values!$B$36=options!$F$5, "Dinamarca",IF(Values!$B$36=options!$F$6, "Denemarken","" ) ) ) ) )))</f>
        <v/>
      </c>
      <c r="CZ57" s="1" t="str">
        <f aca="false">IF(ISBLANK(Values!E56),"","No")</f>
        <v/>
      </c>
      <c r="DA57" s="1" t="str">
        <f aca="false">IF(ISBLANK(Values!E56),"","No")</f>
        <v/>
      </c>
      <c r="DO57" s="27" t="str">
        <f aca="false">IF(ISBLANK(Values!E56),"","Parts")</f>
        <v/>
      </c>
      <c r="DP57" s="27" t="str">
        <f aca="false">IF(ISBLANK(Values!E56),"",Values!$B$31)</f>
        <v/>
      </c>
      <c r="DS57" s="31"/>
      <c r="DY57" s="45" t="str">
        <f aca="false">IF(ISBLANK(Values!$E56), "", "not_applicable")</f>
        <v/>
      </c>
      <c r="DZ57" s="31"/>
      <c r="EA57" s="31"/>
      <c r="EB57" s="31"/>
      <c r="EC57" s="31"/>
      <c r="EI57" s="1" t="str">
        <f aca="false">IF(ISBLANK(Values!E56),"",Values!$B$31)</f>
        <v/>
      </c>
      <c r="ES57" s="1" t="str">
        <f aca="false">IF(ISBLANK(Values!E56),"","Amazon Tellus UPS")</f>
        <v/>
      </c>
      <c r="EV57" s="31" t="str">
        <f aca="false">IF(ISBLANK(Values!E56),"","New")</f>
        <v/>
      </c>
      <c r="FE57" s="1" t="str">
        <f aca="false">IF(ISBLANK(Values!E56),"",IF(CO57&lt;&gt;"DEFAULT", "", 3))</f>
        <v/>
      </c>
      <c r="FH57" s="1" t="str">
        <f aca="false">IF(ISBLANK(Values!E56),"","FALSE")</f>
        <v/>
      </c>
      <c r="FI57" s="36" t="str">
        <f aca="false">IF(ISBLANK(Values!E56),"","FALSE")</f>
        <v/>
      </c>
      <c r="FJ57" s="36" t="str">
        <f aca="false">IF(ISBLANK(Values!E56),"","FALSE")</f>
        <v/>
      </c>
      <c r="FM57" s="1" t="str">
        <f aca="false">IF(ISBLANK(Values!E56),"","1")</f>
        <v/>
      </c>
      <c r="FO57" s="28" t="str">
        <f aca="false">IF(ISBLANK(Values!E56),"",IF(Values!J56, Values!$B$4, Values!$B$5))</f>
        <v/>
      </c>
      <c r="FP57" s="1" t="str">
        <f aca="false">IF(ISBLANK(Values!E56),"","Percent")</f>
        <v/>
      </c>
      <c r="FQ57" s="1" t="str">
        <f aca="false">IF(ISBLANK(Values!E56),"","2")</f>
        <v/>
      </c>
      <c r="FR57" s="1" t="str">
        <f aca="false">IF(ISBLANK(Values!E56),"","3")</f>
        <v/>
      </c>
      <c r="FS57" s="1" t="str">
        <f aca="false">IF(ISBLANK(Values!E56),"","5")</f>
        <v/>
      </c>
      <c r="FT57" s="1" t="str">
        <f aca="false">IF(ISBLANK(Values!E56),"","6")</f>
        <v/>
      </c>
      <c r="FU57" s="1" t="str">
        <f aca="false">IF(ISBLANK(Values!E56),"","10")</f>
        <v/>
      </c>
      <c r="FV57" s="1" t="str">
        <f aca="false">IF(ISBLANK(Values!E56),"","10")</f>
        <v/>
      </c>
    </row>
    <row r="58" customFormat="false" ht="15" hidden="false" customHeight="false" outlineLevel="0" collapsed="false">
      <c r="A58" s="27" t="str">
        <f aca="false">IF(ISBLANK(Values!E57),"",IF(Values!$B$37="EU","computercomponent","computer"))</f>
        <v/>
      </c>
      <c r="B58" s="38" t="str">
        <f aca="false">IF(ISBLANK(Values!E57),"",Values!F57)</f>
        <v/>
      </c>
      <c r="C58" s="32" t="str">
        <f aca="false">IF(ISBLANK(Values!E57),"","TellusRem")</f>
        <v/>
      </c>
      <c r="D58" s="30" t="str">
        <f aca="false">IF(ISBLANK(Values!E57),"",Values!E57)</f>
        <v/>
      </c>
      <c r="E58" s="31" t="str">
        <f aca="false">IF(ISBLANK(Values!E57),"","EAN")</f>
        <v/>
      </c>
      <c r="F58" s="28" t="str">
        <f aca="false">IF(ISBLANK(Values!E57),"",IF(Values!J57, SUBSTITUTE(Values!$B$1, "{language}", Values!H57) &amp; " " &amp;Values!$B$3, SUBSTITUTE(Values!$B$2, "{language}", Values!$H57) &amp; " " &amp;Values!$B$3))</f>
        <v/>
      </c>
      <c r="G58" s="39" t="str">
        <f aca="false">IF(ISBLANK(Values!E57),"","TellusRem")</f>
        <v/>
      </c>
      <c r="H58" s="27" t="str">
        <f aca="false">IF(ISBLANK(Values!E57),"",Values!$B$16)</f>
        <v/>
      </c>
      <c r="I58" s="27" t="str">
        <f aca="false">IF(ISBLANK(Values!E57),"","4730574031")</f>
        <v/>
      </c>
      <c r="J58" s="40" t="str">
        <f aca="false">IF(ISBLANK(Values!E57),"",Values!F57 )</f>
        <v/>
      </c>
      <c r="K58" s="28" t="str">
        <f aca="false">IF(ISBLANK(Values!E57),"",IF(Values!J57, Values!$B$4, Values!$B$5))</f>
        <v/>
      </c>
      <c r="L58" s="41" t="str">
        <f aca="false">IF(ISBLANK(Values!E57),"",IF($CO58="DEFAULT", Values!$B$18, ""))</f>
        <v/>
      </c>
      <c r="M58" s="28" t="str">
        <f aca="false">IF(ISBLANK(Values!E57),"",Values!$M57)</f>
        <v/>
      </c>
      <c r="N58" s="28" t="str">
        <f aca="false">IF(ISBLANK(Values!$F57),"",Values!N57)</f>
        <v/>
      </c>
      <c r="O58" s="28" t="str">
        <f aca="false">IF(ISBLANK(Values!$F57),"",Values!O57)</f>
        <v/>
      </c>
      <c r="P58" s="28" t="str">
        <f aca="false">IF(ISBLANK(Values!$F57),"",Values!P57)</f>
        <v/>
      </c>
      <c r="Q58" s="28" t="str">
        <f aca="false">IF(ISBLANK(Values!$F57),"",Values!Q57)</f>
        <v/>
      </c>
      <c r="R58" s="28" t="str">
        <f aca="false">IF(ISBLANK(Values!$F57),"",Values!R57)</f>
        <v/>
      </c>
      <c r="S58" s="28" t="str">
        <f aca="false">IF(ISBLANK(Values!$F57),"",Values!S57)</f>
        <v/>
      </c>
      <c r="T58" s="28" t="str">
        <f aca="false">IF(ISBLANK(Values!$F57),"",Values!T57)</f>
        <v/>
      </c>
      <c r="U58" s="44"/>
      <c r="W58" s="32" t="str">
        <f aca="false">IF(ISBLANK(Values!E57),"","Child")</f>
        <v/>
      </c>
      <c r="X58" s="32" t="str">
        <f aca="false">IF(ISBLANK(Values!E57),"",Values!$B$13)</f>
        <v/>
      </c>
      <c r="Y58" s="40" t="str">
        <f aca="false">IF(ISBLANK(Values!E57),"","Size-Color")</f>
        <v/>
      </c>
      <c r="Z58" s="32" t="str">
        <f aca="false">IF(ISBLANK(Values!E57),"","variation")</f>
        <v/>
      </c>
      <c r="AA58" s="36" t="str">
        <f aca="false">IF(ISBLANK(Values!E57),"",Values!$B$20)</f>
        <v/>
      </c>
      <c r="AB58" s="36" t="str">
        <f aca="false">IF(ISBLANK(Values!E57),"",Values!$B$29)</f>
        <v/>
      </c>
      <c r="AI58" s="42" t="str">
        <f aca="false">IF(ISBLANK(Values!E57),"",IF(Values!I57,Values!$B$23,Values!$B$33))</f>
        <v/>
      </c>
      <c r="AJ58" s="43" t="str">
        <f aca="false">IF(ISBLANK(Values!E57),"",Values!$B$24 &amp;" "&amp;Values!$B$3)</f>
        <v/>
      </c>
      <c r="AK58" s="1" t="str">
        <f aca="false">IF(ISBLANK(Values!E57),"",Values!$B$25)</f>
        <v/>
      </c>
      <c r="AL58" s="1" t="str">
        <f aca="false">IF(ISBLANK(Values!E57),"",SUBSTITUTE(SUBSTITUTE(IF(Values!$J57, Values!$B$26, Values!$B$33), "{language}", Values!$H57), "{flag}", INDEX(options!$E$1:$E$20, Values!$V57)))</f>
        <v/>
      </c>
      <c r="AM58" s="1" t="str">
        <f aca="false">SUBSTITUTE(IF(ISBLANK(Values!E57),"",Values!$B$27), "{model}", Values!$B$3)</f>
        <v/>
      </c>
      <c r="AT58" s="28" t="str">
        <f aca="false">IF(ISBLANK(Values!E57),"",Values!H57)</f>
        <v/>
      </c>
      <c r="AV58" s="36" t="str">
        <f aca="false">IF(ISBLANK(Values!E57),"",IF(Values!J57,"Backlit", "Non-Backlit"))</f>
        <v/>
      </c>
      <c r="BE58" s="27" t="str">
        <f aca="false">IF(ISBLANK(Values!E57),"","Professional Audience")</f>
        <v/>
      </c>
      <c r="BF58" s="27" t="str">
        <f aca="false">IF(ISBLANK(Values!E57),"","Consumer Audience")</f>
        <v/>
      </c>
      <c r="BG58" s="27" t="str">
        <f aca="false">IF(ISBLANK(Values!E57),"","Adults")</f>
        <v/>
      </c>
      <c r="BH58" s="27" t="str">
        <f aca="false">IF(ISBLANK(Values!E57),"","People")</f>
        <v/>
      </c>
      <c r="CG58" s="1" t="str">
        <f aca="false">IF(ISBLANK(Values!E57),"",Values!$B$11)</f>
        <v/>
      </c>
      <c r="CH58" s="1" t="str">
        <f aca="false">IF(ISBLANK(Values!E57),"","GR")</f>
        <v/>
      </c>
      <c r="CI58" s="1" t="str">
        <f aca="false">IF(ISBLANK(Values!E57),"",Values!$B$7)</f>
        <v/>
      </c>
      <c r="CJ58" s="1" t="str">
        <f aca="false">IF(ISBLANK(Values!E57),"",Values!$B$8)</f>
        <v/>
      </c>
      <c r="CK58" s="1" t="str">
        <f aca="false">IF(ISBLANK(Values!E57),"",Values!$B$9)</f>
        <v/>
      </c>
      <c r="CL58" s="1" t="str">
        <f aca="false">IF(ISBLANK(Values!E57),"","CM")</f>
        <v/>
      </c>
      <c r="CO58" s="1" t="str">
        <f aca="false">IF(ISBLANK(Values!E57), "", IF(AND(Values!$B$37=options!$G$2, Values!$C57), "AMAZON_NA", IF(AND(Values!$B$37=options!$G$1, Values!$D57), "AMAZON_EU", "DEFAULT")))</f>
        <v/>
      </c>
      <c r="CP58" s="36" t="str">
        <f aca="false">IF(ISBLANK(Values!E57),"",Values!$B$7)</f>
        <v/>
      </c>
      <c r="CQ58" s="36" t="str">
        <f aca="false">IF(ISBLANK(Values!E57),"",Values!$B$8)</f>
        <v/>
      </c>
      <c r="CR58" s="36" t="str">
        <f aca="false">IF(ISBLANK(Values!E57),"",Values!$B$9)</f>
        <v/>
      </c>
      <c r="CS58" s="1" t="str">
        <f aca="false">IF(ISBLANK(Values!E57),"",Values!$B$11)</f>
        <v/>
      </c>
      <c r="CT58" s="1" t="str">
        <f aca="false">IF(ISBLANK(Values!E57),"","GR")</f>
        <v/>
      </c>
      <c r="CU58" s="1" t="str">
        <f aca="false">IF(ISBLANK(Values!E57),"","CM")</f>
        <v/>
      </c>
      <c r="CV58" s="1" t="str">
        <f aca="false">IF(ISBLANK(Values!E57),"",IF(Values!$B$36=options!$F$1,"Denmark", IF(Values!$B$36=options!$F$2, "Danemark",IF(Values!$B$36=options!$F$3, "Dänemark",IF(Values!$B$36=options!$F$4, "Danimarca",IF(Values!$B$36=options!$F$5, "Dinamarca",IF(Values!$B$36=options!$F$6, "Denemarken","" ) ) ) ) )))</f>
        <v/>
      </c>
      <c r="CZ58" s="1" t="str">
        <f aca="false">IF(ISBLANK(Values!E57),"","No")</f>
        <v/>
      </c>
      <c r="DA58" s="1" t="str">
        <f aca="false">IF(ISBLANK(Values!E57),"","No")</f>
        <v/>
      </c>
      <c r="DO58" s="27" t="str">
        <f aca="false">IF(ISBLANK(Values!E57),"","Parts")</f>
        <v/>
      </c>
      <c r="DP58" s="27" t="str">
        <f aca="false">IF(ISBLANK(Values!E57),"",Values!$B$31)</f>
        <v/>
      </c>
      <c r="DS58" s="31"/>
      <c r="DY58" s="45" t="str">
        <f aca="false">IF(ISBLANK(Values!$E57), "", "not_applicable")</f>
        <v/>
      </c>
      <c r="DZ58" s="31"/>
      <c r="EA58" s="31"/>
      <c r="EB58" s="31"/>
      <c r="EC58" s="31"/>
      <c r="EI58" s="1" t="str">
        <f aca="false">IF(ISBLANK(Values!E57),"",Values!$B$31)</f>
        <v/>
      </c>
      <c r="ES58" s="1" t="str">
        <f aca="false">IF(ISBLANK(Values!E57),"","Amazon Tellus UPS")</f>
        <v/>
      </c>
      <c r="EV58" s="31" t="str">
        <f aca="false">IF(ISBLANK(Values!E57),"","New")</f>
        <v/>
      </c>
      <c r="FE58" s="1" t="str">
        <f aca="false">IF(ISBLANK(Values!E57),"",IF(CO58&lt;&gt;"DEFAULT", "", 3))</f>
        <v/>
      </c>
      <c r="FH58" s="1" t="str">
        <f aca="false">IF(ISBLANK(Values!E57),"","FALSE")</f>
        <v/>
      </c>
      <c r="FI58" s="36" t="str">
        <f aca="false">IF(ISBLANK(Values!E57),"","FALSE")</f>
        <v/>
      </c>
      <c r="FJ58" s="36" t="str">
        <f aca="false">IF(ISBLANK(Values!E57),"","FALSE")</f>
        <v/>
      </c>
      <c r="FM58" s="1" t="str">
        <f aca="false">IF(ISBLANK(Values!E57),"","1")</f>
        <v/>
      </c>
      <c r="FO58" s="28" t="str">
        <f aca="false">IF(ISBLANK(Values!E57),"",IF(Values!J57, Values!$B$4, Values!$B$5))</f>
        <v/>
      </c>
      <c r="FP58" s="1" t="str">
        <f aca="false">IF(ISBLANK(Values!E57),"","Percent")</f>
        <v/>
      </c>
      <c r="FQ58" s="1" t="str">
        <f aca="false">IF(ISBLANK(Values!E57),"","2")</f>
        <v/>
      </c>
      <c r="FR58" s="1" t="str">
        <f aca="false">IF(ISBLANK(Values!E57),"","3")</f>
        <v/>
      </c>
      <c r="FS58" s="1" t="str">
        <f aca="false">IF(ISBLANK(Values!E57),"","5")</f>
        <v/>
      </c>
      <c r="FT58" s="1" t="str">
        <f aca="false">IF(ISBLANK(Values!E57),"","6")</f>
        <v/>
      </c>
      <c r="FU58" s="1" t="str">
        <f aca="false">IF(ISBLANK(Values!E57),"","10")</f>
        <v/>
      </c>
      <c r="FV58" s="1" t="str">
        <f aca="false">IF(ISBLANK(Values!E57),"","10")</f>
        <v/>
      </c>
    </row>
    <row r="59" customFormat="false" ht="15" hidden="false" customHeight="false" outlineLevel="0" collapsed="false">
      <c r="A59" s="27" t="str">
        <f aca="false">IF(ISBLANK(Values!E58),"",IF(Values!$B$37="EU","computercomponent","computer"))</f>
        <v/>
      </c>
      <c r="B59" s="38" t="str">
        <f aca="false">IF(ISBLANK(Values!E58),"",Values!F58)</f>
        <v/>
      </c>
      <c r="C59" s="32" t="str">
        <f aca="false">IF(ISBLANK(Values!E58),"","TellusRem")</f>
        <v/>
      </c>
      <c r="D59" s="30" t="str">
        <f aca="false">IF(ISBLANK(Values!E58),"",Values!E58)</f>
        <v/>
      </c>
      <c r="E59" s="31" t="str">
        <f aca="false">IF(ISBLANK(Values!E58),"","EAN")</f>
        <v/>
      </c>
      <c r="F59" s="28" t="str">
        <f aca="false">IF(ISBLANK(Values!E58),"",IF(Values!J58, SUBSTITUTE(Values!$B$1, "{language}", Values!H58) &amp; " " &amp;Values!$B$3, SUBSTITUTE(Values!$B$2, "{language}", Values!$H58) &amp; " " &amp;Values!$B$3))</f>
        <v/>
      </c>
      <c r="G59" s="39" t="str">
        <f aca="false">IF(ISBLANK(Values!E58),"","TellusRem")</f>
        <v/>
      </c>
      <c r="H59" s="27" t="str">
        <f aca="false">IF(ISBLANK(Values!E58),"",Values!$B$16)</f>
        <v/>
      </c>
      <c r="I59" s="27" t="str">
        <f aca="false">IF(ISBLANK(Values!E58),"","4730574031")</f>
        <v/>
      </c>
      <c r="J59" s="40" t="str">
        <f aca="false">IF(ISBLANK(Values!E58),"",Values!F58 )</f>
        <v/>
      </c>
      <c r="K59" s="28" t="str">
        <f aca="false">IF(ISBLANK(Values!E58),"",IF(Values!J58, Values!$B$4, Values!$B$5))</f>
        <v/>
      </c>
      <c r="L59" s="41" t="str">
        <f aca="false">IF(ISBLANK(Values!E58),"",IF($CO59="DEFAULT", Values!$B$18, ""))</f>
        <v/>
      </c>
      <c r="M59" s="28" t="str">
        <f aca="false">IF(ISBLANK(Values!E58),"",Values!$M58)</f>
        <v/>
      </c>
      <c r="N59" s="28" t="str">
        <f aca="false">IF(ISBLANK(Values!$F58),"",Values!N58)</f>
        <v/>
      </c>
      <c r="O59" s="28" t="str">
        <f aca="false">IF(ISBLANK(Values!$F58),"",Values!O58)</f>
        <v/>
      </c>
      <c r="P59" s="28" t="str">
        <f aca="false">IF(ISBLANK(Values!$F58),"",Values!P58)</f>
        <v/>
      </c>
      <c r="Q59" s="28" t="str">
        <f aca="false">IF(ISBLANK(Values!$F58),"",Values!Q58)</f>
        <v/>
      </c>
      <c r="R59" s="28" t="str">
        <f aca="false">IF(ISBLANK(Values!$F58),"",Values!R58)</f>
        <v/>
      </c>
      <c r="S59" s="28" t="str">
        <f aca="false">IF(ISBLANK(Values!$F58),"",Values!S58)</f>
        <v/>
      </c>
      <c r="T59" s="28" t="str">
        <f aca="false">IF(ISBLANK(Values!$F58),"",Values!T58)</f>
        <v/>
      </c>
      <c r="U59" s="44"/>
      <c r="W59" s="32" t="str">
        <f aca="false">IF(ISBLANK(Values!E58),"","Child")</f>
        <v/>
      </c>
      <c r="X59" s="32" t="str">
        <f aca="false">IF(ISBLANK(Values!E58),"",Values!$B$13)</f>
        <v/>
      </c>
      <c r="Y59" s="40" t="str">
        <f aca="false">IF(ISBLANK(Values!E58),"","Size-Color")</f>
        <v/>
      </c>
      <c r="Z59" s="32" t="str">
        <f aca="false">IF(ISBLANK(Values!E58),"","variation")</f>
        <v/>
      </c>
      <c r="AA59" s="36" t="str">
        <f aca="false">IF(ISBLANK(Values!E58),"",Values!$B$20)</f>
        <v/>
      </c>
      <c r="AB59" s="36" t="str">
        <f aca="false">IF(ISBLANK(Values!E58),"",Values!$B$29)</f>
        <v/>
      </c>
      <c r="AI59" s="42" t="str">
        <f aca="false">IF(ISBLANK(Values!E58),"",IF(Values!I58,Values!$B$23,Values!$B$33))</f>
        <v/>
      </c>
      <c r="AJ59" s="43" t="str">
        <f aca="false">IF(ISBLANK(Values!E58),"",Values!$B$24 &amp;" "&amp;Values!$B$3)</f>
        <v/>
      </c>
      <c r="AK59" s="1" t="str">
        <f aca="false">IF(ISBLANK(Values!E58),"",Values!$B$25)</f>
        <v/>
      </c>
      <c r="AL59" s="1" t="str">
        <f aca="false">IF(ISBLANK(Values!E58),"",SUBSTITUTE(SUBSTITUTE(IF(Values!$J58, Values!$B$26, Values!$B$33), "{language}", Values!$H58), "{flag}", INDEX(options!$E$1:$E$20, Values!$V58)))</f>
        <v/>
      </c>
      <c r="AM59" s="1" t="str">
        <f aca="false">SUBSTITUTE(IF(ISBLANK(Values!E58),"",Values!$B$27), "{model}", Values!$B$3)</f>
        <v/>
      </c>
      <c r="AT59" s="28" t="str">
        <f aca="false">IF(ISBLANK(Values!E58),"",Values!H58)</f>
        <v/>
      </c>
      <c r="AV59" s="36" t="str">
        <f aca="false">IF(ISBLANK(Values!E58),"",IF(Values!J58,"Backlit", "Non-Backlit"))</f>
        <v/>
      </c>
      <c r="BE59" s="27" t="str">
        <f aca="false">IF(ISBLANK(Values!E58),"","Professional Audience")</f>
        <v/>
      </c>
      <c r="BF59" s="27" t="str">
        <f aca="false">IF(ISBLANK(Values!E58),"","Consumer Audience")</f>
        <v/>
      </c>
      <c r="BG59" s="27" t="str">
        <f aca="false">IF(ISBLANK(Values!E58),"","Adults")</f>
        <v/>
      </c>
      <c r="BH59" s="27" t="str">
        <f aca="false">IF(ISBLANK(Values!E58),"","People")</f>
        <v/>
      </c>
      <c r="CG59" s="1" t="str">
        <f aca="false">IF(ISBLANK(Values!E58),"",Values!$B$11)</f>
        <v/>
      </c>
      <c r="CH59" s="1" t="str">
        <f aca="false">IF(ISBLANK(Values!E58),"","GR")</f>
        <v/>
      </c>
      <c r="CI59" s="1" t="str">
        <f aca="false">IF(ISBLANK(Values!E58),"",Values!$B$7)</f>
        <v/>
      </c>
      <c r="CJ59" s="1" t="str">
        <f aca="false">IF(ISBLANK(Values!E58),"",Values!$B$8)</f>
        <v/>
      </c>
      <c r="CK59" s="1" t="str">
        <f aca="false">IF(ISBLANK(Values!E58),"",Values!$B$9)</f>
        <v/>
      </c>
      <c r="CL59" s="1" t="str">
        <f aca="false">IF(ISBLANK(Values!E58),"","CM")</f>
        <v/>
      </c>
      <c r="CO59" s="1" t="str">
        <f aca="false">IF(ISBLANK(Values!E58), "", IF(AND(Values!$B$37=options!$G$2, Values!$C58), "AMAZON_NA", IF(AND(Values!$B$37=options!$G$1, Values!$D58), "AMAZON_EU", "DEFAULT")))</f>
        <v/>
      </c>
      <c r="CP59" s="36" t="str">
        <f aca="false">IF(ISBLANK(Values!E58),"",Values!$B$7)</f>
        <v/>
      </c>
      <c r="CQ59" s="36" t="str">
        <f aca="false">IF(ISBLANK(Values!E58),"",Values!$B$8)</f>
        <v/>
      </c>
      <c r="CR59" s="36" t="str">
        <f aca="false">IF(ISBLANK(Values!E58),"",Values!$B$9)</f>
        <v/>
      </c>
      <c r="CS59" s="1" t="str">
        <f aca="false">IF(ISBLANK(Values!E58),"",Values!$B$11)</f>
        <v/>
      </c>
      <c r="CT59" s="1" t="str">
        <f aca="false">IF(ISBLANK(Values!E58),"","GR")</f>
        <v/>
      </c>
      <c r="CU59" s="1" t="str">
        <f aca="false">IF(ISBLANK(Values!E58),"","CM")</f>
        <v/>
      </c>
      <c r="CV59" s="1" t="str">
        <f aca="false">IF(ISBLANK(Values!E58),"",IF(Values!$B$36=options!$F$1,"Denmark", IF(Values!$B$36=options!$F$2, "Danemark",IF(Values!$B$36=options!$F$3, "Dänemark",IF(Values!$B$36=options!$F$4, "Danimarca",IF(Values!$B$36=options!$F$5, "Dinamarca",IF(Values!$B$36=options!$F$6, "Denemarken","" ) ) ) ) )))</f>
        <v/>
      </c>
      <c r="CZ59" s="1" t="str">
        <f aca="false">IF(ISBLANK(Values!E58),"","No")</f>
        <v/>
      </c>
      <c r="DA59" s="1" t="str">
        <f aca="false">IF(ISBLANK(Values!E58),"","No")</f>
        <v/>
      </c>
      <c r="DO59" s="27" t="str">
        <f aca="false">IF(ISBLANK(Values!E58),"","Parts")</f>
        <v/>
      </c>
      <c r="DP59" s="27" t="str">
        <f aca="false">IF(ISBLANK(Values!E58),"",Values!$B$31)</f>
        <v/>
      </c>
      <c r="DS59" s="31"/>
      <c r="DY59" s="45" t="str">
        <f aca="false">IF(ISBLANK(Values!$E58), "", "not_applicable")</f>
        <v/>
      </c>
      <c r="DZ59" s="31"/>
      <c r="EA59" s="31"/>
      <c r="EB59" s="31"/>
      <c r="EC59" s="31"/>
      <c r="EI59" s="1" t="str">
        <f aca="false">IF(ISBLANK(Values!E58),"",Values!$B$31)</f>
        <v/>
      </c>
      <c r="ES59" s="1" t="str">
        <f aca="false">IF(ISBLANK(Values!E58),"","Amazon Tellus UPS")</f>
        <v/>
      </c>
      <c r="EV59" s="31" t="str">
        <f aca="false">IF(ISBLANK(Values!E58),"","New")</f>
        <v/>
      </c>
      <c r="FE59" s="1" t="str">
        <f aca="false">IF(ISBLANK(Values!E58),"",IF(CO59&lt;&gt;"DEFAULT", "", 3))</f>
        <v/>
      </c>
      <c r="FH59" s="1" t="str">
        <f aca="false">IF(ISBLANK(Values!E58),"","FALSE")</f>
        <v/>
      </c>
      <c r="FI59" s="36" t="str">
        <f aca="false">IF(ISBLANK(Values!E58),"","FALSE")</f>
        <v/>
      </c>
      <c r="FJ59" s="36" t="str">
        <f aca="false">IF(ISBLANK(Values!E58),"","FALSE")</f>
        <v/>
      </c>
      <c r="FM59" s="1" t="str">
        <f aca="false">IF(ISBLANK(Values!E58),"","1")</f>
        <v/>
      </c>
      <c r="FO59" s="28" t="str">
        <f aca="false">IF(ISBLANK(Values!E58),"",IF(Values!J58, Values!$B$4, Values!$B$5))</f>
        <v/>
      </c>
      <c r="FP59" s="1" t="str">
        <f aca="false">IF(ISBLANK(Values!E58),"","Percent")</f>
        <v/>
      </c>
      <c r="FQ59" s="1" t="str">
        <f aca="false">IF(ISBLANK(Values!E58),"","2")</f>
        <v/>
      </c>
      <c r="FR59" s="1" t="str">
        <f aca="false">IF(ISBLANK(Values!E58),"","3")</f>
        <v/>
      </c>
      <c r="FS59" s="1" t="str">
        <f aca="false">IF(ISBLANK(Values!E58),"","5")</f>
        <v/>
      </c>
      <c r="FT59" s="1" t="str">
        <f aca="false">IF(ISBLANK(Values!E58),"","6")</f>
        <v/>
      </c>
      <c r="FU59" s="1" t="str">
        <f aca="false">IF(ISBLANK(Values!E58),"","10")</f>
        <v/>
      </c>
      <c r="FV59" s="1" t="str">
        <f aca="false">IF(ISBLANK(Values!E58),"","10")</f>
        <v/>
      </c>
    </row>
    <row r="60" customFormat="false" ht="15" hidden="false" customHeight="false" outlineLevel="0" collapsed="false">
      <c r="A60" s="27" t="str">
        <f aca="false">IF(ISBLANK(Values!E59),"",IF(Values!$B$37="EU","computercomponent","computer"))</f>
        <v/>
      </c>
      <c r="B60" s="38" t="str">
        <f aca="false">IF(ISBLANK(Values!E59),"",Values!F59)</f>
        <v/>
      </c>
      <c r="C60" s="32" t="str">
        <f aca="false">IF(ISBLANK(Values!E59),"","TellusRem")</f>
        <v/>
      </c>
      <c r="D60" s="30" t="str">
        <f aca="false">IF(ISBLANK(Values!E59),"",Values!E59)</f>
        <v/>
      </c>
      <c r="E60" s="31" t="str">
        <f aca="false">IF(ISBLANK(Values!E59),"","EAN")</f>
        <v/>
      </c>
      <c r="F60" s="28" t="str">
        <f aca="false">IF(ISBLANK(Values!E59),"",IF(Values!J59, SUBSTITUTE(Values!$B$1, "{language}", Values!H59) &amp; " " &amp;Values!$B$3, SUBSTITUTE(Values!$B$2, "{language}", Values!$H59) &amp; " " &amp;Values!$B$3))</f>
        <v/>
      </c>
      <c r="G60" s="39" t="str">
        <f aca="false">IF(ISBLANK(Values!E59),"","TellusRem")</f>
        <v/>
      </c>
      <c r="H60" s="27" t="str">
        <f aca="false">IF(ISBLANK(Values!E59),"",Values!$B$16)</f>
        <v/>
      </c>
      <c r="I60" s="27" t="str">
        <f aca="false">IF(ISBLANK(Values!E59),"","4730574031")</f>
        <v/>
      </c>
      <c r="J60" s="40" t="str">
        <f aca="false">IF(ISBLANK(Values!E59),"",Values!F59 )</f>
        <v/>
      </c>
      <c r="K60" s="28" t="str">
        <f aca="false">IF(ISBLANK(Values!E59),"",IF(Values!J59, Values!$B$4, Values!$B$5))</f>
        <v/>
      </c>
      <c r="L60" s="41" t="str">
        <f aca="false">IF(ISBLANK(Values!E59),"",IF($CO60="DEFAULT", Values!$B$18, ""))</f>
        <v/>
      </c>
      <c r="M60" s="28" t="str">
        <f aca="false">IF(ISBLANK(Values!E59),"",Values!$M59)</f>
        <v/>
      </c>
      <c r="N60" s="28" t="str">
        <f aca="false">IF(ISBLANK(Values!$F59),"",Values!N59)</f>
        <v/>
      </c>
      <c r="O60" s="28" t="str">
        <f aca="false">IF(ISBLANK(Values!$F59),"",Values!O59)</f>
        <v/>
      </c>
      <c r="P60" s="28" t="str">
        <f aca="false">IF(ISBLANK(Values!$F59),"",Values!P59)</f>
        <v/>
      </c>
      <c r="Q60" s="28" t="str">
        <f aca="false">IF(ISBLANK(Values!$F59),"",Values!Q59)</f>
        <v/>
      </c>
      <c r="R60" s="28" t="str">
        <f aca="false">IF(ISBLANK(Values!$F59),"",Values!R59)</f>
        <v/>
      </c>
      <c r="S60" s="28" t="str">
        <f aca="false">IF(ISBLANK(Values!$F59),"",Values!S59)</f>
        <v/>
      </c>
      <c r="T60" s="28" t="str">
        <f aca="false">IF(ISBLANK(Values!$F59),"",Values!T59)</f>
        <v/>
      </c>
      <c r="U60" s="44"/>
      <c r="W60" s="32" t="str">
        <f aca="false">IF(ISBLANK(Values!E59),"","Child")</f>
        <v/>
      </c>
      <c r="X60" s="32" t="str">
        <f aca="false">IF(ISBLANK(Values!E59),"",Values!$B$13)</f>
        <v/>
      </c>
      <c r="Y60" s="40" t="str">
        <f aca="false">IF(ISBLANK(Values!E59),"","Size-Color")</f>
        <v/>
      </c>
      <c r="Z60" s="32" t="str">
        <f aca="false">IF(ISBLANK(Values!E59),"","variation")</f>
        <v/>
      </c>
      <c r="AA60" s="36" t="str">
        <f aca="false">IF(ISBLANK(Values!E59),"",Values!$B$20)</f>
        <v/>
      </c>
      <c r="AB60" s="36" t="str">
        <f aca="false">IF(ISBLANK(Values!E59),"",Values!$B$29)</f>
        <v/>
      </c>
      <c r="AI60" s="42" t="str">
        <f aca="false">IF(ISBLANK(Values!E59),"",IF(Values!I59,Values!$B$23,Values!$B$33))</f>
        <v/>
      </c>
      <c r="AJ60" s="43" t="str">
        <f aca="false">IF(ISBLANK(Values!E59),"",Values!$B$24 &amp;" "&amp;Values!$B$3)</f>
        <v/>
      </c>
      <c r="AK60" s="1" t="str">
        <f aca="false">IF(ISBLANK(Values!E59),"",Values!$B$25)</f>
        <v/>
      </c>
      <c r="AL60" s="1" t="str">
        <f aca="false">IF(ISBLANK(Values!E59),"",SUBSTITUTE(SUBSTITUTE(IF(Values!$J59, Values!$B$26, Values!$B$33), "{language}", Values!$H59), "{flag}", INDEX(options!$E$1:$E$20, Values!$V59)))</f>
        <v/>
      </c>
      <c r="AM60" s="1" t="str">
        <f aca="false">SUBSTITUTE(IF(ISBLANK(Values!E59),"",Values!$B$27), "{model}", Values!$B$3)</f>
        <v/>
      </c>
      <c r="AT60" s="28" t="str">
        <f aca="false">IF(ISBLANK(Values!E59),"",Values!H59)</f>
        <v/>
      </c>
      <c r="AV60" s="36" t="str">
        <f aca="false">IF(ISBLANK(Values!E59),"",IF(Values!J59,"Backlit", "Non-Backlit"))</f>
        <v/>
      </c>
      <c r="BE60" s="27" t="str">
        <f aca="false">IF(ISBLANK(Values!E59),"","Professional Audience")</f>
        <v/>
      </c>
      <c r="BF60" s="27" t="str">
        <f aca="false">IF(ISBLANK(Values!E59),"","Consumer Audience")</f>
        <v/>
      </c>
      <c r="BG60" s="27" t="str">
        <f aca="false">IF(ISBLANK(Values!E59),"","Adults")</f>
        <v/>
      </c>
      <c r="BH60" s="27" t="str">
        <f aca="false">IF(ISBLANK(Values!E59),"","People")</f>
        <v/>
      </c>
      <c r="CG60" s="1" t="str">
        <f aca="false">IF(ISBLANK(Values!E59),"",Values!$B$11)</f>
        <v/>
      </c>
      <c r="CH60" s="1" t="str">
        <f aca="false">IF(ISBLANK(Values!E59),"","GR")</f>
        <v/>
      </c>
      <c r="CI60" s="1" t="str">
        <f aca="false">IF(ISBLANK(Values!E59),"",Values!$B$7)</f>
        <v/>
      </c>
      <c r="CJ60" s="1" t="str">
        <f aca="false">IF(ISBLANK(Values!E59),"",Values!$B$8)</f>
        <v/>
      </c>
      <c r="CK60" s="1" t="str">
        <f aca="false">IF(ISBLANK(Values!E59),"",Values!$B$9)</f>
        <v/>
      </c>
      <c r="CL60" s="1" t="str">
        <f aca="false">IF(ISBLANK(Values!E59),"","CM")</f>
        <v/>
      </c>
      <c r="CO60" s="1" t="str">
        <f aca="false">IF(ISBLANK(Values!E59), "", IF(AND(Values!$B$37=options!$G$2, Values!$C59), "AMAZON_NA", IF(AND(Values!$B$37=options!$G$1, Values!$D59), "AMAZON_EU", "DEFAULT")))</f>
        <v/>
      </c>
      <c r="CP60" s="36" t="str">
        <f aca="false">IF(ISBLANK(Values!E59),"",Values!$B$7)</f>
        <v/>
      </c>
      <c r="CQ60" s="36" t="str">
        <f aca="false">IF(ISBLANK(Values!E59),"",Values!$B$8)</f>
        <v/>
      </c>
      <c r="CR60" s="36" t="str">
        <f aca="false">IF(ISBLANK(Values!E59),"",Values!$B$9)</f>
        <v/>
      </c>
      <c r="CS60" s="1" t="str">
        <f aca="false">IF(ISBLANK(Values!E59),"",Values!$B$11)</f>
        <v/>
      </c>
      <c r="CT60" s="1" t="str">
        <f aca="false">IF(ISBLANK(Values!E59),"","GR")</f>
        <v/>
      </c>
      <c r="CU60" s="1" t="str">
        <f aca="false">IF(ISBLANK(Values!E59),"","CM")</f>
        <v/>
      </c>
      <c r="CV60" s="1" t="str">
        <f aca="false">IF(ISBLANK(Values!E59),"",IF(Values!$B$36=options!$F$1,"Denmark", IF(Values!$B$36=options!$F$2, "Danemark",IF(Values!$B$36=options!$F$3, "Dänemark",IF(Values!$B$36=options!$F$4, "Danimarca",IF(Values!$B$36=options!$F$5, "Dinamarca",IF(Values!$B$36=options!$F$6, "Denemarken","" ) ) ) ) )))</f>
        <v/>
      </c>
      <c r="CZ60" s="1" t="str">
        <f aca="false">IF(ISBLANK(Values!E59),"","No")</f>
        <v/>
      </c>
      <c r="DA60" s="1" t="str">
        <f aca="false">IF(ISBLANK(Values!E59),"","No")</f>
        <v/>
      </c>
      <c r="DO60" s="27" t="str">
        <f aca="false">IF(ISBLANK(Values!E59),"","Parts")</f>
        <v/>
      </c>
      <c r="DP60" s="27" t="str">
        <f aca="false">IF(ISBLANK(Values!E59),"",Values!$B$31)</f>
        <v/>
      </c>
      <c r="DS60" s="31"/>
      <c r="DY60" s="45" t="str">
        <f aca="false">IF(ISBLANK(Values!$E59), "", "not_applicable")</f>
        <v/>
      </c>
      <c r="DZ60" s="31"/>
      <c r="EA60" s="31"/>
      <c r="EB60" s="31"/>
      <c r="EC60" s="31"/>
      <c r="EI60" s="1" t="str">
        <f aca="false">IF(ISBLANK(Values!E59),"",Values!$B$31)</f>
        <v/>
      </c>
      <c r="ES60" s="1" t="str">
        <f aca="false">IF(ISBLANK(Values!E59),"","Amazon Tellus UPS")</f>
        <v/>
      </c>
      <c r="EV60" s="31" t="str">
        <f aca="false">IF(ISBLANK(Values!E59),"","New")</f>
        <v/>
      </c>
      <c r="FE60" s="1" t="str">
        <f aca="false">IF(ISBLANK(Values!E59),"",IF(CO60&lt;&gt;"DEFAULT", "", 3))</f>
        <v/>
      </c>
      <c r="FH60" s="1" t="str">
        <f aca="false">IF(ISBLANK(Values!E59),"","FALSE")</f>
        <v/>
      </c>
      <c r="FI60" s="36" t="str">
        <f aca="false">IF(ISBLANK(Values!E59),"","FALSE")</f>
        <v/>
      </c>
      <c r="FJ60" s="36" t="str">
        <f aca="false">IF(ISBLANK(Values!E59),"","FALSE")</f>
        <v/>
      </c>
      <c r="FM60" s="1" t="str">
        <f aca="false">IF(ISBLANK(Values!E59),"","1")</f>
        <v/>
      </c>
      <c r="FO60" s="28" t="str">
        <f aca="false">IF(ISBLANK(Values!E59),"",IF(Values!J59, Values!$B$4, Values!$B$5))</f>
        <v/>
      </c>
      <c r="FP60" s="1" t="str">
        <f aca="false">IF(ISBLANK(Values!E59),"","Percent")</f>
        <v/>
      </c>
      <c r="FQ60" s="1" t="str">
        <f aca="false">IF(ISBLANK(Values!E59),"","2")</f>
        <v/>
      </c>
      <c r="FR60" s="1" t="str">
        <f aca="false">IF(ISBLANK(Values!E59),"","3")</f>
        <v/>
      </c>
      <c r="FS60" s="1" t="str">
        <f aca="false">IF(ISBLANK(Values!E59),"","5")</f>
        <v/>
      </c>
      <c r="FT60" s="1" t="str">
        <f aca="false">IF(ISBLANK(Values!E59),"","6")</f>
        <v/>
      </c>
      <c r="FU60" s="1" t="str">
        <f aca="false">IF(ISBLANK(Values!E59),"","10")</f>
        <v/>
      </c>
      <c r="FV60" s="1" t="str">
        <f aca="false">IF(ISBLANK(Values!E59),"","10")</f>
        <v/>
      </c>
    </row>
    <row r="61" customFormat="false" ht="15" hidden="false" customHeight="false" outlineLevel="0" collapsed="false">
      <c r="A61" s="27" t="str">
        <f aca="false">IF(ISBLANK(Values!E60),"",IF(Values!$B$37="EU","computercomponent","computer"))</f>
        <v/>
      </c>
      <c r="B61" s="38" t="str">
        <f aca="false">IF(ISBLANK(Values!E60),"",Values!F60)</f>
        <v/>
      </c>
      <c r="C61" s="32" t="str">
        <f aca="false">IF(ISBLANK(Values!E60),"","TellusRem")</f>
        <v/>
      </c>
      <c r="D61" s="30" t="str">
        <f aca="false">IF(ISBLANK(Values!E60),"",Values!E60)</f>
        <v/>
      </c>
      <c r="E61" s="31" t="str">
        <f aca="false">IF(ISBLANK(Values!E60),"","EAN")</f>
        <v/>
      </c>
      <c r="F61" s="28" t="str">
        <f aca="false">IF(ISBLANK(Values!E60),"",IF(Values!J60, SUBSTITUTE(Values!$B$1, "{language}", Values!H60) &amp; " " &amp;Values!$B$3, SUBSTITUTE(Values!$B$2, "{language}", Values!$H60) &amp; " " &amp;Values!$B$3))</f>
        <v/>
      </c>
      <c r="G61" s="39" t="str">
        <f aca="false">IF(ISBLANK(Values!E60),"","TellusRem")</f>
        <v/>
      </c>
      <c r="H61" s="27" t="str">
        <f aca="false">IF(ISBLANK(Values!E60),"",Values!$B$16)</f>
        <v/>
      </c>
      <c r="I61" s="27" t="str">
        <f aca="false">IF(ISBLANK(Values!E60),"","4730574031")</f>
        <v/>
      </c>
      <c r="J61" s="40" t="str">
        <f aca="false">IF(ISBLANK(Values!E60),"",Values!F60 )</f>
        <v/>
      </c>
      <c r="K61" s="28" t="str">
        <f aca="false">IF(ISBLANK(Values!E60),"",IF(Values!J60, Values!$B$4, Values!$B$5))</f>
        <v/>
      </c>
      <c r="L61" s="41" t="str">
        <f aca="false">IF(ISBLANK(Values!E60),"",IF($CO61="DEFAULT", Values!$B$18, ""))</f>
        <v/>
      </c>
      <c r="M61" s="28" t="str">
        <f aca="false">IF(ISBLANK(Values!E60),"",Values!$M60)</f>
        <v/>
      </c>
      <c r="N61" s="28" t="str">
        <f aca="false">IF(ISBLANK(Values!$F60),"",Values!N60)</f>
        <v/>
      </c>
      <c r="O61" s="28" t="str">
        <f aca="false">IF(ISBLANK(Values!$F60),"",Values!O60)</f>
        <v/>
      </c>
      <c r="P61" s="28" t="str">
        <f aca="false">IF(ISBLANK(Values!$F60),"",Values!P60)</f>
        <v/>
      </c>
      <c r="Q61" s="28" t="str">
        <f aca="false">IF(ISBLANK(Values!$F60),"",Values!Q60)</f>
        <v/>
      </c>
      <c r="R61" s="28" t="str">
        <f aca="false">IF(ISBLANK(Values!$F60),"",Values!R60)</f>
        <v/>
      </c>
      <c r="S61" s="28" t="str">
        <f aca="false">IF(ISBLANK(Values!$F60),"",Values!S60)</f>
        <v/>
      </c>
      <c r="T61" s="28" t="str">
        <f aca="false">IF(ISBLANK(Values!$F60),"",Values!T60)</f>
        <v/>
      </c>
      <c r="U61" s="44"/>
      <c r="W61" s="32" t="str">
        <f aca="false">IF(ISBLANK(Values!E60),"","Child")</f>
        <v/>
      </c>
      <c r="X61" s="32" t="str">
        <f aca="false">IF(ISBLANK(Values!E60),"",Values!$B$13)</f>
        <v/>
      </c>
      <c r="Y61" s="40" t="str">
        <f aca="false">IF(ISBLANK(Values!E60),"","Size-Color")</f>
        <v/>
      </c>
      <c r="Z61" s="32" t="str">
        <f aca="false">IF(ISBLANK(Values!E60),"","variation")</f>
        <v/>
      </c>
      <c r="AA61" s="36" t="str">
        <f aca="false">IF(ISBLANK(Values!E60),"",Values!$B$20)</f>
        <v/>
      </c>
      <c r="AB61" s="36" t="str">
        <f aca="false">IF(ISBLANK(Values!E60),"",Values!$B$29)</f>
        <v/>
      </c>
      <c r="AI61" s="42" t="str">
        <f aca="false">IF(ISBLANK(Values!E60),"",IF(Values!I60,Values!$B$23,Values!$B$33))</f>
        <v/>
      </c>
      <c r="AJ61" s="43" t="str">
        <f aca="false">IF(ISBLANK(Values!E60),"",Values!$B$24 &amp;" "&amp;Values!$B$3)</f>
        <v/>
      </c>
      <c r="AK61" s="1" t="str">
        <f aca="false">IF(ISBLANK(Values!E60),"",Values!$B$25)</f>
        <v/>
      </c>
      <c r="AL61" s="1" t="str">
        <f aca="false">IF(ISBLANK(Values!E60),"",SUBSTITUTE(SUBSTITUTE(IF(Values!$J60, Values!$B$26, Values!$B$33), "{language}", Values!$H60), "{flag}", INDEX(options!$E$1:$E$20, Values!$V60)))</f>
        <v/>
      </c>
      <c r="AM61" s="1" t="str">
        <f aca="false">SUBSTITUTE(IF(ISBLANK(Values!E60),"",Values!$B$27), "{model}", Values!$B$3)</f>
        <v/>
      </c>
      <c r="AT61" s="28" t="str">
        <f aca="false">IF(ISBLANK(Values!E60),"",Values!H60)</f>
        <v/>
      </c>
      <c r="AV61" s="36" t="str">
        <f aca="false">IF(ISBLANK(Values!E60),"",IF(Values!J60,"Backlit", "Non-Backlit"))</f>
        <v/>
      </c>
      <c r="BE61" s="27" t="str">
        <f aca="false">IF(ISBLANK(Values!E60),"","Professional Audience")</f>
        <v/>
      </c>
      <c r="BF61" s="27" t="str">
        <f aca="false">IF(ISBLANK(Values!E60),"","Consumer Audience")</f>
        <v/>
      </c>
      <c r="BG61" s="27" t="str">
        <f aca="false">IF(ISBLANK(Values!E60),"","Adults")</f>
        <v/>
      </c>
      <c r="BH61" s="27" t="str">
        <f aca="false">IF(ISBLANK(Values!E60),"","People")</f>
        <v/>
      </c>
      <c r="CG61" s="1" t="str">
        <f aca="false">IF(ISBLANK(Values!E60),"",Values!$B$11)</f>
        <v/>
      </c>
      <c r="CH61" s="1" t="str">
        <f aca="false">IF(ISBLANK(Values!E60),"","GR")</f>
        <v/>
      </c>
      <c r="CI61" s="1" t="str">
        <f aca="false">IF(ISBLANK(Values!E60),"",Values!$B$7)</f>
        <v/>
      </c>
      <c r="CJ61" s="1" t="str">
        <f aca="false">IF(ISBLANK(Values!E60),"",Values!$B$8)</f>
        <v/>
      </c>
      <c r="CK61" s="1" t="str">
        <f aca="false">IF(ISBLANK(Values!E60),"",Values!$B$9)</f>
        <v/>
      </c>
      <c r="CL61" s="1" t="str">
        <f aca="false">IF(ISBLANK(Values!E60),"","CM")</f>
        <v/>
      </c>
      <c r="CO61" s="1" t="str">
        <f aca="false">IF(ISBLANK(Values!E60), "", IF(AND(Values!$B$37=options!$G$2, Values!$C60), "AMAZON_NA", IF(AND(Values!$B$37=options!$G$1, Values!$D60), "AMAZON_EU", "DEFAULT")))</f>
        <v/>
      </c>
      <c r="CP61" s="36" t="str">
        <f aca="false">IF(ISBLANK(Values!E60),"",Values!$B$7)</f>
        <v/>
      </c>
      <c r="CQ61" s="36" t="str">
        <f aca="false">IF(ISBLANK(Values!E60),"",Values!$B$8)</f>
        <v/>
      </c>
      <c r="CR61" s="36" t="str">
        <f aca="false">IF(ISBLANK(Values!E60),"",Values!$B$9)</f>
        <v/>
      </c>
      <c r="CS61" s="1" t="str">
        <f aca="false">IF(ISBLANK(Values!E60),"",Values!$B$11)</f>
        <v/>
      </c>
      <c r="CT61" s="1" t="str">
        <f aca="false">IF(ISBLANK(Values!E60),"","GR")</f>
        <v/>
      </c>
      <c r="CU61" s="1" t="str">
        <f aca="false">IF(ISBLANK(Values!E60),"","CM")</f>
        <v/>
      </c>
      <c r="CV61" s="1" t="str">
        <f aca="false">IF(ISBLANK(Values!E60),"",IF(Values!$B$36=options!$F$1,"Denmark", IF(Values!$B$36=options!$F$2, "Danemark",IF(Values!$B$36=options!$F$3, "Dänemark",IF(Values!$B$36=options!$F$4, "Danimarca",IF(Values!$B$36=options!$F$5, "Dinamarca",IF(Values!$B$36=options!$F$6, "Denemarken","" ) ) ) ) )))</f>
        <v/>
      </c>
      <c r="CZ61" s="1" t="str">
        <f aca="false">IF(ISBLANK(Values!E60),"","No")</f>
        <v/>
      </c>
      <c r="DA61" s="1" t="str">
        <f aca="false">IF(ISBLANK(Values!E60),"","No")</f>
        <v/>
      </c>
      <c r="DO61" s="27" t="str">
        <f aca="false">IF(ISBLANK(Values!E60),"","Parts")</f>
        <v/>
      </c>
      <c r="DP61" s="27" t="str">
        <f aca="false">IF(ISBLANK(Values!E60),"",Values!$B$31)</f>
        <v/>
      </c>
      <c r="DS61" s="31"/>
      <c r="DY61" s="45" t="str">
        <f aca="false">IF(ISBLANK(Values!$E60), "", "not_applicable")</f>
        <v/>
      </c>
      <c r="DZ61" s="31"/>
      <c r="EA61" s="31"/>
      <c r="EB61" s="31"/>
      <c r="EC61" s="31"/>
      <c r="EI61" s="1" t="str">
        <f aca="false">IF(ISBLANK(Values!E60),"",Values!$B$31)</f>
        <v/>
      </c>
      <c r="ES61" s="1" t="str">
        <f aca="false">IF(ISBLANK(Values!E60),"","Amazon Tellus UPS")</f>
        <v/>
      </c>
      <c r="EV61" s="31" t="str">
        <f aca="false">IF(ISBLANK(Values!E60),"","New")</f>
        <v/>
      </c>
      <c r="FE61" s="1" t="str">
        <f aca="false">IF(ISBLANK(Values!E60),"",IF(CO61&lt;&gt;"DEFAULT", "", 3))</f>
        <v/>
      </c>
      <c r="FH61" s="1" t="str">
        <f aca="false">IF(ISBLANK(Values!E60),"","FALSE")</f>
        <v/>
      </c>
      <c r="FI61" s="36" t="str">
        <f aca="false">IF(ISBLANK(Values!E60),"","FALSE")</f>
        <v/>
      </c>
      <c r="FJ61" s="36" t="str">
        <f aca="false">IF(ISBLANK(Values!E60),"","FALSE")</f>
        <v/>
      </c>
      <c r="FM61" s="1" t="str">
        <f aca="false">IF(ISBLANK(Values!E60),"","1")</f>
        <v/>
      </c>
      <c r="FO61" s="28" t="str">
        <f aca="false">IF(ISBLANK(Values!E60),"",IF(Values!J60, Values!$B$4, Values!$B$5))</f>
        <v/>
      </c>
      <c r="FP61" s="1" t="str">
        <f aca="false">IF(ISBLANK(Values!E60),"","Percent")</f>
        <v/>
      </c>
      <c r="FQ61" s="1" t="str">
        <f aca="false">IF(ISBLANK(Values!E60),"","2")</f>
        <v/>
      </c>
      <c r="FR61" s="1" t="str">
        <f aca="false">IF(ISBLANK(Values!E60),"","3")</f>
        <v/>
      </c>
      <c r="FS61" s="1" t="str">
        <f aca="false">IF(ISBLANK(Values!E60),"","5")</f>
        <v/>
      </c>
      <c r="FT61" s="1" t="str">
        <f aca="false">IF(ISBLANK(Values!E60),"","6")</f>
        <v/>
      </c>
      <c r="FU61" s="1" t="str">
        <f aca="false">IF(ISBLANK(Values!E60),"","10")</f>
        <v/>
      </c>
      <c r="FV61" s="1" t="str">
        <f aca="false">IF(ISBLANK(Values!E60),"","10")</f>
        <v/>
      </c>
    </row>
    <row r="62" customFormat="false" ht="15" hidden="false" customHeight="false" outlineLevel="0" collapsed="false">
      <c r="A62" s="27" t="str">
        <f aca="false">IF(ISBLANK(Values!E61),"",IF(Values!$B$37="EU","computercomponent","computer"))</f>
        <v/>
      </c>
      <c r="B62" s="38" t="str">
        <f aca="false">IF(ISBLANK(Values!E61),"",Values!F61)</f>
        <v/>
      </c>
      <c r="C62" s="32" t="str">
        <f aca="false">IF(ISBLANK(Values!E61),"","TellusRem")</f>
        <v/>
      </c>
      <c r="D62" s="30" t="str">
        <f aca="false">IF(ISBLANK(Values!E61),"",Values!E61)</f>
        <v/>
      </c>
      <c r="E62" s="31" t="str">
        <f aca="false">IF(ISBLANK(Values!E61),"","EAN")</f>
        <v/>
      </c>
      <c r="F62" s="28" t="str">
        <f aca="false">IF(ISBLANK(Values!E61),"",IF(Values!J61, SUBSTITUTE(Values!$B$1, "{language}", Values!H61) &amp; " " &amp;Values!$B$3, SUBSTITUTE(Values!$B$2, "{language}", Values!$H61) &amp; " " &amp;Values!$B$3))</f>
        <v/>
      </c>
      <c r="G62" s="39" t="str">
        <f aca="false">IF(ISBLANK(Values!E61),"","TellusRem")</f>
        <v/>
      </c>
      <c r="H62" s="27" t="str">
        <f aca="false">IF(ISBLANK(Values!E61),"",Values!$B$16)</f>
        <v/>
      </c>
      <c r="I62" s="27" t="str">
        <f aca="false">IF(ISBLANK(Values!E61),"","4730574031")</f>
        <v/>
      </c>
      <c r="J62" s="40" t="str">
        <f aca="false">IF(ISBLANK(Values!E61),"",Values!F61 )</f>
        <v/>
      </c>
      <c r="K62" s="28" t="str">
        <f aca="false">IF(ISBLANK(Values!E61),"",IF(Values!J61, Values!$B$4, Values!$B$5))</f>
        <v/>
      </c>
      <c r="L62" s="41" t="str">
        <f aca="false">IF(ISBLANK(Values!E61),"",IF($CO62="DEFAULT", Values!$B$18, ""))</f>
        <v/>
      </c>
      <c r="M62" s="28" t="str">
        <f aca="false">IF(ISBLANK(Values!E61),"",Values!$M61)</f>
        <v/>
      </c>
      <c r="N62" s="28" t="str">
        <f aca="false">IF(ISBLANK(Values!$F61),"",Values!N61)</f>
        <v/>
      </c>
      <c r="O62" s="28" t="str">
        <f aca="false">IF(ISBLANK(Values!$F61),"",Values!O61)</f>
        <v/>
      </c>
      <c r="P62" s="28" t="str">
        <f aca="false">IF(ISBLANK(Values!$F61),"",Values!P61)</f>
        <v/>
      </c>
      <c r="Q62" s="28" t="str">
        <f aca="false">IF(ISBLANK(Values!$F61),"",Values!Q61)</f>
        <v/>
      </c>
      <c r="R62" s="28" t="str">
        <f aca="false">IF(ISBLANK(Values!$F61),"",Values!R61)</f>
        <v/>
      </c>
      <c r="S62" s="28" t="str">
        <f aca="false">IF(ISBLANK(Values!$F61),"",Values!S61)</f>
        <v/>
      </c>
      <c r="T62" s="28" t="str">
        <f aca="false">IF(ISBLANK(Values!$F61),"",Values!T61)</f>
        <v/>
      </c>
      <c r="U62" s="44"/>
      <c r="W62" s="32" t="str">
        <f aca="false">IF(ISBLANK(Values!E61),"","Child")</f>
        <v/>
      </c>
      <c r="X62" s="32" t="str">
        <f aca="false">IF(ISBLANK(Values!E61),"",Values!$B$13)</f>
        <v/>
      </c>
      <c r="Y62" s="40" t="str">
        <f aca="false">IF(ISBLANK(Values!E61),"","Size-Color")</f>
        <v/>
      </c>
      <c r="Z62" s="32" t="str">
        <f aca="false">IF(ISBLANK(Values!E61),"","variation")</f>
        <v/>
      </c>
      <c r="AA62" s="36" t="str">
        <f aca="false">IF(ISBLANK(Values!E61),"",Values!$B$20)</f>
        <v/>
      </c>
      <c r="AB62" s="36" t="str">
        <f aca="false">IF(ISBLANK(Values!E61),"",Values!$B$29)</f>
        <v/>
      </c>
      <c r="AI62" s="42" t="str">
        <f aca="false">IF(ISBLANK(Values!E61),"",IF(Values!I61,Values!$B$23,Values!$B$33))</f>
        <v/>
      </c>
      <c r="AJ62" s="43" t="str">
        <f aca="false">IF(ISBLANK(Values!E61),"",Values!$B$24 &amp;" "&amp;Values!$B$3)</f>
        <v/>
      </c>
      <c r="AK62" s="1" t="str">
        <f aca="false">IF(ISBLANK(Values!E61),"",Values!$B$25)</f>
        <v/>
      </c>
      <c r="AL62" s="1" t="str">
        <f aca="false">IF(ISBLANK(Values!E61),"",SUBSTITUTE(SUBSTITUTE(IF(Values!$J61, Values!$B$26, Values!$B$33), "{language}", Values!$H61), "{flag}", INDEX(options!$E$1:$E$20, Values!$V61)))</f>
        <v/>
      </c>
      <c r="AM62" s="1" t="str">
        <f aca="false">SUBSTITUTE(IF(ISBLANK(Values!E61),"",Values!$B$27), "{model}", Values!$B$3)</f>
        <v/>
      </c>
      <c r="AT62" s="28" t="str">
        <f aca="false">IF(ISBLANK(Values!E61),"",Values!H61)</f>
        <v/>
      </c>
      <c r="AV62" s="36" t="str">
        <f aca="false">IF(ISBLANK(Values!E61),"",IF(Values!J61,"Backlit", "Non-Backlit"))</f>
        <v/>
      </c>
      <c r="BE62" s="27" t="str">
        <f aca="false">IF(ISBLANK(Values!E61),"","Professional Audience")</f>
        <v/>
      </c>
      <c r="BF62" s="27" t="str">
        <f aca="false">IF(ISBLANK(Values!E61),"","Consumer Audience")</f>
        <v/>
      </c>
      <c r="BG62" s="27" t="str">
        <f aca="false">IF(ISBLANK(Values!E61),"","Adults")</f>
        <v/>
      </c>
      <c r="BH62" s="27" t="str">
        <f aca="false">IF(ISBLANK(Values!E61),"","People")</f>
        <v/>
      </c>
      <c r="CG62" s="1" t="str">
        <f aca="false">IF(ISBLANK(Values!E61),"",Values!$B$11)</f>
        <v/>
      </c>
      <c r="CH62" s="1" t="str">
        <f aca="false">IF(ISBLANK(Values!E61),"","GR")</f>
        <v/>
      </c>
      <c r="CI62" s="1" t="str">
        <f aca="false">IF(ISBLANK(Values!E61),"",Values!$B$7)</f>
        <v/>
      </c>
      <c r="CJ62" s="1" t="str">
        <f aca="false">IF(ISBLANK(Values!E61),"",Values!$B$8)</f>
        <v/>
      </c>
      <c r="CK62" s="1" t="str">
        <f aca="false">IF(ISBLANK(Values!E61),"",Values!$B$9)</f>
        <v/>
      </c>
      <c r="CL62" s="1" t="str">
        <f aca="false">IF(ISBLANK(Values!E61),"","CM")</f>
        <v/>
      </c>
      <c r="CO62" s="1" t="str">
        <f aca="false">IF(ISBLANK(Values!E61), "", IF(AND(Values!$B$37=options!$G$2, Values!$C61), "AMAZON_NA", IF(AND(Values!$B$37=options!$G$1, Values!$D61), "AMAZON_EU", "DEFAULT")))</f>
        <v/>
      </c>
      <c r="CP62" s="36" t="str">
        <f aca="false">IF(ISBLANK(Values!E61),"",Values!$B$7)</f>
        <v/>
      </c>
      <c r="CQ62" s="36" t="str">
        <f aca="false">IF(ISBLANK(Values!E61),"",Values!$B$8)</f>
        <v/>
      </c>
      <c r="CR62" s="36" t="str">
        <f aca="false">IF(ISBLANK(Values!E61),"",Values!$B$9)</f>
        <v/>
      </c>
      <c r="CS62" s="1" t="str">
        <f aca="false">IF(ISBLANK(Values!E61),"",Values!$B$11)</f>
        <v/>
      </c>
      <c r="CT62" s="1" t="str">
        <f aca="false">IF(ISBLANK(Values!E61),"","GR")</f>
        <v/>
      </c>
      <c r="CU62" s="1" t="str">
        <f aca="false">IF(ISBLANK(Values!E61),"","CM")</f>
        <v/>
      </c>
      <c r="CV62" s="1" t="str">
        <f aca="false">IF(ISBLANK(Values!E61),"",IF(Values!$B$36=options!$F$1,"Denmark", IF(Values!$B$36=options!$F$2, "Danemark",IF(Values!$B$36=options!$F$3, "Dänemark",IF(Values!$B$36=options!$F$4, "Danimarca",IF(Values!$B$36=options!$F$5, "Dinamarca",IF(Values!$B$36=options!$F$6, "Denemarken","" ) ) ) ) )))</f>
        <v/>
      </c>
      <c r="CZ62" s="1" t="str">
        <f aca="false">IF(ISBLANK(Values!E61),"","No")</f>
        <v/>
      </c>
      <c r="DA62" s="1" t="str">
        <f aca="false">IF(ISBLANK(Values!E61),"","No")</f>
        <v/>
      </c>
      <c r="DO62" s="27" t="str">
        <f aca="false">IF(ISBLANK(Values!E61),"","Parts")</f>
        <v/>
      </c>
      <c r="DP62" s="27" t="str">
        <f aca="false">IF(ISBLANK(Values!E61),"",Values!$B$31)</f>
        <v/>
      </c>
      <c r="DS62" s="31"/>
      <c r="DY62" s="45" t="str">
        <f aca="false">IF(ISBLANK(Values!$E61), "", "not_applicable")</f>
        <v/>
      </c>
      <c r="DZ62" s="31"/>
      <c r="EA62" s="31"/>
      <c r="EB62" s="31"/>
      <c r="EC62" s="31"/>
      <c r="EI62" s="1" t="str">
        <f aca="false">IF(ISBLANK(Values!E61),"",Values!$B$31)</f>
        <v/>
      </c>
      <c r="ES62" s="1" t="str">
        <f aca="false">IF(ISBLANK(Values!E61),"","Amazon Tellus UPS")</f>
        <v/>
      </c>
      <c r="EV62" s="31" t="str">
        <f aca="false">IF(ISBLANK(Values!E61),"","New")</f>
        <v/>
      </c>
      <c r="FE62" s="1" t="str">
        <f aca="false">IF(ISBLANK(Values!E61),"",IF(CO62&lt;&gt;"DEFAULT", "", 3))</f>
        <v/>
      </c>
      <c r="FH62" s="1" t="str">
        <f aca="false">IF(ISBLANK(Values!E61),"","FALSE")</f>
        <v/>
      </c>
      <c r="FI62" s="36" t="str">
        <f aca="false">IF(ISBLANK(Values!E61),"","FALSE")</f>
        <v/>
      </c>
      <c r="FJ62" s="36" t="str">
        <f aca="false">IF(ISBLANK(Values!E61),"","FALSE")</f>
        <v/>
      </c>
      <c r="FM62" s="1" t="str">
        <f aca="false">IF(ISBLANK(Values!E61),"","1")</f>
        <v/>
      </c>
      <c r="FO62" s="28" t="str">
        <f aca="false">IF(ISBLANK(Values!E61),"",IF(Values!J61, Values!$B$4, Values!$B$5))</f>
        <v/>
      </c>
      <c r="FP62" s="1" t="str">
        <f aca="false">IF(ISBLANK(Values!E61),"","Percent")</f>
        <v/>
      </c>
      <c r="FQ62" s="1" t="str">
        <f aca="false">IF(ISBLANK(Values!E61),"","2")</f>
        <v/>
      </c>
      <c r="FR62" s="1" t="str">
        <f aca="false">IF(ISBLANK(Values!E61),"","3")</f>
        <v/>
      </c>
      <c r="FS62" s="1" t="str">
        <f aca="false">IF(ISBLANK(Values!E61),"","5")</f>
        <v/>
      </c>
      <c r="FT62" s="1" t="str">
        <f aca="false">IF(ISBLANK(Values!E61),"","6")</f>
        <v/>
      </c>
      <c r="FU62" s="1" t="str">
        <f aca="false">IF(ISBLANK(Values!E61),"","10")</f>
        <v/>
      </c>
      <c r="FV62" s="1" t="str">
        <f aca="false">IF(ISBLANK(Values!E61),"","10")</f>
        <v/>
      </c>
    </row>
    <row r="63" customFormat="false" ht="15" hidden="false" customHeight="false" outlineLevel="0" collapsed="false">
      <c r="A63" s="27" t="str">
        <f aca="false">IF(ISBLANK(Values!E62),"",IF(Values!$B$37="EU","computercomponent","computer"))</f>
        <v/>
      </c>
      <c r="B63" s="38" t="str">
        <f aca="false">IF(ISBLANK(Values!E62),"",Values!F62)</f>
        <v/>
      </c>
      <c r="C63" s="32" t="str">
        <f aca="false">IF(ISBLANK(Values!E62),"","TellusRem")</f>
        <v/>
      </c>
      <c r="D63" s="30" t="str">
        <f aca="false">IF(ISBLANK(Values!E62),"",Values!E62)</f>
        <v/>
      </c>
      <c r="E63" s="31" t="str">
        <f aca="false">IF(ISBLANK(Values!E62),"","EAN")</f>
        <v/>
      </c>
      <c r="F63" s="28" t="str">
        <f aca="false">IF(ISBLANK(Values!E62),"",IF(Values!J62, SUBSTITUTE(Values!$B$1, "{language}", Values!H62) &amp; " " &amp;Values!$B$3, SUBSTITUTE(Values!$B$2, "{language}", Values!$H62) &amp; " " &amp;Values!$B$3))</f>
        <v/>
      </c>
      <c r="G63" s="39" t="str">
        <f aca="false">IF(ISBLANK(Values!E62),"","TellusRem")</f>
        <v/>
      </c>
      <c r="H63" s="27" t="str">
        <f aca="false">IF(ISBLANK(Values!E62),"",Values!$B$16)</f>
        <v/>
      </c>
      <c r="I63" s="27" t="str">
        <f aca="false">IF(ISBLANK(Values!E62),"","4730574031")</f>
        <v/>
      </c>
      <c r="J63" s="40" t="str">
        <f aca="false">IF(ISBLANK(Values!E62),"",Values!F62 )</f>
        <v/>
      </c>
      <c r="K63" s="28" t="str">
        <f aca="false">IF(ISBLANK(Values!E62),"",IF(Values!J62, Values!$B$4, Values!$B$5))</f>
        <v/>
      </c>
      <c r="L63" s="41" t="str">
        <f aca="false">IF(ISBLANK(Values!E62),"",IF($CO63="DEFAULT", Values!$B$18, ""))</f>
        <v/>
      </c>
      <c r="M63" s="28" t="str">
        <f aca="false">IF(ISBLANK(Values!E62),"",Values!$M62)</f>
        <v/>
      </c>
      <c r="N63" s="28" t="str">
        <f aca="false">IF(ISBLANK(Values!$F62),"",Values!N62)</f>
        <v/>
      </c>
      <c r="O63" s="28" t="str">
        <f aca="false">IF(ISBLANK(Values!$F62),"",Values!O62)</f>
        <v/>
      </c>
      <c r="P63" s="28" t="str">
        <f aca="false">IF(ISBLANK(Values!$F62),"",Values!P62)</f>
        <v/>
      </c>
      <c r="Q63" s="28" t="str">
        <f aca="false">IF(ISBLANK(Values!$F62),"",Values!Q62)</f>
        <v/>
      </c>
      <c r="R63" s="28" t="str">
        <f aca="false">IF(ISBLANK(Values!$F62),"",Values!R62)</f>
        <v/>
      </c>
      <c r="S63" s="28" t="str">
        <f aca="false">IF(ISBLANK(Values!$F62),"",Values!S62)</f>
        <v/>
      </c>
      <c r="T63" s="28" t="str">
        <f aca="false">IF(ISBLANK(Values!$F62),"",Values!T62)</f>
        <v/>
      </c>
      <c r="U63" s="44"/>
      <c r="W63" s="32" t="str">
        <f aca="false">IF(ISBLANK(Values!E62),"","Child")</f>
        <v/>
      </c>
      <c r="X63" s="32" t="str">
        <f aca="false">IF(ISBLANK(Values!E62),"",Values!$B$13)</f>
        <v/>
      </c>
      <c r="Y63" s="40" t="str">
        <f aca="false">IF(ISBLANK(Values!E62),"","Size-Color")</f>
        <v/>
      </c>
      <c r="Z63" s="32" t="str">
        <f aca="false">IF(ISBLANK(Values!E62),"","variation")</f>
        <v/>
      </c>
      <c r="AA63" s="36" t="str">
        <f aca="false">IF(ISBLANK(Values!E62),"",Values!$B$20)</f>
        <v/>
      </c>
      <c r="AB63" s="36" t="str">
        <f aca="false">IF(ISBLANK(Values!E62),"",Values!$B$29)</f>
        <v/>
      </c>
      <c r="AI63" s="42" t="str">
        <f aca="false">IF(ISBLANK(Values!E62),"",IF(Values!I62,Values!$B$23,Values!$B$33))</f>
        <v/>
      </c>
      <c r="AJ63" s="43" t="str">
        <f aca="false">IF(ISBLANK(Values!E62),"",Values!$B$24 &amp;" "&amp;Values!$B$3)</f>
        <v/>
      </c>
      <c r="AK63" s="1" t="str">
        <f aca="false">IF(ISBLANK(Values!E62),"",Values!$B$25)</f>
        <v/>
      </c>
      <c r="AL63" s="1" t="str">
        <f aca="false">IF(ISBLANK(Values!E62),"",SUBSTITUTE(SUBSTITUTE(IF(Values!$J62, Values!$B$26, Values!$B$33), "{language}", Values!$H62), "{flag}", INDEX(options!$E$1:$E$20, Values!$V62)))</f>
        <v/>
      </c>
      <c r="AM63" s="1" t="str">
        <f aca="false">SUBSTITUTE(IF(ISBLANK(Values!E62),"",Values!$B$27), "{model}", Values!$B$3)</f>
        <v/>
      </c>
      <c r="AT63" s="28" t="str">
        <f aca="false">IF(ISBLANK(Values!E62),"",Values!H62)</f>
        <v/>
      </c>
      <c r="AV63" s="36" t="str">
        <f aca="false">IF(ISBLANK(Values!E62),"",IF(Values!J62,"Backlit", "Non-Backlit"))</f>
        <v/>
      </c>
      <c r="BE63" s="27" t="str">
        <f aca="false">IF(ISBLANK(Values!E62),"","Professional Audience")</f>
        <v/>
      </c>
      <c r="BF63" s="27" t="str">
        <f aca="false">IF(ISBLANK(Values!E62),"","Consumer Audience")</f>
        <v/>
      </c>
      <c r="BG63" s="27" t="str">
        <f aca="false">IF(ISBLANK(Values!E62),"","Adults")</f>
        <v/>
      </c>
      <c r="BH63" s="27" t="str">
        <f aca="false">IF(ISBLANK(Values!E62),"","People")</f>
        <v/>
      </c>
      <c r="CG63" s="1" t="str">
        <f aca="false">IF(ISBLANK(Values!E62),"",Values!$B$11)</f>
        <v/>
      </c>
      <c r="CH63" s="1" t="str">
        <f aca="false">IF(ISBLANK(Values!E62),"","GR")</f>
        <v/>
      </c>
      <c r="CI63" s="1" t="str">
        <f aca="false">IF(ISBLANK(Values!E62),"",Values!$B$7)</f>
        <v/>
      </c>
      <c r="CJ63" s="1" t="str">
        <f aca="false">IF(ISBLANK(Values!E62),"",Values!$B$8)</f>
        <v/>
      </c>
      <c r="CK63" s="1" t="str">
        <f aca="false">IF(ISBLANK(Values!E62),"",Values!$B$9)</f>
        <v/>
      </c>
      <c r="CL63" s="1" t="str">
        <f aca="false">IF(ISBLANK(Values!E62),"","CM")</f>
        <v/>
      </c>
      <c r="CO63" s="1" t="str">
        <f aca="false">IF(ISBLANK(Values!E62), "", IF(AND(Values!$B$37=options!$G$2, Values!$C62), "AMAZON_NA", IF(AND(Values!$B$37=options!$G$1, Values!$D62), "AMAZON_EU", "DEFAULT")))</f>
        <v/>
      </c>
      <c r="CP63" s="36" t="str">
        <f aca="false">IF(ISBLANK(Values!E62),"",Values!$B$7)</f>
        <v/>
      </c>
      <c r="CQ63" s="36" t="str">
        <f aca="false">IF(ISBLANK(Values!E62),"",Values!$B$8)</f>
        <v/>
      </c>
      <c r="CR63" s="36" t="str">
        <f aca="false">IF(ISBLANK(Values!E62),"",Values!$B$9)</f>
        <v/>
      </c>
      <c r="CS63" s="1" t="str">
        <f aca="false">IF(ISBLANK(Values!E62),"",Values!$B$11)</f>
        <v/>
      </c>
      <c r="CT63" s="1" t="str">
        <f aca="false">IF(ISBLANK(Values!E62),"","GR")</f>
        <v/>
      </c>
      <c r="CU63" s="1" t="str">
        <f aca="false">IF(ISBLANK(Values!E62),"","CM")</f>
        <v/>
      </c>
      <c r="CV63" s="1" t="str">
        <f aca="false">IF(ISBLANK(Values!E62),"",IF(Values!$B$36=options!$F$1,"Denmark", IF(Values!$B$36=options!$F$2, "Danemark",IF(Values!$B$36=options!$F$3, "Dänemark",IF(Values!$B$36=options!$F$4, "Danimarca",IF(Values!$B$36=options!$F$5, "Dinamarca",IF(Values!$B$36=options!$F$6, "Denemarken","" ) ) ) ) )))</f>
        <v/>
      </c>
      <c r="CZ63" s="1" t="str">
        <f aca="false">IF(ISBLANK(Values!E62),"","No")</f>
        <v/>
      </c>
      <c r="DA63" s="1" t="str">
        <f aca="false">IF(ISBLANK(Values!E62),"","No")</f>
        <v/>
      </c>
      <c r="DO63" s="27" t="str">
        <f aca="false">IF(ISBLANK(Values!E62),"","Parts")</f>
        <v/>
      </c>
      <c r="DP63" s="27" t="str">
        <f aca="false">IF(ISBLANK(Values!E62),"",Values!$B$31)</f>
        <v/>
      </c>
      <c r="DS63" s="31"/>
      <c r="DY63" s="45" t="str">
        <f aca="false">IF(ISBLANK(Values!$E62), "", "not_applicable")</f>
        <v/>
      </c>
      <c r="DZ63" s="31"/>
      <c r="EA63" s="31"/>
      <c r="EB63" s="31"/>
      <c r="EC63" s="31"/>
      <c r="EI63" s="1" t="str">
        <f aca="false">IF(ISBLANK(Values!E62),"",Values!$B$31)</f>
        <v/>
      </c>
      <c r="ES63" s="1" t="str">
        <f aca="false">IF(ISBLANK(Values!E62),"","Amazon Tellus UPS")</f>
        <v/>
      </c>
      <c r="EV63" s="31" t="str">
        <f aca="false">IF(ISBLANK(Values!E62),"","New")</f>
        <v/>
      </c>
      <c r="FE63" s="1" t="str">
        <f aca="false">IF(ISBLANK(Values!E62),"",IF(CO63&lt;&gt;"DEFAULT", "", 3))</f>
        <v/>
      </c>
      <c r="FH63" s="1" t="str">
        <f aca="false">IF(ISBLANK(Values!E62),"","FALSE")</f>
        <v/>
      </c>
      <c r="FI63" s="36" t="str">
        <f aca="false">IF(ISBLANK(Values!E62),"","FALSE")</f>
        <v/>
      </c>
      <c r="FJ63" s="36" t="str">
        <f aca="false">IF(ISBLANK(Values!E62),"","FALSE")</f>
        <v/>
      </c>
      <c r="FM63" s="1" t="str">
        <f aca="false">IF(ISBLANK(Values!E62),"","1")</f>
        <v/>
      </c>
      <c r="FO63" s="28" t="str">
        <f aca="false">IF(ISBLANK(Values!E62),"",IF(Values!J62, Values!$B$4, Values!$B$5))</f>
        <v/>
      </c>
      <c r="FP63" s="1" t="str">
        <f aca="false">IF(ISBLANK(Values!E62),"","Percent")</f>
        <v/>
      </c>
      <c r="FQ63" s="1" t="str">
        <f aca="false">IF(ISBLANK(Values!E62),"","2")</f>
        <v/>
      </c>
      <c r="FR63" s="1" t="str">
        <f aca="false">IF(ISBLANK(Values!E62),"","3")</f>
        <v/>
      </c>
      <c r="FS63" s="1" t="str">
        <f aca="false">IF(ISBLANK(Values!E62),"","5")</f>
        <v/>
      </c>
      <c r="FT63" s="1" t="str">
        <f aca="false">IF(ISBLANK(Values!E62),"","6")</f>
        <v/>
      </c>
      <c r="FU63" s="1" t="str">
        <f aca="false">IF(ISBLANK(Values!E62),"","10")</f>
        <v/>
      </c>
      <c r="FV63" s="1" t="str">
        <f aca="false">IF(ISBLANK(Values!E62),"","10")</f>
        <v/>
      </c>
    </row>
    <row r="64" customFormat="false" ht="15" hidden="false" customHeight="false" outlineLevel="0" collapsed="false">
      <c r="A64" s="27" t="str">
        <f aca="false">IF(ISBLANK(Values!E63),"",IF(Values!$B$37="EU","computercomponent","computer"))</f>
        <v/>
      </c>
      <c r="B64" s="38" t="str">
        <f aca="false">IF(ISBLANK(Values!E63),"",Values!F63)</f>
        <v/>
      </c>
      <c r="C64" s="32" t="str">
        <f aca="false">IF(ISBLANK(Values!E63),"","TellusRem")</f>
        <v/>
      </c>
      <c r="D64" s="30" t="str">
        <f aca="false">IF(ISBLANK(Values!E63),"",Values!E63)</f>
        <v/>
      </c>
      <c r="E64" s="31" t="str">
        <f aca="false">IF(ISBLANK(Values!E63),"","EAN")</f>
        <v/>
      </c>
      <c r="F64" s="28" t="str">
        <f aca="false">IF(ISBLANK(Values!E63),"",IF(Values!J63, SUBSTITUTE(Values!$B$1, "{language}", Values!H63) &amp; " " &amp;Values!$B$3, SUBSTITUTE(Values!$B$2, "{language}", Values!$H63) &amp; " " &amp;Values!$B$3))</f>
        <v/>
      </c>
      <c r="G64" s="39" t="str">
        <f aca="false">IF(ISBLANK(Values!E63),"","TellusRem")</f>
        <v/>
      </c>
      <c r="H64" s="27" t="str">
        <f aca="false">IF(ISBLANK(Values!E63),"",Values!$B$16)</f>
        <v/>
      </c>
      <c r="I64" s="27" t="str">
        <f aca="false">IF(ISBLANK(Values!E63),"","4730574031")</f>
        <v/>
      </c>
      <c r="J64" s="40" t="str">
        <f aca="false">IF(ISBLANK(Values!E63),"",Values!F63 )</f>
        <v/>
      </c>
      <c r="K64" s="28" t="str">
        <f aca="false">IF(ISBLANK(Values!E63),"",IF(Values!J63, Values!$B$4, Values!$B$5))</f>
        <v/>
      </c>
      <c r="L64" s="41" t="str">
        <f aca="false">IF(ISBLANK(Values!E63),"",IF($CO64="DEFAULT", Values!$B$18, ""))</f>
        <v/>
      </c>
      <c r="M64" s="28" t="str">
        <f aca="false">IF(ISBLANK(Values!E63),"",Values!$M63)</f>
        <v/>
      </c>
      <c r="N64" s="28" t="str">
        <f aca="false">IF(ISBLANK(Values!$F63),"",Values!N63)</f>
        <v/>
      </c>
      <c r="O64" s="28" t="str">
        <f aca="false">IF(ISBLANK(Values!$F63),"",Values!O63)</f>
        <v/>
      </c>
      <c r="P64" s="28" t="str">
        <f aca="false">IF(ISBLANK(Values!$F63),"",Values!P63)</f>
        <v/>
      </c>
      <c r="Q64" s="28" t="str">
        <f aca="false">IF(ISBLANK(Values!$F63),"",Values!Q63)</f>
        <v/>
      </c>
      <c r="R64" s="28" t="str">
        <f aca="false">IF(ISBLANK(Values!$F63),"",Values!R63)</f>
        <v/>
      </c>
      <c r="S64" s="28" t="str">
        <f aca="false">IF(ISBLANK(Values!$F63),"",Values!S63)</f>
        <v/>
      </c>
      <c r="T64" s="28" t="str">
        <f aca="false">IF(ISBLANK(Values!$F63),"",Values!T63)</f>
        <v/>
      </c>
      <c r="U64" s="44"/>
      <c r="W64" s="32" t="str">
        <f aca="false">IF(ISBLANK(Values!E63),"","Child")</f>
        <v/>
      </c>
      <c r="X64" s="32" t="str">
        <f aca="false">IF(ISBLANK(Values!E63),"",Values!$B$13)</f>
        <v/>
      </c>
      <c r="Y64" s="40" t="str">
        <f aca="false">IF(ISBLANK(Values!E63),"","Size-Color")</f>
        <v/>
      </c>
      <c r="Z64" s="32" t="str">
        <f aca="false">IF(ISBLANK(Values!E63),"","variation")</f>
        <v/>
      </c>
      <c r="AA64" s="36" t="str">
        <f aca="false">IF(ISBLANK(Values!E63),"",Values!$B$20)</f>
        <v/>
      </c>
      <c r="AB64" s="36" t="str">
        <f aca="false">IF(ISBLANK(Values!E63),"",Values!$B$29)</f>
        <v/>
      </c>
      <c r="AI64" s="42" t="str">
        <f aca="false">IF(ISBLANK(Values!E63),"",IF(Values!I63,Values!$B$23,Values!$B$33))</f>
        <v/>
      </c>
      <c r="AJ64" s="43" t="str">
        <f aca="false">IF(ISBLANK(Values!E63),"",Values!$B$24 &amp;" "&amp;Values!$B$3)</f>
        <v/>
      </c>
      <c r="AK64" s="1" t="str">
        <f aca="false">IF(ISBLANK(Values!E63),"",Values!$B$25)</f>
        <v/>
      </c>
      <c r="AL64" s="1" t="str">
        <f aca="false">IF(ISBLANK(Values!E63),"",SUBSTITUTE(SUBSTITUTE(IF(Values!$J63, Values!$B$26, Values!$B$33), "{language}", Values!$H63), "{flag}", INDEX(options!$E$1:$E$20, Values!$V63)))</f>
        <v/>
      </c>
      <c r="AM64" s="1" t="str">
        <f aca="false">SUBSTITUTE(IF(ISBLANK(Values!E63),"",Values!$B$27), "{model}", Values!$B$3)</f>
        <v/>
      </c>
      <c r="AT64" s="28" t="str">
        <f aca="false">IF(ISBLANK(Values!E63),"",Values!H63)</f>
        <v/>
      </c>
      <c r="AV64" s="36" t="str">
        <f aca="false">IF(ISBLANK(Values!E63),"",IF(Values!J63,"Backlit", "Non-Backlit"))</f>
        <v/>
      </c>
      <c r="BE64" s="27" t="str">
        <f aca="false">IF(ISBLANK(Values!E63),"","Professional Audience")</f>
        <v/>
      </c>
      <c r="BF64" s="27" t="str">
        <f aca="false">IF(ISBLANK(Values!E63),"","Consumer Audience")</f>
        <v/>
      </c>
      <c r="BG64" s="27" t="str">
        <f aca="false">IF(ISBLANK(Values!E63),"","Adults")</f>
        <v/>
      </c>
      <c r="BH64" s="27" t="str">
        <f aca="false">IF(ISBLANK(Values!E63),"","People")</f>
        <v/>
      </c>
      <c r="CG64" s="1" t="str">
        <f aca="false">IF(ISBLANK(Values!E63),"",Values!$B$11)</f>
        <v/>
      </c>
      <c r="CH64" s="1" t="str">
        <f aca="false">IF(ISBLANK(Values!E63),"","GR")</f>
        <v/>
      </c>
      <c r="CI64" s="1" t="str">
        <f aca="false">IF(ISBLANK(Values!E63),"",Values!$B$7)</f>
        <v/>
      </c>
      <c r="CJ64" s="1" t="str">
        <f aca="false">IF(ISBLANK(Values!E63),"",Values!$B$8)</f>
        <v/>
      </c>
      <c r="CK64" s="1" t="str">
        <f aca="false">IF(ISBLANK(Values!E63),"",Values!$B$9)</f>
        <v/>
      </c>
      <c r="CL64" s="1" t="str">
        <f aca="false">IF(ISBLANK(Values!E63),"","CM")</f>
        <v/>
      </c>
      <c r="CO64" s="1" t="str">
        <f aca="false">IF(ISBLANK(Values!E63), "", IF(AND(Values!$B$37=options!$G$2, Values!$C63), "AMAZON_NA", IF(AND(Values!$B$37=options!$G$1, Values!$D63), "AMAZON_EU", "DEFAULT")))</f>
        <v/>
      </c>
      <c r="CP64" s="36" t="str">
        <f aca="false">IF(ISBLANK(Values!E63),"",Values!$B$7)</f>
        <v/>
      </c>
      <c r="CQ64" s="36" t="str">
        <f aca="false">IF(ISBLANK(Values!E63),"",Values!$B$8)</f>
        <v/>
      </c>
      <c r="CR64" s="36" t="str">
        <f aca="false">IF(ISBLANK(Values!E63),"",Values!$B$9)</f>
        <v/>
      </c>
      <c r="CS64" s="1" t="str">
        <f aca="false">IF(ISBLANK(Values!E63),"",Values!$B$11)</f>
        <v/>
      </c>
      <c r="CT64" s="1" t="str">
        <f aca="false">IF(ISBLANK(Values!E63),"","GR")</f>
        <v/>
      </c>
      <c r="CU64" s="1" t="str">
        <f aca="false">IF(ISBLANK(Values!E63),"","CM")</f>
        <v/>
      </c>
      <c r="CV64" s="1" t="str">
        <f aca="false">IF(ISBLANK(Values!E63),"",IF(Values!$B$36=options!$F$1,"Denmark", IF(Values!$B$36=options!$F$2, "Danemark",IF(Values!$B$36=options!$F$3, "Dänemark",IF(Values!$B$36=options!$F$4, "Danimarca",IF(Values!$B$36=options!$F$5, "Dinamarca",IF(Values!$B$36=options!$F$6, "Denemarken","" ) ) ) ) )))</f>
        <v/>
      </c>
      <c r="CZ64" s="1" t="str">
        <f aca="false">IF(ISBLANK(Values!E63),"","No")</f>
        <v/>
      </c>
      <c r="DA64" s="1" t="str">
        <f aca="false">IF(ISBLANK(Values!E63),"","No")</f>
        <v/>
      </c>
      <c r="DO64" s="27" t="str">
        <f aca="false">IF(ISBLANK(Values!E63),"","Parts")</f>
        <v/>
      </c>
      <c r="DP64" s="27" t="str">
        <f aca="false">IF(ISBLANK(Values!E63),"",Values!$B$31)</f>
        <v/>
      </c>
      <c r="DS64" s="31"/>
      <c r="DY64" s="45" t="str">
        <f aca="false">IF(ISBLANK(Values!$E63), "", "not_applicable")</f>
        <v/>
      </c>
      <c r="DZ64" s="31"/>
      <c r="EA64" s="31"/>
      <c r="EB64" s="31"/>
      <c r="EC64" s="31"/>
      <c r="EI64" s="1" t="str">
        <f aca="false">IF(ISBLANK(Values!E63),"",Values!$B$31)</f>
        <v/>
      </c>
      <c r="ES64" s="1" t="str">
        <f aca="false">IF(ISBLANK(Values!E63),"","Amazon Tellus UPS")</f>
        <v/>
      </c>
      <c r="EV64" s="31" t="str">
        <f aca="false">IF(ISBLANK(Values!E63),"","New")</f>
        <v/>
      </c>
      <c r="FE64" s="1" t="str">
        <f aca="false">IF(ISBLANK(Values!E63),"",IF(CO64&lt;&gt;"DEFAULT", "", 3))</f>
        <v/>
      </c>
      <c r="FH64" s="1" t="str">
        <f aca="false">IF(ISBLANK(Values!E63),"","FALSE")</f>
        <v/>
      </c>
      <c r="FI64" s="36" t="str">
        <f aca="false">IF(ISBLANK(Values!E63),"","FALSE")</f>
        <v/>
      </c>
      <c r="FJ64" s="36" t="str">
        <f aca="false">IF(ISBLANK(Values!E63),"","FALSE")</f>
        <v/>
      </c>
      <c r="FM64" s="1" t="str">
        <f aca="false">IF(ISBLANK(Values!E63),"","1")</f>
        <v/>
      </c>
      <c r="FO64" s="28" t="str">
        <f aca="false">IF(ISBLANK(Values!E63),"",IF(Values!J63, Values!$B$4, Values!$B$5))</f>
        <v/>
      </c>
      <c r="FP64" s="1" t="str">
        <f aca="false">IF(ISBLANK(Values!E63),"","Percent")</f>
        <v/>
      </c>
      <c r="FQ64" s="1" t="str">
        <f aca="false">IF(ISBLANK(Values!E63),"","2")</f>
        <v/>
      </c>
      <c r="FR64" s="1" t="str">
        <f aca="false">IF(ISBLANK(Values!E63),"","3")</f>
        <v/>
      </c>
      <c r="FS64" s="1" t="str">
        <f aca="false">IF(ISBLANK(Values!E63),"","5")</f>
        <v/>
      </c>
      <c r="FT64" s="1" t="str">
        <f aca="false">IF(ISBLANK(Values!E63),"","6")</f>
        <v/>
      </c>
      <c r="FU64" s="1" t="str">
        <f aca="false">IF(ISBLANK(Values!E63),"","10")</f>
        <v/>
      </c>
      <c r="FV64" s="1" t="str">
        <f aca="false">IF(ISBLANK(Values!E63),"","10")</f>
        <v/>
      </c>
    </row>
    <row r="65" customFormat="false" ht="15" hidden="false" customHeight="false" outlineLevel="0" collapsed="false">
      <c r="A65" s="27" t="str">
        <f aca="false">IF(ISBLANK(Values!E64),"",IF(Values!$B$37="EU","computercomponent","computer"))</f>
        <v/>
      </c>
      <c r="B65" s="38" t="str">
        <f aca="false">IF(ISBLANK(Values!E64),"",Values!F64)</f>
        <v/>
      </c>
      <c r="C65" s="32" t="str">
        <f aca="false">IF(ISBLANK(Values!E64),"","TellusRem")</f>
        <v/>
      </c>
      <c r="D65" s="30" t="str">
        <f aca="false">IF(ISBLANK(Values!E64),"",Values!E64)</f>
        <v/>
      </c>
      <c r="E65" s="31" t="str">
        <f aca="false">IF(ISBLANK(Values!E64),"","EAN")</f>
        <v/>
      </c>
      <c r="F65" s="28" t="str">
        <f aca="false">IF(ISBLANK(Values!E64),"",IF(Values!J64, SUBSTITUTE(Values!$B$1, "{language}", Values!H64) &amp; " " &amp;Values!$B$3, SUBSTITUTE(Values!$B$2, "{language}", Values!$H64) &amp; " " &amp;Values!$B$3))</f>
        <v/>
      </c>
      <c r="G65" s="39" t="str">
        <f aca="false">IF(ISBLANK(Values!E64),"","TellusRem")</f>
        <v/>
      </c>
      <c r="H65" s="27" t="str">
        <f aca="false">IF(ISBLANK(Values!E64),"",Values!$B$16)</f>
        <v/>
      </c>
      <c r="I65" s="27" t="str">
        <f aca="false">IF(ISBLANK(Values!E64),"","4730574031")</f>
        <v/>
      </c>
      <c r="J65" s="40" t="str">
        <f aca="false">IF(ISBLANK(Values!E64),"",Values!F64 )</f>
        <v/>
      </c>
      <c r="K65" s="28" t="str">
        <f aca="false">IF(ISBLANK(Values!E64),"",IF(Values!J64, Values!$B$4, Values!$B$5))</f>
        <v/>
      </c>
      <c r="L65" s="41" t="str">
        <f aca="false">IF(ISBLANK(Values!E64),"",IF($CO65="DEFAULT", Values!$B$18, ""))</f>
        <v/>
      </c>
      <c r="M65" s="28" t="str">
        <f aca="false">IF(ISBLANK(Values!E64),"",Values!$M64)</f>
        <v/>
      </c>
      <c r="N65" s="28" t="str">
        <f aca="false">IF(ISBLANK(Values!$F64),"",Values!N64)</f>
        <v/>
      </c>
      <c r="O65" s="28" t="str">
        <f aca="false">IF(ISBLANK(Values!$F64),"",Values!O64)</f>
        <v/>
      </c>
      <c r="P65" s="28" t="str">
        <f aca="false">IF(ISBLANK(Values!$F64),"",Values!P64)</f>
        <v/>
      </c>
      <c r="Q65" s="28" t="str">
        <f aca="false">IF(ISBLANK(Values!$F64),"",Values!Q64)</f>
        <v/>
      </c>
      <c r="R65" s="28" t="str">
        <f aca="false">IF(ISBLANK(Values!$F64),"",Values!R64)</f>
        <v/>
      </c>
      <c r="S65" s="28" t="str">
        <f aca="false">IF(ISBLANK(Values!$F64),"",Values!S64)</f>
        <v/>
      </c>
      <c r="T65" s="28" t="str">
        <f aca="false">IF(ISBLANK(Values!$F64),"",Values!T64)</f>
        <v/>
      </c>
      <c r="U65" s="44"/>
      <c r="W65" s="32" t="str">
        <f aca="false">IF(ISBLANK(Values!E64),"","Child")</f>
        <v/>
      </c>
      <c r="X65" s="32" t="str">
        <f aca="false">IF(ISBLANK(Values!E64),"",Values!$B$13)</f>
        <v/>
      </c>
      <c r="Y65" s="40" t="str">
        <f aca="false">IF(ISBLANK(Values!E64),"","Size-Color")</f>
        <v/>
      </c>
      <c r="Z65" s="32" t="str">
        <f aca="false">IF(ISBLANK(Values!E64),"","variation")</f>
        <v/>
      </c>
      <c r="AA65" s="36" t="str">
        <f aca="false">IF(ISBLANK(Values!E64),"",Values!$B$20)</f>
        <v/>
      </c>
      <c r="AB65" s="36" t="str">
        <f aca="false">IF(ISBLANK(Values!E64),"",Values!$B$29)</f>
        <v/>
      </c>
      <c r="AI65" s="42" t="str">
        <f aca="false">IF(ISBLANK(Values!E64),"",IF(Values!I64,Values!$B$23,Values!$B$33))</f>
        <v/>
      </c>
      <c r="AJ65" s="43" t="str">
        <f aca="false">IF(ISBLANK(Values!E64),"",Values!$B$24 &amp;" "&amp;Values!$B$3)</f>
        <v/>
      </c>
      <c r="AK65" s="1" t="str">
        <f aca="false">IF(ISBLANK(Values!E64),"",Values!$B$25)</f>
        <v/>
      </c>
      <c r="AL65" s="1" t="str">
        <f aca="false">IF(ISBLANK(Values!E64),"",SUBSTITUTE(SUBSTITUTE(IF(Values!$J64, Values!$B$26, Values!$B$33), "{language}", Values!$H64), "{flag}", INDEX(options!$E$1:$E$20, Values!$V64)))</f>
        <v/>
      </c>
      <c r="AM65" s="1" t="str">
        <f aca="false">SUBSTITUTE(IF(ISBLANK(Values!E64),"",Values!$B$27), "{model}", Values!$B$3)</f>
        <v/>
      </c>
      <c r="AT65" s="28" t="str">
        <f aca="false">IF(ISBLANK(Values!E64),"",Values!H64)</f>
        <v/>
      </c>
      <c r="AV65" s="36" t="str">
        <f aca="false">IF(ISBLANK(Values!E64),"",IF(Values!J64,"Backlit", "Non-Backlit"))</f>
        <v/>
      </c>
      <c r="BE65" s="27" t="str">
        <f aca="false">IF(ISBLANK(Values!E64),"","Professional Audience")</f>
        <v/>
      </c>
      <c r="BF65" s="27" t="str">
        <f aca="false">IF(ISBLANK(Values!E64),"","Consumer Audience")</f>
        <v/>
      </c>
      <c r="BG65" s="27" t="str">
        <f aca="false">IF(ISBLANK(Values!E64),"","Adults")</f>
        <v/>
      </c>
      <c r="BH65" s="27" t="str">
        <f aca="false">IF(ISBLANK(Values!E64),"","People")</f>
        <v/>
      </c>
      <c r="CG65" s="1" t="str">
        <f aca="false">IF(ISBLANK(Values!E64),"",Values!$B$11)</f>
        <v/>
      </c>
      <c r="CH65" s="1" t="str">
        <f aca="false">IF(ISBLANK(Values!E64),"","GR")</f>
        <v/>
      </c>
      <c r="CI65" s="1" t="str">
        <f aca="false">IF(ISBLANK(Values!E64),"",Values!$B$7)</f>
        <v/>
      </c>
      <c r="CJ65" s="1" t="str">
        <f aca="false">IF(ISBLANK(Values!E64),"",Values!$B$8)</f>
        <v/>
      </c>
      <c r="CK65" s="1" t="str">
        <f aca="false">IF(ISBLANK(Values!E64),"",Values!$B$9)</f>
        <v/>
      </c>
      <c r="CL65" s="1" t="str">
        <f aca="false">IF(ISBLANK(Values!E64),"","CM")</f>
        <v/>
      </c>
      <c r="CO65" s="1" t="str">
        <f aca="false">IF(ISBLANK(Values!E64), "", IF(AND(Values!$B$37=options!$G$2, Values!$C64), "AMAZON_NA", IF(AND(Values!$B$37=options!$G$1, Values!$D64), "AMAZON_EU", "DEFAULT")))</f>
        <v/>
      </c>
      <c r="CP65" s="36" t="str">
        <f aca="false">IF(ISBLANK(Values!E64),"",Values!$B$7)</f>
        <v/>
      </c>
      <c r="CQ65" s="36" t="str">
        <f aca="false">IF(ISBLANK(Values!E64),"",Values!$B$8)</f>
        <v/>
      </c>
      <c r="CR65" s="36" t="str">
        <f aca="false">IF(ISBLANK(Values!E64),"",Values!$B$9)</f>
        <v/>
      </c>
      <c r="CS65" s="1" t="str">
        <f aca="false">IF(ISBLANK(Values!E64),"",Values!$B$11)</f>
        <v/>
      </c>
      <c r="CT65" s="1" t="str">
        <f aca="false">IF(ISBLANK(Values!E64),"","GR")</f>
        <v/>
      </c>
      <c r="CU65" s="1" t="str">
        <f aca="false">IF(ISBLANK(Values!E64),"","CM")</f>
        <v/>
      </c>
      <c r="CV65" s="1" t="str">
        <f aca="false">IF(ISBLANK(Values!E64),"",IF(Values!$B$36=options!$F$1,"Denmark", IF(Values!$B$36=options!$F$2, "Danemark",IF(Values!$B$36=options!$F$3, "Dänemark",IF(Values!$B$36=options!$F$4, "Danimarca",IF(Values!$B$36=options!$F$5, "Dinamarca",IF(Values!$B$36=options!$F$6, "Denemarken","" ) ) ) ) )))</f>
        <v/>
      </c>
      <c r="CZ65" s="1" t="str">
        <f aca="false">IF(ISBLANK(Values!E64),"","No")</f>
        <v/>
      </c>
      <c r="DA65" s="1" t="str">
        <f aca="false">IF(ISBLANK(Values!E64),"","No")</f>
        <v/>
      </c>
      <c r="DO65" s="27" t="str">
        <f aca="false">IF(ISBLANK(Values!E64),"","Parts")</f>
        <v/>
      </c>
      <c r="DP65" s="27" t="str">
        <f aca="false">IF(ISBLANK(Values!E64),"",Values!$B$31)</f>
        <v/>
      </c>
      <c r="DS65" s="31"/>
      <c r="DY65" s="45" t="str">
        <f aca="false">IF(ISBLANK(Values!$E64), "", "not_applicable")</f>
        <v/>
      </c>
      <c r="DZ65" s="31"/>
      <c r="EA65" s="31"/>
      <c r="EB65" s="31"/>
      <c r="EC65" s="31"/>
      <c r="EI65" s="1" t="str">
        <f aca="false">IF(ISBLANK(Values!E64),"",Values!$B$31)</f>
        <v/>
      </c>
      <c r="ES65" s="1" t="str">
        <f aca="false">IF(ISBLANK(Values!E64),"","Amazon Tellus UPS")</f>
        <v/>
      </c>
      <c r="EV65" s="31" t="str">
        <f aca="false">IF(ISBLANK(Values!E64),"","New")</f>
        <v/>
      </c>
      <c r="FE65" s="1" t="str">
        <f aca="false">IF(ISBLANK(Values!E64),"",IF(CO65&lt;&gt;"DEFAULT", "", 3))</f>
        <v/>
      </c>
      <c r="FH65" s="1" t="str">
        <f aca="false">IF(ISBLANK(Values!E64),"","FALSE")</f>
        <v/>
      </c>
      <c r="FI65" s="36" t="str">
        <f aca="false">IF(ISBLANK(Values!E64),"","FALSE")</f>
        <v/>
      </c>
      <c r="FJ65" s="36" t="str">
        <f aca="false">IF(ISBLANK(Values!E64),"","FALSE")</f>
        <v/>
      </c>
      <c r="FM65" s="1" t="str">
        <f aca="false">IF(ISBLANK(Values!E64),"","1")</f>
        <v/>
      </c>
      <c r="FO65" s="28" t="str">
        <f aca="false">IF(ISBLANK(Values!E64),"",IF(Values!J64, Values!$B$4, Values!$B$5))</f>
        <v/>
      </c>
      <c r="FP65" s="1" t="str">
        <f aca="false">IF(ISBLANK(Values!E64),"","Percent")</f>
        <v/>
      </c>
      <c r="FQ65" s="1" t="str">
        <f aca="false">IF(ISBLANK(Values!E64),"","2")</f>
        <v/>
      </c>
      <c r="FR65" s="1" t="str">
        <f aca="false">IF(ISBLANK(Values!E64),"","3")</f>
        <v/>
      </c>
      <c r="FS65" s="1" t="str">
        <f aca="false">IF(ISBLANK(Values!E64),"","5")</f>
        <v/>
      </c>
      <c r="FT65" s="1" t="str">
        <f aca="false">IF(ISBLANK(Values!E64),"","6")</f>
        <v/>
      </c>
      <c r="FU65" s="1" t="str">
        <f aca="false">IF(ISBLANK(Values!E64),"","10")</f>
        <v/>
      </c>
      <c r="FV65" s="1" t="str">
        <f aca="false">IF(ISBLANK(Values!E64),"","10")</f>
        <v/>
      </c>
    </row>
    <row r="66" customFormat="false" ht="15" hidden="false" customHeight="false" outlineLevel="0" collapsed="false">
      <c r="A66" s="27" t="str">
        <f aca="false">IF(ISBLANK(Values!E65),"",IF(Values!$B$37="EU","computercomponent","computer"))</f>
        <v/>
      </c>
      <c r="B66" s="38" t="str">
        <f aca="false">IF(ISBLANK(Values!E65),"",Values!F65)</f>
        <v/>
      </c>
      <c r="C66" s="32" t="str">
        <f aca="false">IF(ISBLANK(Values!E65),"","TellusRem")</f>
        <v/>
      </c>
      <c r="D66" s="30" t="str">
        <f aca="false">IF(ISBLANK(Values!E65),"",Values!E65)</f>
        <v/>
      </c>
      <c r="E66" s="31" t="str">
        <f aca="false">IF(ISBLANK(Values!E65),"","EAN")</f>
        <v/>
      </c>
      <c r="F66" s="28" t="str">
        <f aca="false">IF(ISBLANK(Values!E65),"",IF(Values!J65, SUBSTITUTE(Values!$B$1, "{language}", Values!H65) &amp; " " &amp;Values!$B$3, SUBSTITUTE(Values!$B$2, "{language}", Values!$H65) &amp; " " &amp;Values!$B$3))</f>
        <v/>
      </c>
      <c r="G66" s="39" t="str">
        <f aca="false">IF(ISBLANK(Values!E65),"","TellusRem")</f>
        <v/>
      </c>
      <c r="H66" s="27" t="str">
        <f aca="false">IF(ISBLANK(Values!E65),"",Values!$B$16)</f>
        <v/>
      </c>
      <c r="I66" s="27" t="str">
        <f aca="false">IF(ISBLANK(Values!E65),"","4730574031")</f>
        <v/>
      </c>
      <c r="J66" s="40" t="str">
        <f aca="false">IF(ISBLANK(Values!E65),"",Values!F65 )</f>
        <v/>
      </c>
      <c r="K66" s="28" t="str">
        <f aca="false">IF(ISBLANK(Values!E65),"",IF(Values!J65, Values!$B$4, Values!$B$5))</f>
        <v/>
      </c>
      <c r="L66" s="41" t="str">
        <f aca="false">IF(ISBLANK(Values!E65),"",IF($CO66="DEFAULT", Values!$B$18, ""))</f>
        <v/>
      </c>
      <c r="M66" s="28" t="str">
        <f aca="false">IF(ISBLANK(Values!E65),"",Values!$M65)</f>
        <v/>
      </c>
      <c r="N66" s="28" t="str">
        <f aca="false">IF(ISBLANK(Values!$F65),"",Values!N65)</f>
        <v/>
      </c>
      <c r="O66" s="28" t="str">
        <f aca="false">IF(ISBLANK(Values!$F65),"",Values!O65)</f>
        <v/>
      </c>
      <c r="P66" s="28" t="str">
        <f aca="false">IF(ISBLANK(Values!$F65),"",Values!P65)</f>
        <v/>
      </c>
      <c r="Q66" s="28" t="str">
        <f aca="false">IF(ISBLANK(Values!$F65),"",Values!Q65)</f>
        <v/>
      </c>
      <c r="R66" s="28" t="str">
        <f aca="false">IF(ISBLANK(Values!$F65),"",Values!R65)</f>
        <v/>
      </c>
      <c r="S66" s="28" t="str">
        <f aca="false">IF(ISBLANK(Values!$F65),"",Values!S65)</f>
        <v/>
      </c>
      <c r="T66" s="28" t="str">
        <f aca="false">IF(ISBLANK(Values!$F65),"",Values!T65)</f>
        <v/>
      </c>
      <c r="U66" s="44"/>
      <c r="W66" s="32" t="str">
        <f aca="false">IF(ISBLANK(Values!E65),"","Child")</f>
        <v/>
      </c>
      <c r="X66" s="32" t="str">
        <f aca="false">IF(ISBLANK(Values!E65),"",Values!$B$13)</f>
        <v/>
      </c>
      <c r="Y66" s="40" t="str">
        <f aca="false">IF(ISBLANK(Values!E65),"","Size-Color")</f>
        <v/>
      </c>
      <c r="Z66" s="32" t="str">
        <f aca="false">IF(ISBLANK(Values!E65),"","variation")</f>
        <v/>
      </c>
      <c r="AA66" s="36" t="str">
        <f aca="false">IF(ISBLANK(Values!E65),"",Values!$B$20)</f>
        <v/>
      </c>
      <c r="AB66" s="36" t="str">
        <f aca="false">IF(ISBLANK(Values!E65),"",Values!$B$29)</f>
        <v/>
      </c>
      <c r="AI66" s="42" t="str">
        <f aca="false">IF(ISBLANK(Values!E65),"",IF(Values!I65,Values!$B$23,Values!$B$33))</f>
        <v/>
      </c>
      <c r="AJ66" s="43" t="str">
        <f aca="false">IF(ISBLANK(Values!E65),"",Values!$B$24 &amp;" "&amp;Values!$B$3)</f>
        <v/>
      </c>
      <c r="AK66" s="1" t="str">
        <f aca="false">IF(ISBLANK(Values!E65),"",Values!$B$25)</f>
        <v/>
      </c>
      <c r="AL66" s="1" t="str">
        <f aca="false">IF(ISBLANK(Values!E65),"",SUBSTITUTE(SUBSTITUTE(IF(Values!$J65, Values!$B$26, Values!$B$33), "{language}", Values!$H65), "{flag}", INDEX(options!$E$1:$E$20, Values!$V65)))</f>
        <v/>
      </c>
      <c r="AM66" s="1" t="str">
        <f aca="false">SUBSTITUTE(IF(ISBLANK(Values!E65),"",Values!$B$27), "{model}", Values!$B$3)</f>
        <v/>
      </c>
      <c r="AT66" s="28" t="str">
        <f aca="false">IF(ISBLANK(Values!E65),"",Values!H65)</f>
        <v/>
      </c>
      <c r="AV66" s="36" t="str">
        <f aca="false">IF(ISBLANK(Values!E65),"",IF(Values!J65,"Backlit", "Non-Backlit"))</f>
        <v/>
      </c>
      <c r="BE66" s="27" t="str">
        <f aca="false">IF(ISBLANK(Values!E65),"","Professional Audience")</f>
        <v/>
      </c>
      <c r="BF66" s="27" t="str">
        <f aca="false">IF(ISBLANK(Values!E65),"","Consumer Audience")</f>
        <v/>
      </c>
      <c r="BG66" s="27" t="str">
        <f aca="false">IF(ISBLANK(Values!E65),"","Adults")</f>
        <v/>
      </c>
      <c r="BH66" s="27" t="str">
        <f aca="false">IF(ISBLANK(Values!E65),"","People")</f>
        <v/>
      </c>
      <c r="CG66" s="1" t="str">
        <f aca="false">IF(ISBLANK(Values!E65),"",Values!$B$11)</f>
        <v/>
      </c>
      <c r="CH66" s="1" t="str">
        <f aca="false">IF(ISBLANK(Values!E65),"","GR")</f>
        <v/>
      </c>
      <c r="CI66" s="1" t="str">
        <f aca="false">IF(ISBLANK(Values!E65),"",Values!$B$7)</f>
        <v/>
      </c>
      <c r="CJ66" s="1" t="str">
        <f aca="false">IF(ISBLANK(Values!E65),"",Values!$B$8)</f>
        <v/>
      </c>
      <c r="CK66" s="1" t="str">
        <f aca="false">IF(ISBLANK(Values!E65),"",Values!$B$9)</f>
        <v/>
      </c>
      <c r="CL66" s="1" t="str">
        <f aca="false">IF(ISBLANK(Values!E65),"","CM")</f>
        <v/>
      </c>
      <c r="CO66" s="1" t="str">
        <f aca="false">IF(ISBLANK(Values!E65), "", IF(AND(Values!$B$37=options!$G$2, Values!$C65), "AMAZON_NA", IF(AND(Values!$B$37=options!$G$1, Values!$D65), "AMAZON_EU", "DEFAULT")))</f>
        <v/>
      </c>
      <c r="CP66" s="36" t="str">
        <f aca="false">IF(ISBLANK(Values!E65),"",Values!$B$7)</f>
        <v/>
      </c>
      <c r="CQ66" s="36" t="str">
        <f aca="false">IF(ISBLANK(Values!E65),"",Values!$B$8)</f>
        <v/>
      </c>
      <c r="CR66" s="36" t="str">
        <f aca="false">IF(ISBLANK(Values!E65),"",Values!$B$9)</f>
        <v/>
      </c>
      <c r="CS66" s="1" t="str">
        <f aca="false">IF(ISBLANK(Values!E65),"",Values!$B$11)</f>
        <v/>
      </c>
      <c r="CT66" s="1" t="str">
        <f aca="false">IF(ISBLANK(Values!E65),"","GR")</f>
        <v/>
      </c>
      <c r="CU66" s="1" t="str">
        <f aca="false">IF(ISBLANK(Values!E65),"","CM")</f>
        <v/>
      </c>
      <c r="CV66" s="1" t="str">
        <f aca="false">IF(ISBLANK(Values!E65),"",IF(Values!$B$36=options!$F$1,"Denmark", IF(Values!$B$36=options!$F$2, "Danemark",IF(Values!$B$36=options!$F$3, "Dänemark",IF(Values!$B$36=options!$F$4, "Danimarca",IF(Values!$B$36=options!$F$5, "Dinamarca",IF(Values!$B$36=options!$F$6, "Denemarken","" ) ) ) ) )))</f>
        <v/>
      </c>
      <c r="CZ66" s="1" t="str">
        <f aca="false">IF(ISBLANK(Values!E65),"","No")</f>
        <v/>
      </c>
      <c r="DA66" s="1" t="str">
        <f aca="false">IF(ISBLANK(Values!E65),"","No")</f>
        <v/>
      </c>
      <c r="DO66" s="27" t="str">
        <f aca="false">IF(ISBLANK(Values!E65),"","Parts")</f>
        <v/>
      </c>
      <c r="DP66" s="27" t="str">
        <f aca="false">IF(ISBLANK(Values!E65),"",Values!$B$31)</f>
        <v/>
      </c>
      <c r="DS66" s="31"/>
      <c r="DY66" s="45" t="str">
        <f aca="false">IF(ISBLANK(Values!$E65), "", "not_applicable")</f>
        <v/>
      </c>
      <c r="DZ66" s="31"/>
      <c r="EA66" s="31"/>
      <c r="EB66" s="31"/>
      <c r="EC66" s="31"/>
      <c r="EI66" s="1" t="str">
        <f aca="false">IF(ISBLANK(Values!E65),"",Values!$B$31)</f>
        <v/>
      </c>
      <c r="ES66" s="1" t="str">
        <f aca="false">IF(ISBLANK(Values!E65),"","Amazon Tellus UPS")</f>
        <v/>
      </c>
      <c r="EV66" s="31" t="str">
        <f aca="false">IF(ISBLANK(Values!E65),"","New")</f>
        <v/>
      </c>
      <c r="FE66" s="1" t="str">
        <f aca="false">IF(ISBLANK(Values!E65),"",IF(CO66&lt;&gt;"DEFAULT", "", 3))</f>
        <v/>
      </c>
      <c r="FH66" s="1" t="str">
        <f aca="false">IF(ISBLANK(Values!E65),"","FALSE")</f>
        <v/>
      </c>
      <c r="FI66" s="36" t="str">
        <f aca="false">IF(ISBLANK(Values!E65),"","FALSE")</f>
        <v/>
      </c>
      <c r="FJ66" s="36" t="str">
        <f aca="false">IF(ISBLANK(Values!E65),"","FALSE")</f>
        <v/>
      </c>
      <c r="FM66" s="1" t="str">
        <f aca="false">IF(ISBLANK(Values!E65),"","1")</f>
        <v/>
      </c>
      <c r="FO66" s="28" t="str">
        <f aca="false">IF(ISBLANK(Values!E65),"",IF(Values!J65, Values!$B$4, Values!$B$5))</f>
        <v/>
      </c>
      <c r="FP66" s="1" t="str">
        <f aca="false">IF(ISBLANK(Values!E65),"","Percent")</f>
        <v/>
      </c>
      <c r="FQ66" s="1" t="str">
        <f aca="false">IF(ISBLANK(Values!E65),"","2")</f>
        <v/>
      </c>
      <c r="FR66" s="1" t="str">
        <f aca="false">IF(ISBLANK(Values!E65),"","3")</f>
        <v/>
      </c>
      <c r="FS66" s="1" t="str">
        <f aca="false">IF(ISBLANK(Values!E65),"","5")</f>
        <v/>
      </c>
      <c r="FT66" s="1" t="str">
        <f aca="false">IF(ISBLANK(Values!E65),"","6")</f>
        <v/>
      </c>
      <c r="FU66" s="1" t="str">
        <f aca="false">IF(ISBLANK(Values!E65),"","10")</f>
        <v/>
      </c>
      <c r="FV66" s="1" t="str">
        <f aca="false">IF(ISBLANK(Values!E65),"","10")</f>
        <v/>
      </c>
    </row>
    <row r="67" customFormat="false" ht="15" hidden="false" customHeight="false" outlineLevel="0" collapsed="false">
      <c r="A67" s="27" t="str">
        <f aca="false">IF(ISBLANK(Values!E66),"",IF(Values!$B$37="EU","computercomponent","computer"))</f>
        <v/>
      </c>
      <c r="B67" s="38" t="str">
        <f aca="false">IF(ISBLANK(Values!E66),"",Values!F66)</f>
        <v/>
      </c>
      <c r="C67" s="32" t="str">
        <f aca="false">IF(ISBLANK(Values!E66),"","TellusRem")</f>
        <v/>
      </c>
      <c r="D67" s="30" t="str">
        <f aca="false">IF(ISBLANK(Values!E66),"",Values!E66)</f>
        <v/>
      </c>
      <c r="E67" s="31" t="str">
        <f aca="false">IF(ISBLANK(Values!E66),"","EAN")</f>
        <v/>
      </c>
      <c r="F67" s="28" t="str">
        <f aca="false">IF(ISBLANK(Values!E66),"",IF(Values!J66, SUBSTITUTE(Values!$B$1, "{language}", Values!H66) &amp; " " &amp;Values!$B$3, SUBSTITUTE(Values!$B$2, "{language}", Values!$H66) &amp; " " &amp;Values!$B$3))</f>
        <v/>
      </c>
      <c r="G67" s="39" t="str">
        <f aca="false">IF(ISBLANK(Values!E66),"","TellusRem")</f>
        <v/>
      </c>
      <c r="H67" s="27" t="str">
        <f aca="false">IF(ISBLANK(Values!E66),"",Values!$B$16)</f>
        <v/>
      </c>
      <c r="I67" s="27" t="str">
        <f aca="false">IF(ISBLANK(Values!E66),"","4730574031")</f>
        <v/>
      </c>
      <c r="J67" s="40" t="str">
        <f aca="false">IF(ISBLANK(Values!E66),"",Values!F66 )</f>
        <v/>
      </c>
      <c r="K67" s="28" t="str">
        <f aca="false">IF(ISBLANK(Values!E66),"",IF(Values!J66, Values!$B$4, Values!$B$5))</f>
        <v/>
      </c>
      <c r="L67" s="41" t="str">
        <f aca="false">IF(ISBLANK(Values!E66),"",IF($CO67="DEFAULT", Values!$B$18, ""))</f>
        <v/>
      </c>
      <c r="M67" s="28" t="str">
        <f aca="false">IF(ISBLANK(Values!E66),"",Values!$M66)</f>
        <v/>
      </c>
      <c r="N67" s="28" t="str">
        <f aca="false">IF(ISBLANK(Values!$F66),"",Values!N66)</f>
        <v/>
      </c>
      <c r="O67" s="28" t="str">
        <f aca="false">IF(ISBLANK(Values!$F66),"",Values!O66)</f>
        <v/>
      </c>
      <c r="P67" s="28" t="str">
        <f aca="false">IF(ISBLANK(Values!$F66),"",Values!P66)</f>
        <v/>
      </c>
      <c r="Q67" s="28" t="str">
        <f aca="false">IF(ISBLANK(Values!$F66),"",Values!Q66)</f>
        <v/>
      </c>
      <c r="R67" s="28" t="str">
        <f aca="false">IF(ISBLANK(Values!$F66),"",Values!R66)</f>
        <v/>
      </c>
      <c r="S67" s="28" t="str">
        <f aca="false">IF(ISBLANK(Values!$F66),"",Values!S66)</f>
        <v/>
      </c>
      <c r="T67" s="28" t="str">
        <f aca="false">IF(ISBLANK(Values!$F66),"",Values!T66)</f>
        <v/>
      </c>
      <c r="U67" s="44"/>
      <c r="W67" s="32" t="str">
        <f aca="false">IF(ISBLANK(Values!E66),"","Child")</f>
        <v/>
      </c>
      <c r="X67" s="32" t="str">
        <f aca="false">IF(ISBLANK(Values!E66),"",Values!$B$13)</f>
        <v/>
      </c>
      <c r="Y67" s="40" t="str">
        <f aca="false">IF(ISBLANK(Values!E66),"","Size-Color")</f>
        <v/>
      </c>
      <c r="Z67" s="32" t="str">
        <f aca="false">IF(ISBLANK(Values!E66),"","variation")</f>
        <v/>
      </c>
      <c r="AA67" s="36" t="str">
        <f aca="false">IF(ISBLANK(Values!E66),"",Values!$B$20)</f>
        <v/>
      </c>
      <c r="AB67" s="36" t="str">
        <f aca="false">IF(ISBLANK(Values!E66),"",Values!$B$29)</f>
        <v/>
      </c>
      <c r="AI67" s="42" t="str">
        <f aca="false">IF(ISBLANK(Values!E66),"",IF(Values!I66,Values!$B$23,Values!$B$33))</f>
        <v/>
      </c>
      <c r="AJ67" s="43" t="str">
        <f aca="false">IF(ISBLANK(Values!E66),"",Values!$B$24 &amp;" "&amp;Values!$B$3)</f>
        <v/>
      </c>
      <c r="AK67" s="1" t="str">
        <f aca="false">IF(ISBLANK(Values!E66),"",Values!$B$25)</f>
        <v/>
      </c>
      <c r="AL67" s="1" t="str">
        <f aca="false">IF(ISBLANK(Values!E66),"",SUBSTITUTE(SUBSTITUTE(IF(Values!$J66, Values!$B$26, Values!$B$33), "{language}", Values!$H66), "{flag}", INDEX(options!$E$1:$E$20, Values!$V66)))</f>
        <v/>
      </c>
      <c r="AM67" s="1" t="str">
        <f aca="false">SUBSTITUTE(IF(ISBLANK(Values!E66),"",Values!$B$27), "{model}", Values!$B$3)</f>
        <v/>
      </c>
      <c r="AT67" s="28" t="str">
        <f aca="false">IF(ISBLANK(Values!E66),"",Values!H66)</f>
        <v/>
      </c>
      <c r="AV67" s="36" t="str">
        <f aca="false">IF(ISBLANK(Values!E66),"",IF(Values!J66,"Backlit", "Non-Backlit"))</f>
        <v/>
      </c>
      <c r="BE67" s="27" t="str">
        <f aca="false">IF(ISBLANK(Values!E66),"","Professional Audience")</f>
        <v/>
      </c>
      <c r="BF67" s="27" t="str">
        <f aca="false">IF(ISBLANK(Values!E66),"","Consumer Audience")</f>
        <v/>
      </c>
      <c r="BG67" s="27" t="str">
        <f aca="false">IF(ISBLANK(Values!E66),"","Adults")</f>
        <v/>
      </c>
      <c r="BH67" s="27" t="str">
        <f aca="false">IF(ISBLANK(Values!E66),"","People")</f>
        <v/>
      </c>
      <c r="CG67" s="1" t="str">
        <f aca="false">IF(ISBLANK(Values!E66),"",Values!$B$11)</f>
        <v/>
      </c>
      <c r="CH67" s="1" t="str">
        <f aca="false">IF(ISBLANK(Values!E66),"","GR")</f>
        <v/>
      </c>
      <c r="CI67" s="1" t="str">
        <f aca="false">IF(ISBLANK(Values!E66),"",Values!$B$7)</f>
        <v/>
      </c>
      <c r="CJ67" s="1" t="str">
        <f aca="false">IF(ISBLANK(Values!E66),"",Values!$B$8)</f>
        <v/>
      </c>
      <c r="CK67" s="1" t="str">
        <f aca="false">IF(ISBLANK(Values!E66),"",Values!$B$9)</f>
        <v/>
      </c>
      <c r="CL67" s="1" t="str">
        <f aca="false">IF(ISBLANK(Values!E66),"","CM")</f>
        <v/>
      </c>
      <c r="CO67" s="1" t="str">
        <f aca="false">IF(ISBLANK(Values!E66), "", IF(AND(Values!$B$37=options!$G$2, Values!$C66), "AMAZON_NA", IF(AND(Values!$B$37=options!$G$1, Values!$D66), "AMAZON_EU", "DEFAULT")))</f>
        <v/>
      </c>
      <c r="CP67" s="36" t="str">
        <f aca="false">IF(ISBLANK(Values!E66),"",Values!$B$7)</f>
        <v/>
      </c>
      <c r="CQ67" s="36" t="str">
        <f aca="false">IF(ISBLANK(Values!E66),"",Values!$B$8)</f>
        <v/>
      </c>
      <c r="CR67" s="36" t="str">
        <f aca="false">IF(ISBLANK(Values!E66),"",Values!$B$9)</f>
        <v/>
      </c>
      <c r="CS67" s="1" t="str">
        <f aca="false">IF(ISBLANK(Values!E66),"",Values!$B$11)</f>
        <v/>
      </c>
      <c r="CT67" s="1" t="str">
        <f aca="false">IF(ISBLANK(Values!E66),"","GR")</f>
        <v/>
      </c>
      <c r="CU67" s="1" t="str">
        <f aca="false">IF(ISBLANK(Values!E66),"","CM")</f>
        <v/>
      </c>
      <c r="CV67" s="1" t="str">
        <f aca="false">IF(ISBLANK(Values!E66),"",IF(Values!$B$36=options!$F$1,"Denmark", IF(Values!$B$36=options!$F$2, "Danemark",IF(Values!$B$36=options!$F$3, "Dänemark",IF(Values!$B$36=options!$F$4, "Danimarca",IF(Values!$B$36=options!$F$5, "Dinamarca",IF(Values!$B$36=options!$F$6, "Denemarken","" ) ) ) ) )))</f>
        <v/>
      </c>
      <c r="CZ67" s="1" t="str">
        <f aca="false">IF(ISBLANK(Values!E66),"","No")</f>
        <v/>
      </c>
      <c r="DA67" s="1" t="str">
        <f aca="false">IF(ISBLANK(Values!E66),"","No")</f>
        <v/>
      </c>
      <c r="DO67" s="27" t="str">
        <f aca="false">IF(ISBLANK(Values!E66),"","Parts")</f>
        <v/>
      </c>
      <c r="DP67" s="27" t="str">
        <f aca="false">IF(ISBLANK(Values!E66),"",Values!$B$31)</f>
        <v/>
      </c>
      <c r="DS67" s="31"/>
      <c r="DY67" s="45" t="str">
        <f aca="false">IF(ISBLANK(Values!$E66), "", "not_applicable")</f>
        <v/>
      </c>
      <c r="DZ67" s="31"/>
      <c r="EA67" s="31"/>
      <c r="EB67" s="31"/>
      <c r="EC67" s="31"/>
      <c r="EI67" s="1" t="str">
        <f aca="false">IF(ISBLANK(Values!E66),"",Values!$B$31)</f>
        <v/>
      </c>
      <c r="ES67" s="1" t="str">
        <f aca="false">IF(ISBLANK(Values!E66),"","Amazon Tellus UPS")</f>
        <v/>
      </c>
      <c r="EV67" s="31" t="str">
        <f aca="false">IF(ISBLANK(Values!E66),"","New")</f>
        <v/>
      </c>
      <c r="FE67" s="1" t="str">
        <f aca="false">IF(ISBLANK(Values!E66),"",IF(CO67&lt;&gt;"DEFAULT", "", 3))</f>
        <v/>
      </c>
      <c r="FH67" s="1" t="str">
        <f aca="false">IF(ISBLANK(Values!E66),"","FALSE")</f>
        <v/>
      </c>
      <c r="FI67" s="36" t="str">
        <f aca="false">IF(ISBLANK(Values!E66),"","FALSE")</f>
        <v/>
      </c>
      <c r="FJ67" s="36" t="str">
        <f aca="false">IF(ISBLANK(Values!E66),"","FALSE")</f>
        <v/>
      </c>
      <c r="FM67" s="1" t="str">
        <f aca="false">IF(ISBLANK(Values!E66),"","1")</f>
        <v/>
      </c>
      <c r="FO67" s="28" t="str">
        <f aca="false">IF(ISBLANK(Values!E66),"",IF(Values!J66, Values!$B$4, Values!$B$5))</f>
        <v/>
      </c>
      <c r="FP67" s="1" t="str">
        <f aca="false">IF(ISBLANK(Values!E66),"","Percent")</f>
        <v/>
      </c>
      <c r="FQ67" s="1" t="str">
        <f aca="false">IF(ISBLANK(Values!E66),"","2")</f>
        <v/>
      </c>
      <c r="FR67" s="1" t="str">
        <f aca="false">IF(ISBLANK(Values!E66),"","3")</f>
        <v/>
      </c>
      <c r="FS67" s="1" t="str">
        <f aca="false">IF(ISBLANK(Values!E66),"","5")</f>
        <v/>
      </c>
      <c r="FT67" s="1" t="str">
        <f aca="false">IF(ISBLANK(Values!E66),"","6")</f>
        <v/>
      </c>
      <c r="FU67" s="1" t="str">
        <f aca="false">IF(ISBLANK(Values!E66),"","10")</f>
        <v/>
      </c>
      <c r="FV67" s="1" t="str">
        <f aca="false">IF(ISBLANK(Values!E66),"","10")</f>
        <v/>
      </c>
    </row>
    <row r="68" customFormat="false" ht="15" hidden="false" customHeight="false" outlineLevel="0" collapsed="false">
      <c r="A68" s="27" t="str">
        <f aca="false">IF(ISBLANK(Values!E67),"",IF(Values!$B$37="EU","computercomponent","computer"))</f>
        <v/>
      </c>
      <c r="B68" s="38" t="str">
        <f aca="false">IF(ISBLANK(Values!E67),"",Values!F67)</f>
        <v/>
      </c>
      <c r="C68" s="32" t="str">
        <f aca="false">IF(ISBLANK(Values!E67),"","TellusRem")</f>
        <v/>
      </c>
      <c r="D68" s="30" t="str">
        <f aca="false">IF(ISBLANK(Values!E67),"",Values!E67)</f>
        <v/>
      </c>
      <c r="E68" s="31" t="str">
        <f aca="false">IF(ISBLANK(Values!E67),"","EAN")</f>
        <v/>
      </c>
      <c r="F68" s="28" t="str">
        <f aca="false">IF(ISBLANK(Values!E67),"",IF(Values!J67, SUBSTITUTE(Values!$B$1, "{language}", Values!H67) &amp; " " &amp;Values!$B$3, SUBSTITUTE(Values!$B$2, "{language}", Values!$H67) &amp; " " &amp;Values!$B$3))</f>
        <v/>
      </c>
      <c r="G68" s="39" t="str">
        <f aca="false">IF(ISBLANK(Values!E67),"","TellusRem")</f>
        <v/>
      </c>
      <c r="H68" s="27" t="str">
        <f aca="false">IF(ISBLANK(Values!E67),"",Values!$B$16)</f>
        <v/>
      </c>
      <c r="I68" s="27" t="str">
        <f aca="false">IF(ISBLANK(Values!E67),"","4730574031")</f>
        <v/>
      </c>
      <c r="J68" s="40" t="str">
        <f aca="false">IF(ISBLANK(Values!E67),"",Values!F67 )</f>
        <v/>
      </c>
      <c r="K68" s="28" t="str">
        <f aca="false">IF(ISBLANK(Values!E67),"",IF(Values!J67, Values!$B$4, Values!$B$5))</f>
        <v/>
      </c>
      <c r="L68" s="41" t="str">
        <f aca="false">IF(ISBLANK(Values!E67),"",IF($CO68="DEFAULT", Values!$B$18, ""))</f>
        <v/>
      </c>
      <c r="M68" s="28" t="str">
        <f aca="false">IF(ISBLANK(Values!E67),"",Values!$M67)</f>
        <v/>
      </c>
      <c r="N68" s="28" t="str">
        <f aca="false">IF(ISBLANK(Values!$F67),"",Values!N67)</f>
        <v/>
      </c>
      <c r="O68" s="28" t="str">
        <f aca="false">IF(ISBLANK(Values!$F67),"",Values!O67)</f>
        <v/>
      </c>
      <c r="P68" s="28" t="str">
        <f aca="false">IF(ISBLANK(Values!$F67),"",Values!P67)</f>
        <v/>
      </c>
      <c r="Q68" s="28" t="str">
        <f aca="false">IF(ISBLANK(Values!$F67),"",Values!Q67)</f>
        <v/>
      </c>
      <c r="R68" s="28" t="str">
        <f aca="false">IF(ISBLANK(Values!$F67),"",Values!R67)</f>
        <v/>
      </c>
      <c r="S68" s="28" t="str">
        <f aca="false">IF(ISBLANK(Values!$F67),"",Values!S67)</f>
        <v/>
      </c>
      <c r="T68" s="28" t="str">
        <f aca="false">IF(ISBLANK(Values!$F67),"",Values!T67)</f>
        <v/>
      </c>
      <c r="U68" s="44"/>
      <c r="W68" s="32" t="str">
        <f aca="false">IF(ISBLANK(Values!E67),"","Child")</f>
        <v/>
      </c>
      <c r="X68" s="32" t="str">
        <f aca="false">IF(ISBLANK(Values!E67),"",Values!$B$13)</f>
        <v/>
      </c>
      <c r="Y68" s="40" t="str">
        <f aca="false">IF(ISBLANK(Values!E67),"","Size-Color")</f>
        <v/>
      </c>
      <c r="Z68" s="32" t="str">
        <f aca="false">IF(ISBLANK(Values!E67),"","variation")</f>
        <v/>
      </c>
      <c r="AA68" s="36" t="str">
        <f aca="false">IF(ISBLANK(Values!E67),"",Values!$B$20)</f>
        <v/>
      </c>
      <c r="AB68" s="36" t="str">
        <f aca="false">IF(ISBLANK(Values!E67),"",Values!$B$29)</f>
        <v/>
      </c>
      <c r="AI68" s="42" t="str">
        <f aca="false">IF(ISBLANK(Values!E67),"",IF(Values!I67,Values!$B$23,Values!$B$33))</f>
        <v/>
      </c>
      <c r="AJ68" s="43" t="str">
        <f aca="false">IF(ISBLANK(Values!E67),"",Values!$B$24 &amp;" "&amp;Values!$B$3)</f>
        <v/>
      </c>
      <c r="AK68" s="1" t="str">
        <f aca="false">IF(ISBLANK(Values!E67),"",Values!$B$25)</f>
        <v/>
      </c>
      <c r="AL68" s="1" t="str">
        <f aca="false">IF(ISBLANK(Values!E67),"",SUBSTITUTE(SUBSTITUTE(IF(Values!$J67, Values!$B$26, Values!$B$33), "{language}", Values!$H67), "{flag}", INDEX(options!$E$1:$E$20, Values!$V67)))</f>
        <v/>
      </c>
      <c r="AM68" s="1" t="str">
        <f aca="false">SUBSTITUTE(IF(ISBLANK(Values!E67),"",Values!$B$27), "{model}", Values!$B$3)</f>
        <v/>
      </c>
      <c r="AT68" s="28" t="str">
        <f aca="false">IF(ISBLANK(Values!E67),"",Values!H67)</f>
        <v/>
      </c>
      <c r="AV68" s="36" t="str">
        <f aca="false">IF(ISBLANK(Values!E67),"",IF(Values!J67,"Backlit", "Non-Backlit"))</f>
        <v/>
      </c>
      <c r="BE68" s="27" t="str">
        <f aca="false">IF(ISBLANK(Values!E67),"","Professional Audience")</f>
        <v/>
      </c>
      <c r="BF68" s="27" t="str">
        <f aca="false">IF(ISBLANK(Values!E67),"","Consumer Audience")</f>
        <v/>
      </c>
      <c r="BG68" s="27" t="str">
        <f aca="false">IF(ISBLANK(Values!E67),"","Adults")</f>
        <v/>
      </c>
      <c r="BH68" s="27" t="str">
        <f aca="false">IF(ISBLANK(Values!E67),"","People")</f>
        <v/>
      </c>
      <c r="CG68" s="1" t="str">
        <f aca="false">IF(ISBLANK(Values!E67),"",Values!$B$11)</f>
        <v/>
      </c>
      <c r="CH68" s="1" t="str">
        <f aca="false">IF(ISBLANK(Values!E67),"","GR")</f>
        <v/>
      </c>
      <c r="CI68" s="1" t="str">
        <f aca="false">IF(ISBLANK(Values!E67),"",Values!$B$7)</f>
        <v/>
      </c>
      <c r="CJ68" s="1" t="str">
        <f aca="false">IF(ISBLANK(Values!E67),"",Values!$B$8)</f>
        <v/>
      </c>
      <c r="CK68" s="1" t="str">
        <f aca="false">IF(ISBLANK(Values!E67),"",Values!$B$9)</f>
        <v/>
      </c>
      <c r="CL68" s="1" t="str">
        <f aca="false">IF(ISBLANK(Values!E67),"","CM")</f>
        <v/>
      </c>
      <c r="CO68" s="1" t="str">
        <f aca="false">IF(ISBLANK(Values!E67), "", IF(AND(Values!$B$37=options!$G$2, Values!$C67), "AMAZON_NA", IF(AND(Values!$B$37=options!$G$1, Values!$D67), "AMAZON_EU", "DEFAULT")))</f>
        <v/>
      </c>
      <c r="CP68" s="36" t="str">
        <f aca="false">IF(ISBLANK(Values!E67),"",Values!$B$7)</f>
        <v/>
      </c>
      <c r="CQ68" s="36" t="str">
        <f aca="false">IF(ISBLANK(Values!E67),"",Values!$B$8)</f>
        <v/>
      </c>
      <c r="CR68" s="36" t="str">
        <f aca="false">IF(ISBLANK(Values!E67),"",Values!$B$9)</f>
        <v/>
      </c>
      <c r="CS68" s="1" t="str">
        <f aca="false">IF(ISBLANK(Values!E67),"",Values!$B$11)</f>
        <v/>
      </c>
      <c r="CT68" s="1" t="str">
        <f aca="false">IF(ISBLANK(Values!E67),"","GR")</f>
        <v/>
      </c>
      <c r="CU68" s="1" t="str">
        <f aca="false">IF(ISBLANK(Values!E67),"","CM")</f>
        <v/>
      </c>
      <c r="CV68" s="1" t="str">
        <f aca="false">IF(ISBLANK(Values!E67),"",IF(Values!$B$36=options!$F$1,"Denmark", IF(Values!$B$36=options!$F$2, "Danemark",IF(Values!$B$36=options!$F$3, "Dänemark",IF(Values!$B$36=options!$F$4, "Danimarca",IF(Values!$B$36=options!$F$5, "Dinamarca",IF(Values!$B$36=options!$F$6, "Denemarken","" ) ) ) ) )))</f>
        <v/>
      </c>
      <c r="CZ68" s="1" t="str">
        <f aca="false">IF(ISBLANK(Values!E67),"","No")</f>
        <v/>
      </c>
      <c r="DA68" s="1" t="str">
        <f aca="false">IF(ISBLANK(Values!E67),"","No")</f>
        <v/>
      </c>
      <c r="DO68" s="27" t="str">
        <f aca="false">IF(ISBLANK(Values!E67),"","Parts")</f>
        <v/>
      </c>
      <c r="DP68" s="27" t="str">
        <f aca="false">IF(ISBLANK(Values!E67),"",Values!$B$31)</f>
        <v/>
      </c>
      <c r="DS68" s="31"/>
      <c r="DY68" s="45" t="str">
        <f aca="false">IF(ISBLANK(Values!$E67), "", "not_applicable")</f>
        <v/>
      </c>
      <c r="DZ68" s="31"/>
      <c r="EA68" s="31"/>
      <c r="EB68" s="31"/>
      <c r="EC68" s="31"/>
      <c r="EI68" s="1" t="str">
        <f aca="false">IF(ISBLANK(Values!E67),"",Values!$B$31)</f>
        <v/>
      </c>
      <c r="ES68" s="1" t="str">
        <f aca="false">IF(ISBLANK(Values!E67),"","Amazon Tellus UPS")</f>
        <v/>
      </c>
      <c r="EV68" s="31" t="str">
        <f aca="false">IF(ISBLANK(Values!E67),"","New")</f>
        <v/>
      </c>
      <c r="FE68" s="1" t="str">
        <f aca="false">IF(ISBLANK(Values!E67),"",IF(CO68&lt;&gt;"DEFAULT", "", 3))</f>
        <v/>
      </c>
      <c r="FH68" s="1" t="str">
        <f aca="false">IF(ISBLANK(Values!E67),"","FALSE")</f>
        <v/>
      </c>
      <c r="FI68" s="36" t="str">
        <f aca="false">IF(ISBLANK(Values!E67),"","FALSE")</f>
        <v/>
      </c>
      <c r="FJ68" s="36" t="str">
        <f aca="false">IF(ISBLANK(Values!E67),"","FALSE")</f>
        <v/>
      </c>
      <c r="FM68" s="1" t="str">
        <f aca="false">IF(ISBLANK(Values!E67),"","1")</f>
        <v/>
      </c>
      <c r="FO68" s="28" t="str">
        <f aca="false">IF(ISBLANK(Values!E67),"",IF(Values!J67, Values!$B$4, Values!$B$5))</f>
        <v/>
      </c>
      <c r="FP68" s="1" t="str">
        <f aca="false">IF(ISBLANK(Values!E67),"","Percent")</f>
        <v/>
      </c>
      <c r="FQ68" s="1" t="str">
        <f aca="false">IF(ISBLANK(Values!E67),"","2")</f>
        <v/>
      </c>
      <c r="FR68" s="1" t="str">
        <f aca="false">IF(ISBLANK(Values!E67),"","3")</f>
        <v/>
      </c>
      <c r="FS68" s="1" t="str">
        <f aca="false">IF(ISBLANK(Values!E67),"","5")</f>
        <v/>
      </c>
      <c r="FT68" s="1" t="str">
        <f aca="false">IF(ISBLANK(Values!E67),"","6")</f>
        <v/>
      </c>
      <c r="FU68" s="1" t="str">
        <f aca="false">IF(ISBLANK(Values!E67),"","10")</f>
        <v/>
      </c>
      <c r="FV68" s="1" t="str">
        <f aca="false">IF(ISBLANK(Values!E67),"","10")</f>
        <v/>
      </c>
    </row>
    <row r="69" customFormat="false" ht="15" hidden="false" customHeight="false" outlineLevel="0" collapsed="false">
      <c r="A69" s="27" t="str">
        <f aca="false">IF(ISBLANK(Values!E68),"",IF(Values!$B$37="EU","computercomponent","computer"))</f>
        <v/>
      </c>
      <c r="B69" s="38" t="str">
        <f aca="false">IF(ISBLANK(Values!E68),"",Values!F68)</f>
        <v/>
      </c>
      <c r="C69" s="32" t="str">
        <f aca="false">IF(ISBLANK(Values!E68),"","TellusRem")</f>
        <v/>
      </c>
      <c r="D69" s="30" t="str">
        <f aca="false">IF(ISBLANK(Values!E68),"",Values!E68)</f>
        <v/>
      </c>
      <c r="E69" s="31" t="str">
        <f aca="false">IF(ISBLANK(Values!E68),"","EAN")</f>
        <v/>
      </c>
      <c r="F69" s="28" t="str">
        <f aca="false">IF(ISBLANK(Values!E68),"",IF(Values!J68, SUBSTITUTE(Values!$B$1, "{language}", Values!H68) &amp; " " &amp;Values!$B$3, SUBSTITUTE(Values!$B$2, "{language}", Values!$H68) &amp; " " &amp;Values!$B$3))</f>
        <v/>
      </c>
      <c r="G69" s="39" t="str">
        <f aca="false">IF(ISBLANK(Values!E68),"","TellusRem")</f>
        <v/>
      </c>
      <c r="H69" s="27" t="str">
        <f aca="false">IF(ISBLANK(Values!E68),"",Values!$B$16)</f>
        <v/>
      </c>
      <c r="I69" s="27" t="str">
        <f aca="false">IF(ISBLANK(Values!E68),"","4730574031")</f>
        <v/>
      </c>
      <c r="J69" s="40" t="str">
        <f aca="false">IF(ISBLANK(Values!E68),"",Values!F68 )</f>
        <v/>
      </c>
      <c r="K69" s="28" t="str">
        <f aca="false">IF(ISBLANK(Values!E68),"",IF(Values!J68, Values!$B$4, Values!$B$5))</f>
        <v/>
      </c>
      <c r="L69" s="41" t="str">
        <f aca="false">IF(ISBLANK(Values!E68),"",IF($CO69="DEFAULT", Values!$B$18, ""))</f>
        <v/>
      </c>
      <c r="M69" s="28" t="str">
        <f aca="false">IF(ISBLANK(Values!E68),"",Values!$M68)</f>
        <v/>
      </c>
      <c r="N69" s="28" t="str">
        <f aca="false">IF(ISBLANK(Values!$F68),"",Values!N68)</f>
        <v/>
      </c>
      <c r="O69" s="28" t="str">
        <f aca="false">IF(ISBLANK(Values!$F68),"",Values!O68)</f>
        <v/>
      </c>
      <c r="P69" s="28" t="str">
        <f aca="false">IF(ISBLANK(Values!$F68),"",Values!P68)</f>
        <v/>
      </c>
      <c r="Q69" s="28" t="str">
        <f aca="false">IF(ISBLANK(Values!$F68),"",Values!Q68)</f>
        <v/>
      </c>
      <c r="R69" s="28" t="str">
        <f aca="false">IF(ISBLANK(Values!$F68),"",Values!R68)</f>
        <v/>
      </c>
      <c r="S69" s="28" t="str">
        <f aca="false">IF(ISBLANK(Values!$F68),"",Values!S68)</f>
        <v/>
      </c>
      <c r="T69" s="28" t="str">
        <f aca="false">IF(ISBLANK(Values!$F68),"",Values!T68)</f>
        <v/>
      </c>
      <c r="U69" s="44"/>
      <c r="W69" s="32" t="str">
        <f aca="false">IF(ISBLANK(Values!E68),"","Child")</f>
        <v/>
      </c>
      <c r="X69" s="32" t="str">
        <f aca="false">IF(ISBLANK(Values!E68),"",Values!$B$13)</f>
        <v/>
      </c>
      <c r="Y69" s="40" t="str">
        <f aca="false">IF(ISBLANK(Values!E68),"","Size-Color")</f>
        <v/>
      </c>
      <c r="Z69" s="32" t="str">
        <f aca="false">IF(ISBLANK(Values!E68),"","variation")</f>
        <v/>
      </c>
      <c r="AA69" s="36" t="str">
        <f aca="false">IF(ISBLANK(Values!E68),"",Values!$B$20)</f>
        <v/>
      </c>
      <c r="AB69" s="36" t="str">
        <f aca="false">IF(ISBLANK(Values!E68),"",Values!$B$29)</f>
        <v/>
      </c>
      <c r="AI69" s="42" t="str">
        <f aca="false">IF(ISBLANK(Values!E68),"",IF(Values!I68,Values!$B$23,Values!$B$33))</f>
        <v/>
      </c>
      <c r="AJ69" s="43" t="str">
        <f aca="false">IF(ISBLANK(Values!E68),"",Values!$B$24 &amp;" "&amp;Values!$B$3)</f>
        <v/>
      </c>
      <c r="AK69" s="1" t="str">
        <f aca="false">IF(ISBLANK(Values!E68),"",Values!$B$25)</f>
        <v/>
      </c>
      <c r="AL69" s="1" t="str">
        <f aca="false">IF(ISBLANK(Values!E68),"",SUBSTITUTE(SUBSTITUTE(IF(Values!$J68, Values!$B$26, Values!$B$33), "{language}", Values!$H68), "{flag}", INDEX(options!$E$1:$E$20, Values!$V68)))</f>
        <v/>
      </c>
      <c r="AM69" s="1" t="str">
        <f aca="false">SUBSTITUTE(IF(ISBLANK(Values!E68),"",Values!$B$27), "{model}", Values!$B$3)</f>
        <v/>
      </c>
      <c r="AT69" s="28" t="str">
        <f aca="false">IF(ISBLANK(Values!E68),"",Values!H68)</f>
        <v/>
      </c>
      <c r="AV69" s="36" t="str">
        <f aca="false">IF(ISBLANK(Values!E68),"",IF(Values!J68,"Backlit", "Non-Backlit"))</f>
        <v/>
      </c>
      <c r="BE69" s="27" t="str">
        <f aca="false">IF(ISBLANK(Values!E68),"","Professional Audience")</f>
        <v/>
      </c>
      <c r="BF69" s="27" t="str">
        <f aca="false">IF(ISBLANK(Values!E68),"","Consumer Audience")</f>
        <v/>
      </c>
      <c r="BG69" s="27" t="str">
        <f aca="false">IF(ISBLANK(Values!E68),"","Adults")</f>
        <v/>
      </c>
      <c r="BH69" s="27" t="str">
        <f aca="false">IF(ISBLANK(Values!E68),"","People")</f>
        <v/>
      </c>
      <c r="CG69" s="1" t="str">
        <f aca="false">IF(ISBLANK(Values!E68),"",Values!$B$11)</f>
        <v/>
      </c>
      <c r="CH69" s="1" t="str">
        <f aca="false">IF(ISBLANK(Values!E68),"","GR")</f>
        <v/>
      </c>
      <c r="CI69" s="1" t="str">
        <f aca="false">IF(ISBLANK(Values!E68),"",Values!$B$7)</f>
        <v/>
      </c>
      <c r="CJ69" s="1" t="str">
        <f aca="false">IF(ISBLANK(Values!E68),"",Values!$B$8)</f>
        <v/>
      </c>
      <c r="CK69" s="1" t="str">
        <f aca="false">IF(ISBLANK(Values!E68),"",Values!$B$9)</f>
        <v/>
      </c>
      <c r="CL69" s="1" t="str">
        <f aca="false">IF(ISBLANK(Values!E68),"","CM")</f>
        <v/>
      </c>
      <c r="CO69" s="1" t="str">
        <f aca="false">IF(ISBLANK(Values!E68), "", IF(AND(Values!$B$37=options!$G$2, Values!$C68), "AMAZON_NA", IF(AND(Values!$B$37=options!$G$1, Values!$D68), "AMAZON_EU", "DEFAULT")))</f>
        <v/>
      </c>
      <c r="CP69" s="36" t="str">
        <f aca="false">IF(ISBLANK(Values!E68),"",Values!$B$7)</f>
        <v/>
      </c>
      <c r="CQ69" s="36" t="str">
        <f aca="false">IF(ISBLANK(Values!E68),"",Values!$B$8)</f>
        <v/>
      </c>
      <c r="CR69" s="36" t="str">
        <f aca="false">IF(ISBLANK(Values!E68),"",Values!$B$9)</f>
        <v/>
      </c>
      <c r="CS69" s="1" t="str">
        <f aca="false">IF(ISBLANK(Values!E68),"",Values!$B$11)</f>
        <v/>
      </c>
      <c r="CT69" s="1" t="str">
        <f aca="false">IF(ISBLANK(Values!E68),"","GR")</f>
        <v/>
      </c>
      <c r="CU69" s="1" t="str">
        <f aca="false">IF(ISBLANK(Values!E68),"","CM")</f>
        <v/>
      </c>
      <c r="CV69" s="1" t="str">
        <f aca="false">IF(ISBLANK(Values!E68),"",IF(Values!$B$36=options!$F$1,"Denmark", IF(Values!$B$36=options!$F$2, "Danemark",IF(Values!$B$36=options!$F$3, "Dänemark",IF(Values!$B$36=options!$F$4, "Danimarca",IF(Values!$B$36=options!$F$5, "Dinamarca",IF(Values!$B$36=options!$F$6, "Denemarken","" ) ) ) ) )))</f>
        <v/>
      </c>
      <c r="CZ69" s="1" t="str">
        <f aca="false">IF(ISBLANK(Values!E68),"","No")</f>
        <v/>
      </c>
      <c r="DA69" s="1" t="str">
        <f aca="false">IF(ISBLANK(Values!E68),"","No")</f>
        <v/>
      </c>
      <c r="DO69" s="27" t="str">
        <f aca="false">IF(ISBLANK(Values!E68),"","Parts")</f>
        <v/>
      </c>
      <c r="DP69" s="27" t="str">
        <f aca="false">IF(ISBLANK(Values!E68),"",Values!$B$31)</f>
        <v/>
      </c>
      <c r="DS69" s="31"/>
      <c r="DY69" s="45" t="str">
        <f aca="false">IF(ISBLANK(Values!$E68), "", "not_applicable")</f>
        <v/>
      </c>
      <c r="DZ69" s="31"/>
      <c r="EA69" s="31"/>
      <c r="EB69" s="31"/>
      <c r="EC69" s="31"/>
      <c r="EI69" s="1" t="str">
        <f aca="false">IF(ISBLANK(Values!E68),"",Values!$B$31)</f>
        <v/>
      </c>
      <c r="ES69" s="1" t="str">
        <f aca="false">IF(ISBLANK(Values!E68),"","Amazon Tellus UPS")</f>
        <v/>
      </c>
      <c r="EV69" s="31" t="str">
        <f aca="false">IF(ISBLANK(Values!E68),"","New")</f>
        <v/>
      </c>
      <c r="FE69" s="1" t="str">
        <f aca="false">IF(ISBLANK(Values!E68),"",IF(CO69&lt;&gt;"DEFAULT", "", 3))</f>
        <v/>
      </c>
      <c r="FH69" s="1" t="str">
        <f aca="false">IF(ISBLANK(Values!E68),"","FALSE")</f>
        <v/>
      </c>
      <c r="FI69" s="36" t="str">
        <f aca="false">IF(ISBLANK(Values!E68),"","FALSE")</f>
        <v/>
      </c>
      <c r="FJ69" s="36" t="str">
        <f aca="false">IF(ISBLANK(Values!E68),"","FALSE")</f>
        <v/>
      </c>
      <c r="FM69" s="1" t="str">
        <f aca="false">IF(ISBLANK(Values!E68),"","1")</f>
        <v/>
      </c>
      <c r="FO69" s="28" t="str">
        <f aca="false">IF(ISBLANK(Values!E68),"",IF(Values!J68, Values!$B$4, Values!$B$5))</f>
        <v/>
      </c>
      <c r="FP69" s="1" t="str">
        <f aca="false">IF(ISBLANK(Values!E68),"","Percent")</f>
        <v/>
      </c>
      <c r="FQ69" s="1" t="str">
        <f aca="false">IF(ISBLANK(Values!E68),"","2")</f>
        <v/>
      </c>
      <c r="FR69" s="1" t="str">
        <f aca="false">IF(ISBLANK(Values!E68),"","3")</f>
        <v/>
      </c>
      <c r="FS69" s="1" t="str">
        <f aca="false">IF(ISBLANK(Values!E68),"","5")</f>
        <v/>
      </c>
      <c r="FT69" s="1" t="str">
        <f aca="false">IF(ISBLANK(Values!E68),"","6")</f>
        <v/>
      </c>
      <c r="FU69" s="1" t="str">
        <f aca="false">IF(ISBLANK(Values!E68),"","10")</f>
        <v/>
      </c>
      <c r="FV69" s="1" t="str">
        <f aca="false">IF(ISBLANK(Values!E68),"","10")</f>
        <v/>
      </c>
    </row>
    <row r="70" customFormat="false" ht="15" hidden="false" customHeight="false" outlineLevel="0" collapsed="false">
      <c r="A70" s="27" t="str">
        <f aca="false">IF(ISBLANK(Values!E69),"",IF(Values!$B$37="EU","computercomponent","computer"))</f>
        <v/>
      </c>
      <c r="B70" s="38" t="str">
        <f aca="false">IF(ISBLANK(Values!E69),"",Values!F69)</f>
        <v/>
      </c>
      <c r="C70" s="32" t="str">
        <f aca="false">IF(ISBLANK(Values!E69),"","TellusRem")</f>
        <v/>
      </c>
      <c r="D70" s="30" t="str">
        <f aca="false">IF(ISBLANK(Values!E69),"",Values!E69)</f>
        <v/>
      </c>
      <c r="E70" s="31" t="str">
        <f aca="false">IF(ISBLANK(Values!E69),"","EAN")</f>
        <v/>
      </c>
      <c r="F70" s="28" t="str">
        <f aca="false">IF(ISBLANK(Values!E69),"",IF(Values!J69, SUBSTITUTE(Values!$B$1, "{language}", Values!H69) &amp; " " &amp;Values!$B$3, SUBSTITUTE(Values!$B$2, "{language}", Values!$H69) &amp; " " &amp;Values!$B$3))</f>
        <v/>
      </c>
      <c r="G70" s="39" t="str">
        <f aca="false">IF(ISBLANK(Values!E69),"","TellusRem")</f>
        <v/>
      </c>
      <c r="H70" s="27" t="str">
        <f aca="false">IF(ISBLANK(Values!E69),"",Values!$B$16)</f>
        <v/>
      </c>
      <c r="I70" s="27" t="str">
        <f aca="false">IF(ISBLANK(Values!E69),"","4730574031")</f>
        <v/>
      </c>
      <c r="J70" s="40" t="str">
        <f aca="false">IF(ISBLANK(Values!E69),"",Values!F69 )</f>
        <v/>
      </c>
      <c r="K70" s="28" t="str">
        <f aca="false">IF(ISBLANK(Values!E69),"",IF(Values!J69, Values!$B$4, Values!$B$5))</f>
        <v/>
      </c>
      <c r="L70" s="41" t="str">
        <f aca="false">IF(ISBLANK(Values!E69),"",IF($CO70="DEFAULT", Values!$B$18, ""))</f>
        <v/>
      </c>
      <c r="M70" s="28" t="str">
        <f aca="false">IF(ISBLANK(Values!E69),"",Values!$M69)</f>
        <v/>
      </c>
      <c r="N70" s="28" t="str">
        <f aca="false">IF(ISBLANK(Values!$F69),"",Values!N69)</f>
        <v/>
      </c>
      <c r="O70" s="28" t="str">
        <f aca="false">IF(ISBLANK(Values!$F69),"",Values!O69)</f>
        <v/>
      </c>
      <c r="P70" s="28" t="str">
        <f aca="false">IF(ISBLANK(Values!$F69),"",Values!P69)</f>
        <v/>
      </c>
      <c r="Q70" s="28" t="str">
        <f aca="false">IF(ISBLANK(Values!$F69),"",Values!Q69)</f>
        <v/>
      </c>
      <c r="R70" s="28" t="str">
        <f aca="false">IF(ISBLANK(Values!$F69),"",Values!R69)</f>
        <v/>
      </c>
      <c r="S70" s="28" t="str">
        <f aca="false">IF(ISBLANK(Values!$F69),"",Values!S69)</f>
        <v/>
      </c>
      <c r="T70" s="28" t="str">
        <f aca="false">IF(ISBLANK(Values!$F69),"",Values!T69)</f>
        <v/>
      </c>
      <c r="U70" s="44"/>
      <c r="W70" s="32" t="str">
        <f aca="false">IF(ISBLANK(Values!E69),"","Child")</f>
        <v/>
      </c>
      <c r="X70" s="32" t="str">
        <f aca="false">IF(ISBLANK(Values!E69),"",Values!$B$13)</f>
        <v/>
      </c>
      <c r="Y70" s="40" t="str">
        <f aca="false">IF(ISBLANK(Values!E69),"","Size-Color")</f>
        <v/>
      </c>
      <c r="Z70" s="32" t="str">
        <f aca="false">IF(ISBLANK(Values!E69),"","variation")</f>
        <v/>
      </c>
      <c r="AA70" s="36" t="str">
        <f aca="false">IF(ISBLANK(Values!E69),"",Values!$B$20)</f>
        <v/>
      </c>
      <c r="AB70" s="36" t="str">
        <f aca="false">IF(ISBLANK(Values!E69),"",Values!$B$29)</f>
        <v/>
      </c>
      <c r="AI70" s="42" t="str">
        <f aca="false">IF(ISBLANK(Values!E69),"",IF(Values!I69,Values!$B$23,Values!$B$33))</f>
        <v/>
      </c>
      <c r="AJ70" s="43" t="str">
        <f aca="false">IF(ISBLANK(Values!E69),"",Values!$B$24 &amp;" "&amp;Values!$B$3)</f>
        <v/>
      </c>
      <c r="AK70" s="1" t="str">
        <f aca="false">IF(ISBLANK(Values!E69),"",Values!$B$25)</f>
        <v/>
      </c>
      <c r="AL70" s="1" t="str">
        <f aca="false">IF(ISBLANK(Values!E69),"",SUBSTITUTE(SUBSTITUTE(IF(Values!$J69, Values!$B$26, Values!$B$33), "{language}", Values!$H69), "{flag}", INDEX(options!$E$1:$E$20, Values!$V69)))</f>
        <v/>
      </c>
      <c r="AM70" s="1" t="str">
        <f aca="false">SUBSTITUTE(IF(ISBLANK(Values!E69),"",Values!$B$27), "{model}", Values!$B$3)</f>
        <v/>
      </c>
      <c r="AT70" s="28" t="str">
        <f aca="false">IF(ISBLANK(Values!E69),"",Values!H69)</f>
        <v/>
      </c>
      <c r="AV70" s="36" t="str">
        <f aca="false">IF(ISBLANK(Values!E69),"",IF(Values!J69,"Backlit", "Non-Backlit"))</f>
        <v/>
      </c>
      <c r="BE70" s="27" t="str">
        <f aca="false">IF(ISBLANK(Values!E69),"","Professional Audience")</f>
        <v/>
      </c>
      <c r="BF70" s="27" t="str">
        <f aca="false">IF(ISBLANK(Values!E69),"","Consumer Audience")</f>
        <v/>
      </c>
      <c r="BG70" s="27" t="str">
        <f aca="false">IF(ISBLANK(Values!E69),"","Adults")</f>
        <v/>
      </c>
      <c r="BH70" s="27" t="str">
        <f aca="false">IF(ISBLANK(Values!E69),"","People")</f>
        <v/>
      </c>
      <c r="CG70" s="1" t="str">
        <f aca="false">IF(ISBLANK(Values!E69),"",Values!$B$11)</f>
        <v/>
      </c>
      <c r="CH70" s="1" t="str">
        <f aca="false">IF(ISBLANK(Values!E69),"","GR")</f>
        <v/>
      </c>
      <c r="CI70" s="1" t="str">
        <f aca="false">IF(ISBLANK(Values!E69),"",Values!$B$7)</f>
        <v/>
      </c>
      <c r="CJ70" s="1" t="str">
        <f aca="false">IF(ISBLANK(Values!E69),"",Values!$B$8)</f>
        <v/>
      </c>
      <c r="CK70" s="1" t="str">
        <f aca="false">IF(ISBLANK(Values!E69),"",Values!$B$9)</f>
        <v/>
      </c>
      <c r="CL70" s="1" t="str">
        <f aca="false">IF(ISBLANK(Values!E69),"","CM")</f>
        <v/>
      </c>
      <c r="CO70" s="1" t="str">
        <f aca="false">IF(ISBLANK(Values!E69), "", IF(AND(Values!$B$37=options!$G$2, Values!$C69), "AMAZON_NA", IF(AND(Values!$B$37=options!$G$1, Values!$D69), "AMAZON_EU", "DEFAULT")))</f>
        <v/>
      </c>
      <c r="CP70" s="36" t="str">
        <f aca="false">IF(ISBLANK(Values!E69),"",Values!$B$7)</f>
        <v/>
      </c>
      <c r="CQ70" s="36" t="str">
        <f aca="false">IF(ISBLANK(Values!E69),"",Values!$B$8)</f>
        <v/>
      </c>
      <c r="CR70" s="36" t="str">
        <f aca="false">IF(ISBLANK(Values!E69),"",Values!$B$9)</f>
        <v/>
      </c>
      <c r="CS70" s="1" t="str">
        <f aca="false">IF(ISBLANK(Values!E69),"",Values!$B$11)</f>
        <v/>
      </c>
      <c r="CT70" s="1" t="str">
        <f aca="false">IF(ISBLANK(Values!E69),"","GR")</f>
        <v/>
      </c>
      <c r="CU70" s="1" t="str">
        <f aca="false">IF(ISBLANK(Values!E69),"","CM")</f>
        <v/>
      </c>
      <c r="CV70" s="1" t="str">
        <f aca="false">IF(ISBLANK(Values!E69),"",IF(Values!$B$36=options!$F$1,"Denmark", IF(Values!$B$36=options!$F$2, "Danemark",IF(Values!$B$36=options!$F$3, "Dänemark",IF(Values!$B$36=options!$F$4, "Danimarca",IF(Values!$B$36=options!$F$5, "Dinamarca",IF(Values!$B$36=options!$F$6, "Denemarken","" ) ) ) ) )))</f>
        <v/>
      </c>
      <c r="CZ70" s="1" t="str">
        <f aca="false">IF(ISBLANK(Values!E69),"","No")</f>
        <v/>
      </c>
      <c r="DA70" s="1" t="str">
        <f aca="false">IF(ISBLANK(Values!E69),"","No")</f>
        <v/>
      </c>
      <c r="DO70" s="27" t="str">
        <f aca="false">IF(ISBLANK(Values!E69),"","Parts")</f>
        <v/>
      </c>
      <c r="DP70" s="27" t="str">
        <f aca="false">IF(ISBLANK(Values!E69),"",Values!$B$31)</f>
        <v/>
      </c>
      <c r="DS70" s="31"/>
      <c r="DY70" s="45" t="str">
        <f aca="false">IF(ISBLANK(Values!$E69), "", "not_applicable")</f>
        <v/>
      </c>
      <c r="DZ70" s="31"/>
      <c r="EA70" s="31"/>
      <c r="EB70" s="31"/>
      <c r="EC70" s="31"/>
      <c r="EI70" s="1" t="str">
        <f aca="false">IF(ISBLANK(Values!E69),"",Values!$B$31)</f>
        <v/>
      </c>
      <c r="ES70" s="1" t="str">
        <f aca="false">IF(ISBLANK(Values!E69),"","Amazon Tellus UPS")</f>
        <v/>
      </c>
      <c r="EV70" s="31" t="str">
        <f aca="false">IF(ISBLANK(Values!E69),"","New")</f>
        <v/>
      </c>
      <c r="FE70" s="1" t="str">
        <f aca="false">IF(ISBLANK(Values!E69),"",IF(CO70&lt;&gt;"DEFAULT", "", 3))</f>
        <v/>
      </c>
      <c r="FH70" s="1" t="str">
        <f aca="false">IF(ISBLANK(Values!E69),"","FALSE")</f>
        <v/>
      </c>
      <c r="FI70" s="36" t="str">
        <f aca="false">IF(ISBLANK(Values!E69),"","FALSE")</f>
        <v/>
      </c>
      <c r="FJ70" s="36" t="str">
        <f aca="false">IF(ISBLANK(Values!E69),"","FALSE")</f>
        <v/>
      </c>
      <c r="FM70" s="1" t="str">
        <f aca="false">IF(ISBLANK(Values!E69),"","1")</f>
        <v/>
      </c>
      <c r="FO70" s="28" t="str">
        <f aca="false">IF(ISBLANK(Values!E69),"",IF(Values!J69, Values!$B$4, Values!$B$5))</f>
        <v/>
      </c>
      <c r="FP70" s="1" t="str">
        <f aca="false">IF(ISBLANK(Values!E69),"","Percent")</f>
        <v/>
      </c>
      <c r="FQ70" s="1" t="str">
        <f aca="false">IF(ISBLANK(Values!E69),"","2")</f>
        <v/>
      </c>
      <c r="FR70" s="1" t="str">
        <f aca="false">IF(ISBLANK(Values!E69),"","3")</f>
        <v/>
      </c>
      <c r="FS70" s="1" t="str">
        <f aca="false">IF(ISBLANK(Values!E69),"","5")</f>
        <v/>
      </c>
      <c r="FT70" s="1" t="str">
        <f aca="false">IF(ISBLANK(Values!E69),"","6")</f>
        <v/>
      </c>
      <c r="FU70" s="1" t="str">
        <f aca="false">IF(ISBLANK(Values!E69),"","10")</f>
        <v/>
      </c>
      <c r="FV70" s="1" t="str">
        <f aca="false">IF(ISBLANK(Values!E69),"","10")</f>
        <v/>
      </c>
    </row>
    <row r="71" customFormat="false" ht="15" hidden="false" customHeight="false" outlineLevel="0" collapsed="false">
      <c r="A71" s="27" t="str">
        <f aca="false">IF(ISBLANK(Values!E70),"",IF(Values!$B$37="EU","computercomponent","computer"))</f>
        <v/>
      </c>
      <c r="B71" s="38" t="str">
        <f aca="false">IF(ISBLANK(Values!E70),"",Values!F70)</f>
        <v/>
      </c>
      <c r="C71" s="32" t="str">
        <f aca="false">IF(ISBLANK(Values!E70),"","TellusRem")</f>
        <v/>
      </c>
      <c r="D71" s="30" t="str">
        <f aca="false">IF(ISBLANK(Values!E70),"",Values!E70)</f>
        <v/>
      </c>
      <c r="E71" s="31" t="str">
        <f aca="false">IF(ISBLANK(Values!E70),"","EAN")</f>
        <v/>
      </c>
      <c r="F71" s="28" t="str">
        <f aca="false">IF(ISBLANK(Values!E70),"",IF(Values!J70, SUBSTITUTE(Values!$B$1, "{language}", Values!H70) &amp; " " &amp;Values!$B$3, SUBSTITUTE(Values!$B$2, "{language}", Values!$H70) &amp; " " &amp;Values!$B$3))</f>
        <v/>
      </c>
      <c r="G71" s="39" t="str">
        <f aca="false">IF(ISBLANK(Values!E70),"","TellusRem")</f>
        <v/>
      </c>
      <c r="H71" s="27" t="str">
        <f aca="false">IF(ISBLANK(Values!E70),"",Values!$B$16)</f>
        <v/>
      </c>
      <c r="I71" s="27" t="str">
        <f aca="false">IF(ISBLANK(Values!E70),"","4730574031")</f>
        <v/>
      </c>
      <c r="J71" s="40" t="str">
        <f aca="false">IF(ISBLANK(Values!E70),"",Values!F70 )</f>
        <v/>
      </c>
      <c r="K71" s="28" t="str">
        <f aca="false">IF(ISBLANK(Values!E70),"",IF(Values!J70, Values!$B$4, Values!$B$5))</f>
        <v/>
      </c>
      <c r="L71" s="41" t="str">
        <f aca="false">IF(ISBLANK(Values!E70),"",IF($CO71="DEFAULT", Values!$B$18, ""))</f>
        <v/>
      </c>
      <c r="M71" s="28" t="str">
        <f aca="false">IF(ISBLANK(Values!E70),"",Values!$M70)</f>
        <v/>
      </c>
      <c r="N71" s="28" t="str">
        <f aca="false">IF(ISBLANK(Values!$F70),"",Values!N70)</f>
        <v/>
      </c>
      <c r="O71" s="28" t="str">
        <f aca="false">IF(ISBLANK(Values!$F70),"",Values!O70)</f>
        <v/>
      </c>
      <c r="P71" s="28" t="str">
        <f aca="false">IF(ISBLANK(Values!$F70),"",Values!P70)</f>
        <v/>
      </c>
      <c r="Q71" s="28" t="str">
        <f aca="false">IF(ISBLANK(Values!$F70),"",Values!Q70)</f>
        <v/>
      </c>
      <c r="R71" s="28" t="str">
        <f aca="false">IF(ISBLANK(Values!$F70),"",Values!R70)</f>
        <v/>
      </c>
      <c r="S71" s="28" t="str">
        <f aca="false">IF(ISBLANK(Values!$F70),"",Values!S70)</f>
        <v/>
      </c>
      <c r="T71" s="28" t="str">
        <f aca="false">IF(ISBLANK(Values!$F70),"",Values!T70)</f>
        <v/>
      </c>
      <c r="U71" s="44" t="str">
        <f aca="false">IF(ISBLANK(Values!$F70),"",Values!U70)</f>
        <v/>
      </c>
      <c r="W71" s="32" t="str">
        <f aca="false">IF(ISBLANK(Values!E70),"","Child")</f>
        <v/>
      </c>
      <c r="X71" s="32" t="str">
        <f aca="false">IF(ISBLANK(Values!E70),"",Values!$B$13)</f>
        <v/>
      </c>
      <c r="Y71" s="40" t="str">
        <f aca="false">IF(ISBLANK(Values!E70),"","Size-Color")</f>
        <v/>
      </c>
      <c r="Z71" s="32" t="str">
        <f aca="false">IF(ISBLANK(Values!E70),"","variation")</f>
        <v/>
      </c>
      <c r="AA71" s="36" t="str">
        <f aca="false">IF(ISBLANK(Values!E70),"",Values!$B$20)</f>
        <v/>
      </c>
      <c r="AB71" s="36" t="str">
        <f aca="false">IF(ISBLANK(Values!E70),"",Values!$B$29)</f>
        <v/>
      </c>
      <c r="AI71" s="42" t="str">
        <f aca="false">IF(ISBLANK(Values!E70),"",IF(Values!I70,Values!$B$23,Values!$B$33))</f>
        <v/>
      </c>
      <c r="AJ71" s="43" t="str">
        <f aca="false">IF(ISBLANK(Values!E70),"",Values!$B$24 &amp;" "&amp;Values!$B$3)</f>
        <v/>
      </c>
      <c r="AK71" s="1" t="str">
        <f aca="false">IF(ISBLANK(Values!E70),"",Values!$B$25)</f>
        <v/>
      </c>
      <c r="AL71" s="1" t="str">
        <f aca="false">IF(ISBLANK(Values!E70),"",SUBSTITUTE(SUBSTITUTE(IF(Values!$J70, Values!$B$26, Values!$B$33), "{language}", Values!$H70), "{flag}", INDEX(options!$E$1:$E$20, Values!$V70)))</f>
        <v/>
      </c>
      <c r="AM71" s="1" t="str">
        <f aca="false">SUBSTITUTE(IF(ISBLANK(Values!E70),"",Values!$B$27), "{model}", Values!$B$3)</f>
        <v/>
      </c>
      <c r="AT71" s="28" t="str">
        <f aca="false">IF(ISBLANK(Values!E70),"",Values!H70)</f>
        <v/>
      </c>
      <c r="AV71" s="36" t="str">
        <f aca="false">IF(ISBLANK(Values!E70),"",IF(Values!J70,"Backlit", "Non-Backlit"))</f>
        <v/>
      </c>
      <c r="BE71" s="27" t="str">
        <f aca="false">IF(ISBLANK(Values!E70),"","Professional Audience")</f>
        <v/>
      </c>
      <c r="BF71" s="27" t="str">
        <f aca="false">IF(ISBLANK(Values!E70),"","Consumer Audience")</f>
        <v/>
      </c>
      <c r="BG71" s="27" t="str">
        <f aca="false">IF(ISBLANK(Values!E70),"","Adults")</f>
        <v/>
      </c>
      <c r="BH71" s="27" t="str">
        <f aca="false">IF(ISBLANK(Values!E70),"","People")</f>
        <v/>
      </c>
      <c r="CG71" s="1" t="str">
        <f aca="false">IF(ISBLANK(Values!E70),"",Values!$B$11)</f>
        <v/>
      </c>
      <c r="CH71" s="1" t="str">
        <f aca="false">IF(ISBLANK(Values!E70),"","GR")</f>
        <v/>
      </c>
      <c r="CI71" s="1" t="str">
        <f aca="false">IF(ISBLANK(Values!E70),"",Values!$B$7)</f>
        <v/>
      </c>
      <c r="CJ71" s="1" t="str">
        <f aca="false">IF(ISBLANK(Values!E70),"",Values!$B$8)</f>
        <v/>
      </c>
      <c r="CK71" s="1" t="str">
        <f aca="false">IF(ISBLANK(Values!E70),"",Values!$B$9)</f>
        <v/>
      </c>
      <c r="CL71" s="1" t="str">
        <f aca="false">IF(ISBLANK(Values!E70),"","CM")</f>
        <v/>
      </c>
      <c r="CO71" s="1" t="str">
        <f aca="false">IF(ISBLANK(Values!E70), "", IF(AND(Values!$B$37=options!$G$2, Values!$C70), "AMAZON_NA", IF(AND(Values!$B$37=options!$G$1, Values!$D70), "AMAZON_EU", "DEFAULT")))</f>
        <v/>
      </c>
      <c r="CP71" s="36" t="str">
        <f aca="false">IF(ISBLANK(Values!E70),"",Values!$B$7)</f>
        <v/>
      </c>
      <c r="CQ71" s="36" t="str">
        <f aca="false">IF(ISBLANK(Values!E70),"",Values!$B$8)</f>
        <v/>
      </c>
      <c r="CR71" s="36" t="str">
        <f aca="false">IF(ISBLANK(Values!E70),"",Values!$B$9)</f>
        <v/>
      </c>
      <c r="CS71" s="1" t="str">
        <f aca="false">IF(ISBLANK(Values!E70),"",Values!$B$11)</f>
        <v/>
      </c>
      <c r="CT71" s="1" t="str">
        <f aca="false">IF(ISBLANK(Values!E70),"","GR")</f>
        <v/>
      </c>
      <c r="CU71" s="1" t="str">
        <f aca="false">IF(ISBLANK(Values!E70),"","CM")</f>
        <v/>
      </c>
      <c r="CV71" s="1" t="str">
        <f aca="false">IF(ISBLANK(Values!E70),"",IF(Values!$B$36=options!$F$1,"Denmark", IF(Values!$B$36=options!$F$2, "Danemark",IF(Values!$B$36=options!$F$3, "Dänemark",IF(Values!$B$36=options!$F$4, "Danimarca",IF(Values!$B$36=options!$F$5, "Dinamarca",IF(Values!$B$36=options!$F$6, "Denemarken","" ) ) ) ) )))</f>
        <v/>
      </c>
      <c r="CZ71" s="1" t="str">
        <f aca="false">IF(ISBLANK(Values!E70),"","No")</f>
        <v/>
      </c>
      <c r="DA71" s="1" t="str">
        <f aca="false">IF(ISBLANK(Values!E70),"","No")</f>
        <v/>
      </c>
      <c r="DO71" s="27" t="str">
        <f aca="false">IF(ISBLANK(Values!E70),"","Parts")</f>
        <v/>
      </c>
      <c r="DP71" s="27" t="str">
        <f aca="false">IF(ISBLANK(Values!E70),"",Values!$B$31)</f>
        <v/>
      </c>
      <c r="DS71" s="31"/>
      <c r="DY71" s="45" t="str">
        <f aca="false">IF(ISBLANK(Values!$E70), "", "not_applicable")</f>
        <v/>
      </c>
      <c r="DZ71" s="31"/>
      <c r="EA71" s="31"/>
      <c r="EB71" s="31"/>
      <c r="EC71" s="31"/>
      <c r="EI71" s="1" t="str">
        <f aca="false">IF(ISBLANK(Values!E70),"",Values!$B$31)</f>
        <v/>
      </c>
      <c r="ES71" s="1" t="str">
        <f aca="false">IF(ISBLANK(Values!E70),"","Amazon Tellus UPS")</f>
        <v/>
      </c>
      <c r="EV71" s="31" t="str">
        <f aca="false">IF(ISBLANK(Values!E70),"","New")</f>
        <v/>
      </c>
      <c r="FE71" s="1" t="str">
        <f aca="false">IF(ISBLANK(Values!E70),"",IF(CO71&lt;&gt;"DEFAULT", "", 3))</f>
        <v/>
      </c>
      <c r="FH71" s="1" t="str">
        <f aca="false">IF(ISBLANK(Values!E70),"","FALSE")</f>
        <v/>
      </c>
      <c r="FI71" s="36" t="str">
        <f aca="false">IF(ISBLANK(Values!E70),"","FALSE")</f>
        <v/>
      </c>
      <c r="FJ71" s="36" t="str">
        <f aca="false">IF(ISBLANK(Values!E70),"","FALSE")</f>
        <v/>
      </c>
      <c r="FM71" s="1" t="str">
        <f aca="false">IF(ISBLANK(Values!E70),"","1")</f>
        <v/>
      </c>
      <c r="FO71" s="28" t="str">
        <f aca="false">IF(ISBLANK(Values!E70),"",IF(Values!J70, Values!$B$4, Values!$B$5))</f>
        <v/>
      </c>
      <c r="FP71" s="1" t="str">
        <f aca="false">IF(ISBLANK(Values!E70),"","Percent")</f>
        <v/>
      </c>
      <c r="FQ71" s="1" t="str">
        <f aca="false">IF(ISBLANK(Values!E70),"","2")</f>
        <v/>
      </c>
      <c r="FR71" s="1" t="str">
        <f aca="false">IF(ISBLANK(Values!E70),"","3")</f>
        <v/>
      </c>
      <c r="FS71" s="1" t="str">
        <f aca="false">IF(ISBLANK(Values!E70),"","5")</f>
        <v/>
      </c>
      <c r="FT71" s="1" t="str">
        <f aca="false">IF(ISBLANK(Values!E70),"","6")</f>
        <v/>
      </c>
      <c r="FU71" s="1" t="str">
        <f aca="false">IF(ISBLANK(Values!E70),"","10")</f>
        <v/>
      </c>
      <c r="FV71" s="1" t="str">
        <f aca="false">IF(ISBLANK(Values!E70),"","10")</f>
        <v/>
      </c>
    </row>
    <row r="72" customFormat="false" ht="15" hidden="false" customHeight="false" outlineLevel="0" collapsed="false">
      <c r="A72" s="27" t="str">
        <f aca="false">IF(ISBLANK(Values!E71),"",IF(Values!$B$37="EU","computercomponent","computer"))</f>
        <v/>
      </c>
      <c r="B72" s="38" t="str">
        <f aca="false">IF(ISBLANK(Values!E71),"",Values!F71)</f>
        <v/>
      </c>
      <c r="C72" s="32" t="str">
        <f aca="false">IF(ISBLANK(Values!E71),"","TellusRem")</f>
        <v/>
      </c>
      <c r="D72" s="30" t="str">
        <f aca="false">IF(ISBLANK(Values!E71),"",Values!E71)</f>
        <v/>
      </c>
      <c r="E72" s="31" t="str">
        <f aca="false">IF(ISBLANK(Values!E71),"","EAN")</f>
        <v/>
      </c>
      <c r="F72" s="28" t="str">
        <f aca="false">IF(ISBLANK(Values!E71),"",IF(Values!J71, SUBSTITUTE(Values!$B$1, "{language}", Values!H71) &amp; " " &amp;Values!$B$3, SUBSTITUTE(Values!$B$2, "{language}", Values!$H71) &amp; " " &amp;Values!$B$3))</f>
        <v/>
      </c>
      <c r="G72" s="39" t="str">
        <f aca="false">IF(ISBLANK(Values!E71),"","TellusRem")</f>
        <v/>
      </c>
      <c r="H72" s="27" t="str">
        <f aca="false">IF(ISBLANK(Values!E71),"",Values!$B$16)</f>
        <v/>
      </c>
      <c r="I72" s="27" t="str">
        <f aca="false">IF(ISBLANK(Values!E71),"","4730574031")</f>
        <v/>
      </c>
      <c r="J72" s="40" t="str">
        <f aca="false">IF(ISBLANK(Values!E71),"",Values!F71 )</f>
        <v/>
      </c>
      <c r="K72" s="28" t="str">
        <f aca="false">IF(ISBLANK(Values!E71),"",IF(Values!J71, Values!$B$4, Values!$B$5))</f>
        <v/>
      </c>
      <c r="L72" s="41" t="str">
        <f aca="false">IF(ISBLANK(Values!E71),"",IF($CO72="DEFAULT", Values!$B$18, ""))</f>
        <v/>
      </c>
      <c r="M72" s="28" t="str">
        <f aca="false">IF(ISBLANK(Values!E71),"",Values!$M71)</f>
        <v/>
      </c>
      <c r="N72" s="28" t="str">
        <f aca="false">IF(ISBLANK(Values!$F71),"",Values!N71)</f>
        <v/>
      </c>
      <c r="O72" s="28" t="str">
        <f aca="false">IF(ISBLANK(Values!$F71),"",Values!O71)</f>
        <v/>
      </c>
      <c r="P72" s="28" t="str">
        <f aca="false">IF(ISBLANK(Values!$F71),"",Values!P71)</f>
        <v/>
      </c>
      <c r="Q72" s="28" t="str">
        <f aca="false">IF(ISBLANK(Values!$F71),"",Values!Q71)</f>
        <v/>
      </c>
      <c r="R72" s="28" t="str">
        <f aca="false">IF(ISBLANK(Values!$F71),"",Values!R71)</f>
        <v/>
      </c>
      <c r="S72" s="28" t="str">
        <f aca="false">IF(ISBLANK(Values!$F71),"",Values!S71)</f>
        <v/>
      </c>
      <c r="T72" s="28" t="str">
        <f aca="false">IF(ISBLANK(Values!$F71),"",Values!T71)</f>
        <v/>
      </c>
      <c r="U72" s="44" t="str">
        <f aca="false">IF(ISBLANK(Values!$F71),"",Values!U71)</f>
        <v/>
      </c>
      <c r="W72" s="32" t="str">
        <f aca="false">IF(ISBLANK(Values!E71),"","Child")</f>
        <v/>
      </c>
      <c r="X72" s="32" t="str">
        <f aca="false">IF(ISBLANK(Values!E71),"",Values!$B$13)</f>
        <v/>
      </c>
      <c r="Y72" s="40" t="str">
        <f aca="false">IF(ISBLANK(Values!E71),"","Size-Color")</f>
        <v/>
      </c>
      <c r="Z72" s="32" t="str">
        <f aca="false">IF(ISBLANK(Values!E71),"","variation")</f>
        <v/>
      </c>
      <c r="AA72" s="36" t="str">
        <f aca="false">IF(ISBLANK(Values!E71),"",Values!$B$20)</f>
        <v/>
      </c>
      <c r="AB72" s="36" t="str">
        <f aca="false">IF(ISBLANK(Values!E71),"",Values!$B$29)</f>
        <v/>
      </c>
      <c r="AI72" s="42" t="str">
        <f aca="false">IF(ISBLANK(Values!E71),"",IF(Values!I71,Values!$B$23,Values!$B$33))</f>
        <v/>
      </c>
      <c r="AJ72" s="43" t="str">
        <f aca="false">IF(ISBLANK(Values!E71),"",Values!$B$24 &amp;" "&amp;Values!$B$3)</f>
        <v/>
      </c>
      <c r="AK72" s="1" t="str">
        <f aca="false">IF(ISBLANK(Values!E71),"",Values!$B$25)</f>
        <v/>
      </c>
      <c r="AL72" s="1" t="str">
        <f aca="false">IF(ISBLANK(Values!E71),"",SUBSTITUTE(SUBSTITUTE(IF(Values!$J71, Values!$B$26, Values!$B$33), "{language}", Values!$H71), "{flag}", INDEX(options!$E$1:$E$20, Values!$V71)))</f>
        <v/>
      </c>
      <c r="AM72" s="1" t="str">
        <f aca="false">SUBSTITUTE(IF(ISBLANK(Values!E71),"",Values!$B$27), "{model}", Values!$B$3)</f>
        <v/>
      </c>
      <c r="AT72" s="28" t="str">
        <f aca="false">IF(ISBLANK(Values!E71),"",Values!H71)</f>
        <v/>
      </c>
      <c r="AV72" s="36" t="str">
        <f aca="false">IF(ISBLANK(Values!E71),"",IF(Values!J71,"Backlit", "Non-Backlit"))</f>
        <v/>
      </c>
      <c r="BE72" s="27" t="str">
        <f aca="false">IF(ISBLANK(Values!E71),"","Professional Audience")</f>
        <v/>
      </c>
      <c r="BF72" s="27" t="str">
        <f aca="false">IF(ISBLANK(Values!E71),"","Consumer Audience")</f>
        <v/>
      </c>
      <c r="BG72" s="27" t="str">
        <f aca="false">IF(ISBLANK(Values!E71),"","Adults")</f>
        <v/>
      </c>
      <c r="BH72" s="27" t="str">
        <f aca="false">IF(ISBLANK(Values!E71),"","People")</f>
        <v/>
      </c>
      <c r="CG72" s="1" t="str">
        <f aca="false">IF(ISBLANK(Values!E71),"",Values!$B$11)</f>
        <v/>
      </c>
      <c r="CH72" s="1" t="str">
        <f aca="false">IF(ISBLANK(Values!E71),"","GR")</f>
        <v/>
      </c>
      <c r="CI72" s="1" t="str">
        <f aca="false">IF(ISBLANK(Values!E71),"",Values!$B$7)</f>
        <v/>
      </c>
      <c r="CJ72" s="1" t="str">
        <f aca="false">IF(ISBLANK(Values!E71),"",Values!$B$8)</f>
        <v/>
      </c>
      <c r="CK72" s="1" t="str">
        <f aca="false">IF(ISBLANK(Values!E71),"",Values!$B$9)</f>
        <v/>
      </c>
      <c r="CL72" s="1" t="str">
        <f aca="false">IF(ISBLANK(Values!E71),"","CM")</f>
        <v/>
      </c>
      <c r="CO72" s="1" t="str">
        <f aca="false">IF(ISBLANK(Values!E71), "", IF(AND(Values!$B$37=options!$G$2, Values!$C71), "AMAZON_NA", IF(AND(Values!$B$37=options!$G$1, Values!$D71), "AMAZON_EU", "DEFAULT")))</f>
        <v/>
      </c>
      <c r="CP72" s="36" t="str">
        <f aca="false">IF(ISBLANK(Values!E71),"",Values!$B$7)</f>
        <v/>
      </c>
      <c r="CQ72" s="36" t="str">
        <f aca="false">IF(ISBLANK(Values!E71),"",Values!$B$8)</f>
        <v/>
      </c>
      <c r="CR72" s="36" t="str">
        <f aca="false">IF(ISBLANK(Values!E71),"",Values!$B$9)</f>
        <v/>
      </c>
      <c r="CS72" s="1" t="str">
        <f aca="false">IF(ISBLANK(Values!E71),"",Values!$B$11)</f>
        <v/>
      </c>
      <c r="CT72" s="1" t="str">
        <f aca="false">IF(ISBLANK(Values!E71),"","GR")</f>
        <v/>
      </c>
      <c r="CU72" s="1" t="str">
        <f aca="false">IF(ISBLANK(Values!E71),"","CM")</f>
        <v/>
      </c>
      <c r="CV72" s="1" t="str">
        <f aca="false">IF(ISBLANK(Values!E71),"",IF(Values!$B$36=options!$F$1,"Denmark", IF(Values!$B$36=options!$F$2, "Danemark",IF(Values!$B$36=options!$F$3, "Dänemark",IF(Values!$B$36=options!$F$4, "Danimarca",IF(Values!$B$36=options!$F$5, "Dinamarca",IF(Values!$B$36=options!$F$6, "Denemarken","" ) ) ) ) )))</f>
        <v/>
      </c>
      <c r="CZ72" s="1" t="str">
        <f aca="false">IF(ISBLANK(Values!E71),"","No")</f>
        <v/>
      </c>
      <c r="DA72" s="1" t="str">
        <f aca="false">IF(ISBLANK(Values!E71),"","No")</f>
        <v/>
      </c>
      <c r="DO72" s="27" t="str">
        <f aca="false">IF(ISBLANK(Values!E71),"","Parts")</f>
        <v/>
      </c>
      <c r="DP72" s="27" t="str">
        <f aca="false">IF(ISBLANK(Values!E71),"",Values!$B$31)</f>
        <v/>
      </c>
      <c r="DS72" s="31"/>
      <c r="DY72" s="45" t="str">
        <f aca="false">IF(ISBLANK(Values!$E71), "", "not_applicable")</f>
        <v/>
      </c>
      <c r="DZ72" s="31"/>
      <c r="EA72" s="31"/>
      <c r="EB72" s="31"/>
      <c r="EC72" s="31"/>
      <c r="EI72" s="1" t="str">
        <f aca="false">IF(ISBLANK(Values!E71),"",Values!$B$31)</f>
        <v/>
      </c>
      <c r="ES72" s="1" t="str">
        <f aca="false">IF(ISBLANK(Values!E71),"","Amazon Tellus UPS")</f>
        <v/>
      </c>
      <c r="EV72" s="31" t="str">
        <f aca="false">IF(ISBLANK(Values!E71),"","New")</f>
        <v/>
      </c>
      <c r="FE72" s="1" t="str">
        <f aca="false">IF(ISBLANK(Values!E71),"",IF(CO72&lt;&gt;"DEFAULT", "", 3))</f>
        <v/>
      </c>
      <c r="FH72" s="1" t="str">
        <f aca="false">IF(ISBLANK(Values!E71),"","FALSE")</f>
        <v/>
      </c>
      <c r="FI72" s="36" t="str">
        <f aca="false">IF(ISBLANK(Values!E71),"","FALSE")</f>
        <v/>
      </c>
      <c r="FJ72" s="36" t="str">
        <f aca="false">IF(ISBLANK(Values!E71),"","FALSE")</f>
        <v/>
      </c>
      <c r="FM72" s="1" t="str">
        <f aca="false">IF(ISBLANK(Values!E71),"","1")</f>
        <v/>
      </c>
      <c r="FO72" s="28" t="str">
        <f aca="false">IF(ISBLANK(Values!E71),"",IF(Values!J71, Values!$B$4, Values!$B$5))</f>
        <v/>
      </c>
      <c r="FP72" s="1" t="str">
        <f aca="false">IF(ISBLANK(Values!E71),"","Percent")</f>
        <v/>
      </c>
      <c r="FQ72" s="1" t="str">
        <f aca="false">IF(ISBLANK(Values!E71),"","2")</f>
        <v/>
      </c>
      <c r="FR72" s="1" t="str">
        <f aca="false">IF(ISBLANK(Values!E71),"","3")</f>
        <v/>
      </c>
      <c r="FS72" s="1" t="str">
        <f aca="false">IF(ISBLANK(Values!E71),"","5")</f>
        <v/>
      </c>
      <c r="FT72" s="1" t="str">
        <f aca="false">IF(ISBLANK(Values!E71),"","6")</f>
        <v/>
      </c>
      <c r="FU72" s="1" t="str">
        <f aca="false">IF(ISBLANK(Values!E71),"","10")</f>
        <v/>
      </c>
      <c r="FV72" s="1" t="str">
        <f aca="false">IF(ISBLANK(Values!E71),"","10")</f>
        <v/>
      </c>
    </row>
    <row r="73" customFormat="false" ht="15" hidden="false" customHeight="false" outlineLevel="0" collapsed="false">
      <c r="A73" s="27" t="str">
        <f aca="false">IF(ISBLANK(Values!E72),"",IF(Values!$B$37="EU","computercomponent","computer"))</f>
        <v/>
      </c>
      <c r="B73" s="38" t="str">
        <f aca="false">IF(ISBLANK(Values!E72),"",Values!F72)</f>
        <v/>
      </c>
      <c r="C73" s="32" t="str">
        <f aca="false">IF(ISBLANK(Values!E72),"","TellusRem")</f>
        <v/>
      </c>
      <c r="D73" s="30" t="str">
        <f aca="false">IF(ISBLANK(Values!E72),"",Values!E72)</f>
        <v/>
      </c>
      <c r="E73" s="31" t="str">
        <f aca="false">IF(ISBLANK(Values!E72),"","EAN")</f>
        <v/>
      </c>
      <c r="F73" s="28" t="str">
        <f aca="false">IF(ISBLANK(Values!E72),"",IF(Values!J72, SUBSTITUTE(Values!$B$1, "{language}", Values!H72) &amp; " " &amp;Values!$B$3, SUBSTITUTE(Values!$B$2, "{language}", Values!$H72) &amp; " " &amp;Values!$B$3))</f>
        <v/>
      </c>
      <c r="G73" s="39" t="str">
        <f aca="false">IF(ISBLANK(Values!E72),"","TellusRem")</f>
        <v/>
      </c>
      <c r="H73" s="27" t="str">
        <f aca="false">IF(ISBLANK(Values!E72),"",Values!$B$16)</f>
        <v/>
      </c>
      <c r="I73" s="27" t="str">
        <f aca="false">IF(ISBLANK(Values!E72),"","4730574031")</f>
        <v/>
      </c>
      <c r="J73" s="40" t="str">
        <f aca="false">IF(ISBLANK(Values!E72),"",Values!F72 )</f>
        <v/>
      </c>
      <c r="K73" s="28" t="str">
        <f aca="false">IF(ISBLANK(Values!E72),"",IF(Values!J72, Values!$B$4, Values!$B$5))</f>
        <v/>
      </c>
      <c r="L73" s="41" t="str">
        <f aca="false">IF(ISBLANK(Values!E72),"",IF($CO73="DEFAULT", Values!$B$18, ""))</f>
        <v/>
      </c>
      <c r="M73" s="28" t="str">
        <f aca="false">IF(ISBLANK(Values!E72),"",Values!$M72)</f>
        <v/>
      </c>
      <c r="N73" s="28" t="str">
        <f aca="false">IF(ISBLANK(Values!$F72),"",Values!N72)</f>
        <v/>
      </c>
      <c r="O73" s="28" t="str">
        <f aca="false">IF(ISBLANK(Values!$F72),"",Values!O72)</f>
        <v/>
      </c>
      <c r="P73" s="28" t="str">
        <f aca="false">IF(ISBLANK(Values!$F72),"",Values!P72)</f>
        <v/>
      </c>
      <c r="Q73" s="28" t="str">
        <f aca="false">IF(ISBLANK(Values!$F72),"",Values!Q72)</f>
        <v/>
      </c>
      <c r="R73" s="28" t="str">
        <f aca="false">IF(ISBLANK(Values!$F72),"",Values!R72)</f>
        <v/>
      </c>
      <c r="S73" s="28" t="str">
        <f aca="false">IF(ISBLANK(Values!$F72),"",Values!S72)</f>
        <v/>
      </c>
      <c r="T73" s="28" t="str">
        <f aca="false">IF(ISBLANK(Values!$F72),"",Values!T72)</f>
        <v/>
      </c>
      <c r="U73" s="44" t="str">
        <f aca="false">IF(ISBLANK(Values!$F72),"",Values!U72)</f>
        <v/>
      </c>
      <c r="W73" s="32" t="str">
        <f aca="false">IF(ISBLANK(Values!E72),"","Child")</f>
        <v/>
      </c>
      <c r="X73" s="32" t="str">
        <f aca="false">IF(ISBLANK(Values!E72),"",Values!$B$13)</f>
        <v/>
      </c>
      <c r="Y73" s="40" t="str">
        <f aca="false">IF(ISBLANK(Values!E72),"","Size-Color")</f>
        <v/>
      </c>
      <c r="Z73" s="32" t="str">
        <f aca="false">IF(ISBLANK(Values!E72),"","variation")</f>
        <v/>
      </c>
      <c r="AA73" s="36" t="str">
        <f aca="false">IF(ISBLANK(Values!E72),"",Values!$B$20)</f>
        <v/>
      </c>
      <c r="AB73" s="36" t="str">
        <f aca="false">IF(ISBLANK(Values!E72),"",Values!$B$29)</f>
        <v/>
      </c>
      <c r="AI73" s="42" t="str">
        <f aca="false">IF(ISBLANK(Values!E72),"",IF(Values!I72,Values!$B$23,Values!$B$33))</f>
        <v/>
      </c>
      <c r="AJ73" s="43" t="str">
        <f aca="false">IF(ISBLANK(Values!E72),"",Values!$B$24 &amp;" "&amp;Values!$B$3)</f>
        <v/>
      </c>
      <c r="AK73" s="1" t="str">
        <f aca="false">IF(ISBLANK(Values!E72),"",Values!$B$25)</f>
        <v/>
      </c>
      <c r="AL73" s="1" t="str">
        <f aca="false">IF(ISBLANK(Values!E72),"",SUBSTITUTE(SUBSTITUTE(IF(Values!$J72, Values!$B$26, Values!$B$33), "{language}", Values!$H72), "{flag}", INDEX(options!$E$1:$E$20, Values!$V72)))</f>
        <v/>
      </c>
      <c r="AM73" s="1" t="str">
        <f aca="false">SUBSTITUTE(IF(ISBLANK(Values!E72),"",Values!$B$27), "{model}", Values!$B$3)</f>
        <v/>
      </c>
      <c r="AT73" s="28" t="str">
        <f aca="false">IF(ISBLANK(Values!E72),"",Values!H72)</f>
        <v/>
      </c>
      <c r="AV73" s="36" t="str">
        <f aca="false">IF(ISBLANK(Values!E72),"",IF(Values!J72,"Backlit", "Non-Backlit"))</f>
        <v/>
      </c>
      <c r="BE73" s="27" t="str">
        <f aca="false">IF(ISBLANK(Values!E72),"","Professional Audience")</f>
        <v/>
      </c>
      <c r="BF73" s="27" t="str">
        <f aca="false">IF(ISBLANK(Values!E72),"","Consumer Audience")</f>
        <v/>
      </c>
      <c r="BG73" s="27" t="str">
        <f aca="false">IF(ISBLANK(Values!E72),"","Adults")</f>
        <v/>
      </c>
      <c r="BH73" s="27" t="str">
        <f aca="false">IF(ISBLANK(Values!E72),"","People")</f>
        <v/>
      </c>
      <c r="CG73" s="1" t="str">
        <f aca="false">IF(ISBLANK(Values!E72),"",Values!$B$11)</f>
        <v/>
      </c>
      <c r="CH73" s="1" t="str">
        <f aca="false">IF(ISBLANK(Values!E72),"","GR")</f>
        <v/>
      </c>
      <c r="CI73" s="1" t="str">
        <f aca="false">IF(ISBLANK(Values!E72),"",Values!$B$7)</f>
        <v/>
      </c>
      <c r="CJ73" s="1" t="str">
        <f aca="false">IF(ISBLANK(Values!E72),"",Values!$B$8)</f>
        <v/>
      </c>
      <c r="CK73" s="1" t="str">
        <f aca="false">IF(ISBLANK(Values!E72),"",Values!$B$9)</f>
        <v/>
      </c>
      <c r="CL73" s="1" t="str">
        <f aca="false">IF(ISBLANK(Values!E72),"","CM")</f>
        <v/>
      </c>
      <c r="CO73" s="1" t="str">
        <f aca="false">IF(ISBLANK(Values!E72), "", IF(AND(Values!$B$37=options!$G$2, Values!$C72), "AMAZON_NA", IF(AND(Values!$B$37=options!$G$1, Values!$D72), "AMAZON_EU", "DEFAULT")))</f>
        <v/>
      </c>
      <c r="CP73" s="36" t="str">
        <f aca="false">IF(ISBLANK(Values!E72),"",Values!$B$7)</f>
        <v/>
      </c>
      <c r="CQ73" s="36" t="str">
        <f aca="false">IF(ISBLANK(Values!E72),"",Values!$B$8)</f>
        <v/>
      </c>
      <c r="CR73" s="36" t="str">
        <f aca="false">IF(ISBLANK(Values!E72),"",Values!$B$9)</f>
        <v/>
      </c>
      <c r="CS73" s="1" t="str">
        <f aca="false">IF(ISBLANK(Values!E72),"",Values!$B$11)</f>
        <v/>
      </c>
      <c r="CT73" s="1" t="str">
        <f aca="false">IF(ISBLANK(Values!E72),"","GR")</f>
        <v/>
      </c>
      <c r="CU73" s="1" t="str">
        <f aca="false">IF(ISBLANK(Values!E72),"","CM")</f>
        <v/>
      </c>
      <c r="CV73" s="1" t="str">
        <f aca="false">IF(ISBLANK(Values!E72),"",IF(Values!$B$36=options!$F$1,"Denmark", IF(Values!$B$36=options!$F$2, "Danemark",IF(Values!$B$36=options!$F$3, "Dänemark",IF(Values!$B$36=options!$F$4, "Danimarca",IF(Values!$B$36=options!$F$5, "Dinamarca",IF(Values!$B$36=options!$F$6, "Denemarken","" ) ) ) ) )))</f>
        <v/>
      </c>
      <c r="CZ73" s="1" t="str">
        <f aca="false">IF(ISBLANK(Values!E72),"","No")</f>
        <v/>
      </c>
      <c r="DA73" s="1" t="str">
        <f aca="false">IF(ISBLANK(Values!E72),"","No")</f>
        <v/>
      </c>
      <c r="DO73" s="27" t="str">
        <f aca="false">IF(ISBLANK(Values!E72),"","Parts")</f>
        <v/>
      </c>
      <c r="DP73" s="27" t="str">
        <f aca="false">IF(ISBLANK(Values!E72),"",Values!$B$31)</f>
        <v/>
      </c>
      <c r="DS73" s="31"/>
      <c r="DY73" s="45" t="str">
        <f aca="false">IF(ISBLANK(Values!$E72), "", "not_applicable")</f>
        <v/>
      </c>
      <c r="DZ73" s="31"/>
      <c r="EA73" s="31"/>
      <c r="EB73" s="31"/>
      <c r="EC73" s="31"/>
      <c r="EI73" s="1" t="str">
        <f aca="false">IF(ISBLANK(Values!E72),"",Values!$B$31)</f>
        <v/>
      </c>
      <c r="ES73" s="1" t="str">
        <f aca="false">IF(ISBLANK(Values!E72),"","Amazon Tellus UPS")</f>
        <v/>
      </c>
      <c r="EV73" s="31" t="str">
        <f aca="false">IF(ISBLANK(Values!E72),"","New")</f>
        <v/>
      </c>
      <c r="FE73" s="1" t="str">
        <f aca="false">IF(ISBLANK(Values!E72),"",IF(CO73&lt;&gt;"DEFAULT", "", 3))</f>
        <v/>
      </c>
      <c r="FH73" s="1" t="str">
        <f aca="false">IF(ISBLANK(Values!E72),"","FALSE")</f>
        <v/>
      </c>
      <c r="FI73" s="36" t="str">
        <f aca="false">IF(ISBLANK(Values!E72),"","FALSE")</f>
        <v/>
      </c>
      <c r="FJ73" s="36" t="str">
        <f aca="false">IF(ISBLANK(Values!E72),"","FALSE")</f>
        <v/>
      </c>
      <c r="FM73" s="1" t="str">
        <f aca="false">IF(ISBLANK(Values!E72),"","1")</f>
        <v/>
      </c>
      <c r="FO73" s="28" t="str">
        <f aca="false">IF(ISBLANK(Values!E72),"",IF(Values!J72, Values!$B$4, Values!$B$5))</f>
        <v/>
      </c>
      <c r="FP73" s="1" t="str">
        <f aca="false">IF(ISBLANK(Values!E72),"","Percent")</f>
        <v/>
      </c>
      <c r="FQ73" s="1" t="str">
        <f aca="false">IF(ISBLANK(Values!E72),"","2")</f>
        <v/>
      </c>
      <c r="FR73" s="1" t="str">
        <f aca="false">IF(ISBLANK(Values!E72),"","3")</f>
        <v/>
      </c>
      <c r="FS73" s="1" t="str">
        <f aca="false">IF(ISBLANK(Values!E72),"","5")</f>
        <v/>
      </c>
      <c r="FT73" s="1" t="str">
        <f aca="false">IF(ISBLANK(Values!E72),"","6")</f>
        <v/>
      </c>
      <c r="FU73" s="1" t="str">
        <f aca="false">IF(ISBLANK(Values!E72),"","10")</f>
        <v/>
      </c>
      <c r="FV73" s="1" t="str">
        <f aca="false">IF(ISBLANK(Values!E72),"","10")</f>
        <v/>
      </c>
    </row>
    <row r="74" customFormat="false" ht="15" hidden="false" customHeight="false" outlineLevel="0" collapsed="false">
      <c r="A74" s="27" t="str">
        <f aca="false">IF(ISBLANK(Values!E73),"",IF(Values!$B$37="EU","computercomponent","computer"))</f>
        <v/>
      </c>
      <c r="B74" s="38" t="str">
        <f aca="false">IF(ISBLANK(Values!E73),"",Values!F73)</f>
        <v/>
      </c>
      <c r="C74" s="32" t="str">
        <f aca="false">IF(ISBLANK(Values!E73),"","TellusRem")</f>
        <v/>
      </c>
      <c r="D74" s="30" t="str">
        <f aca="false">IF(ISBLANK(Values!E73),"",Values!E73)</f>
        <v/>
      </c>
      <c r="E74" s="31" t="str">
        <f aca="false">IF(ISBLANK(Values!E73),"","EAN")</f>
        <v/>
      </c>
      <c r="F74" s="28" t="str">
        <f aca="false">IF(ISBLANK(Values!E73),"",IF(Values!J73, SUBSTITUTE(Values!$B$1, "{language}", Values!H73) &amp; " " &amp;Values!$B$3, SUBSTITUTE(Values!$B$2, "{language}", Values!$H73) &amp; " " &amp;Values!$B$3))</f>
        <v/>
      </c>
      <c r="G74" s="39" t="str">
        <f aca="false">IF(ISBLANK(Values!E73),"","TellusRem")</f>
        <v/>
      </c>
      <c r="H74" s="27" t="str">
        <f aca="false">IF(ISBLANK(Values!E73),"",Values!$B$16)</f>
        <v/>
      </c>
      <c r="I74" s="27" t="str">
        <f aca="false">IF(ISBLANK(Values!E73),"","4730574031")</f>
        <v/>
      </c>
      <c r="J74" s="40" t="str">
        <f aca="false">IF(ISBLANK(Values!E73),"",Values!F73 )</f>
        <v/>
      </c>
      <c r="K74" s="28" t="str">
        <f aca="false">IF(ISBLANK(Values!E73),"",IF(Values!J73, Values!$B$4, Values!$B$5))</f>
        <v/>
      </c>
      <c r="L74" s="41" t="str">
        <f aca="false">IF(ISBLANK(Values!E73),"",IF($CO74="DEFAULT", Values!$B$18, ""))</f>
        <v/>
      </c>
      <c r="M74" s="28" t="str">
        <f aca="false">IF(ISBLANK(Values!E73),"",Values!$M73)</f>
        <v/>
      </c>
      <c r="N74" s="28" t="str">
        <f aca="false">IF(ISBLANK(Values!$F73),"",Values!N73)</f>
        <v/>
      </c>
      <c r="O74" s="28" t="str">
        <f aca="false">IF(ISBLANK(Values!$F73),"",Values!O73)</f>
        <v/>
      </c>
      <c r="P74" s="28" t="str">
        <f aca="false">IF(ISBLANK(Values!$F73),"",Values!P73)</f>
        <v/>
      </c>
      <c r="Q74" s="28" t="str">
        <f aca="false">IF(ISBLANK(Values!$F73),"",Values!Q73)</f>
        <v/>
      </c>
      <c r="R74" s="28" t="str">
        <f aca="false">IF(ISBLANK(Values!$F73),"",Values!R73)</f>
        <v/>
      </c>
      <c r="S74" s="28" t="str">
        <f aca="false">IF(ISBLANK(Values!$F73),"",Values!S73)</f>
        <v/>
      </c>
      <c r="T74" s="28" t="str">
        <f aca="false">IF(ISBLANK(Values!$F73),"",Values!T73)</f>
        <v/>
      </c>
      <c r="U74" s="44" t="str">
        <f aca="false">IF(ISBLANK(Values!$F73),"",Values!U73)</f>
        <v/>
      </c>
      <c r="W74" s="32" t="str">
        <f aca="false">IF(ISBLANK(Values!E73),"","Child")</f>
        <v/>
      </c>
      <c r="X74" s="32" t="str">
        <f aca="false">IF(ISBLANK(Values!E73),"",Values!$B$13)</f>
        <v/>
      </c>
      <c r="Y74" s="40" t="str">
        <f aca="false">IF(ISBLANK(Values!E73),"","Size-Color")</f>
        <v/>
      </c>
      <c r="Z74" s="32" t="str">
        <f aca="false">IF(ISBLANK(Values!E73),"","variation")</f>
        <v/>
      </c>
      <c r="AA74" s="36" t="str">
        <f aca="false">IF(ISBLANK(Values!E73),"",Values!$B$20)</f>
        <v/>
      </c>
      <c r="AB74" s="36" t="str">
        <f aca="false">IF(ISBLANK(Values!E73),"",Values!$B$29)</f>
        <v/>
      </c>
      <c r="AI74" s="42" t="str">
        <f aca="false">IF(ISBLANK(Values!E73),"",IF(Values!I73,Values!$B$23,Values!$B$33))</f>
        <v/>
      </c>
      <c r="AJ74" s="43" t="str">
        <f aca="false">IF(ISBLANK(Values!E73),"",Values!$B$24 &amp;" "&amp;Values!$B$3)</f>
        <v/>
      </c>
      <c r="AK74" s="1" t="str">
        <f aca="false">IF(ISBLANK(Values!E73),"",Values!$B$25)</f>
        <v/>
      </c>
      <c r="AL74" s="1" t="str">
        <f aca="false">IF(ISBLANK(Values!E73),"",SUBSTITUTE(SUBSTITUTE(IF(Values!$J73, Values!$B$26, Values!$B$33), "{language}", Values!$H73), "{flag}", INDEX(options!$E$1:$E$20, Values!$V73)))</f>
        <v/>
      </c>
      <c r="AM74" s="1" t="str">
        <f aca="false">SUBSTITUTE(IF(ISBLANK(Values!E73),"",Values!$B$27), "{model}", Values!$B$3)</f>
        <v/>
      </c>
      <c r="AT74" s="28" t="str">
        <f aca="false">IF(ISBLANK(Values!E73),"",Values!H73)</f>
        <v/>
      </c>
      <c r="AV74" s="36" t="str">
        <f aca="false">IF(ISBLANK(Values!E73),"",IF(Values!J73,"Backlit", "Non-Backlit"))</f>
        <v/>
      </c>
      <c r="BE74" s="27" t="str">
        <f aca="false">IF(ISBLANK(Values!E73),"","Professional Audience")</f>
        <v/>
      </c>
      <c r="BF74" s="27" t="str">
        <f aca="false">IF(ISBLANK(Values!E73),"","Consumer Audience")</f>
        <v/>
      </c>
      <c r="BG74" s="27" t="str">
        <f aca="false">IF(ISBLANK(Values!E73),"","Adults")</f>
        <v/>
      </c>
      <c r="BH74" s="27" t="str">
        <f aca="false">IF(ISBLANK(Values!E73),"","People")</f>
        <v/>
      </c>
      <c r="CG74" s="1" t="str">
        <f aca="false">IF(ISBLANK(Values!E73),"",Values!$B$11)</f>
        <v/>
      </c>
      <c r="CH74" s="1" t="str">
        <f aca="false">IF(ISBLANK(Values!E73),"","GR")</f>
        <v/>
      </c>
      <c r="CI74" s="1" t="str">
        <f aca="false">IF(ISBLANK(Values!E73),"",Values!$B$7)</f>
        <v/>
      </c>
      <c r="CJ74" s="1" t="str">
        <f aca="false">IF(ISBLANK(Values!E73),"",Values!$B$8)</f>
        <v/>
      </c>
      <c r="CK74" s="1" t="str">
        <f aca="false">IF(ISBLANK(Values!E73),"",Values!$B$9)</f>
        <v/>
      </c>
      <c r="CL74" s="1" t="str">
        <f aca="false">IF(ISBLANK(Values!E73),"","CM")</f>
        <v/>
      </c>
      <c r="CO74" s="1" t="str">
        <f aca="false">IF(ISBLANK(Values!E73), "", IF(AND(Values!$B$37=options!$G$2, Values!$C73), "AMAZON_NA", IF(AND(Values!$B$37=options!$G$1, Values!$D73), "AMAZON_EU", "DEFAULT")))</f>
        <v/>
      </c>
      <c r="CP74" s="36" t="str">
        <f aca="false">IF(ISBLANK(Values!E73),"",Values!$B$7)</f>
        <v/>
      </c>
      <c r="CQ74" s="36" t="str">
        <f aca="false">IF(ISBLANK(Values!E73),"",Values!$B$8)</f>
        <v/>
      </c>
      <c r="CR74" s="36" t="str">
        <f aca="false">IF(ISBLANK(Values!E73),"",Values!$B$9)</f>
        <v/>
      </c>
      <c r="CS74" s="1" t="str">
        <f aca="false">IF(ISBLANK(Values!E73),"",Values!$B$11)</f>
        <v/>
      </c>
      <c r="CT74" s="1" t="str">
        <f aca="false">IF(ISBLANK(Values!E73),"","GR")</f>
        <v/>
      </c>
      <c r="CU74" s="1" t="str">
        <f aca="false">IF(ISBLANK(Values!E73),"","CM")</f>
        <v/>
      </c>
      <c r="CV74" s="1" t="str">
        <f aca="false">IF(ISBLANK(Values!E73),"",IF(Values!$B$36=options!$F$1,"Denmark", IF(Values!$B$36=options!$F$2, "Danemark",IF(Values!$B$36=options!$F$3, "Dänemark",IF(Values!$B$36=options!$F$4, "Danimarca",IF(Values!$B$36=options!$F$5, "Dinamarca",IF(Values!$B$36=options!$F$6, "Denemarken","" ) ) ) ) )))</f>
        <v/>
      </c>
      <c r="CZ74" s="1" t="str">
        <f aca="false">IF(ISBLANK(Values!E73),"","No")</f>
        <v/>
      </c>
      <c r="DA74" s="1" t="str">
        <f aca="false">IF(ISBLANK(Values!E73),"","No")</f>
        <v/>
      </c>
      <c r="DO74" s="27" t="str">
        <f aca="false">IF(ISBLANK(Values!E73),"","Parts")</f>
        <v/>
      </c>
      <c r="DP74" s="27" t="str">
        <f aca="false">IF(ISBLANK(Values!E73),"",Values!$B$31)</f>
        <v/>
      </c>
      <c r="DS74" s="31"/>
      <c r="DY74" s="45" t="str">
        <f aca="false">IF(ISBLANK(Values!$E73), "", "not_applicable")</f>
        <v/>
      </c>
      <c r="DZ74" s="31"/>
      <c r="EA74" s="31"/>
      <c r="EB74" s="31"/>
      <c r="EC74" s="31"/>
      <c r="EI74" s="1" t="str">
        <f aca="false">IF(ISBLANK(Values!E73),"",Values!$B$31)</f>
        <v/>
      </c>
      <c r="ES74" s="1" t="str">
        <f aca="false">IF(ISBLANK(Values!E73),"","Amazon Tellus UPS")</f>
        <v/>
      </c>
      <c r="EV74" s="31" t="str">
        <f aca="false">IF(ISBLANK(Values!E73),"","New")</f>
        <v/>
      </c>
      <c r="FE74" s="1" t="str">
        <f aca="false">IF(ISBLANK(Values!E73),"",IF(CO74&lt;&gt;"DEFAULT", "", 3))</f>
        <v/>
      </c>
      <c r="FH74" s="1" t="str">
        <f aca="false">IF(ISBLANK(Values!E73),"","FALSE")</f>
        <v/>
      </c>
      <c r="FI74" s="36" t="str">
        <f aca="false">IF(ISBLANK(Values!E73),"","FALSE")</f>
        <v/>
      </c>
      <c r="FJ74" s="36" t="str">
        <f aca="false">IF(ISBLANK(Values!E73),"","FALSE")</f>
        <v/>
      </c>
      <c r="FM74" s="1" t="str">
        <f aca="false">IF(ISBLANK(Values!E73),"","1")</f>
        <v/>
      </c>
      <c r="FO74" s="28" t="str">
        <f aca="false">IF(ISBLANK(Values!E73),"",IF(Values!J73, Values!$B$4, Values!$B$5))</f>
        <v/>
      </c>
      <c r="FP74" s="1" t="str">
        <f aca="false">IF(ISBLANK(Values!E73),"","Percent")</f>
        <v/>
      </c>
      <c r="FQ74" s="1" t="str">
        <f aca="false">IF(ISBLANK(Values!E73),"","2")</f>
        <v/>
      </c>
      <c r="FR74" s="1" t="str">
        <f aca="false">IF(ISBLANK(Values!E73),"","3")</f>
        <v/>
      </c>
      <c r="FS74" s="1" t="str">
        <f aca="false">IF(ISBLANK(Values!E73),"","5")</f>
        <v/>
      </c>
      <c r="FT74" s="1" t="str">
        <f aca="false">IF(ISBLANK(Values!E73),"","6")</f>
        <v/>
      </c>
      <c r="FU74" s="1" t="str">
        <f aca="false">IF(ISBLANK(Values!E73),"","10")</f>
        <v/>
      </c>
      <c r="FV74" s="1" t="str">
        <f aca="false">IF(ISBLANK(Values!E73),"","10")</f>
        <v/>
      </c>
    </row>
    <row r="75" customFormat="false" ht="15" hidden="false" customHeight="false" outlineLevel="0" collapsed="false">
      <c r="A75" s="27" t="str">
        <f aca="false">IF(ISBLANK(Values!E74),"",IF(Values!$B$37="EU","computercomponent","computer"))</f>
        <v/>
      </c>
      <c r="B75" s="38" t="str">
        <f aca="false">IF(ISBLANK(Values!E74),"",Values!F74)</f>
        <v/>
      </c>
      <c r="C75" s="32" t="str">
        <f aca="false">IF(ISBLANK(Values!E74),"","TellusRem")</f>
        <v/>
      </c>
      <c r="D75" s="30" t="str">
        <f aca="false">IF(ISBLANK(Values!E74),"",Values!E74)</f>
        <v/>
      </c>
      <c r="E75" s="31" t="str">
        <f aca="false">IF(ISBLANK(Values!E74),"","EAN")</f>
        <v/>
      </c>
      <c r="F75" s="28" t="str">
        <f aca="false">IF(ISBLANK(Values!E74),"",IF(Values!J74, SUBSTITUTE(Values!$B$1, "{language}", Values!H74) &amp; " " &amp;Values!$B$3, SUBSTITUTE(Values!$B$2, "{language}", Values!$H74) &amp; " " &amp;Values!$B$3))</f>
        <v/>
      </c>
      <c r="G75" s="39" t="str">
        <f aca="false">IF(ISBLANK(Values!E74),"","TellusRem")</f>
        <v/>
      </c>
      <c r="H75" s="27" t="str">
        <f aca="false">IF(ISBLANK(Values!E74),"",Values!$B$16)</f>
        <v/>
      </c>
      <c r="I75" s="27" t="str">
        <f aca="false">IF(ISBLANK(Values!E74),"","4730574031")</f>
        <v/>
      </c>
      <c r="J75" s="40" t="str">
        <f aca="false">IF(ISBLANK(Values!E74),"",Values!F74 )</f>
        <v/>
      </c>
      <c r="K75" s="28" t="str">
        <f aca="false">IF(ISBLANK(Values!E74),"",IF(Values!J74, Values!$B$4, Values!$B$5))</f>
        <v/>
      </c>
      <c r="L75" s="41" t="str">
        <f aca="false">IF(ISBLANK(Values!E74),"",IF($CO75="DEFAULT", Values!$B$18, ""))</f>
        <v/>
      </c>
      <c r="M75" s="28" t="str">
        <f aca="false">IF(ISBLANK(Values!E74),"",Values!$M74)</f>
        <v/>
      </c>
      <c r="N75" s="28" t="str">
        <f aca="false">IF(ISBLANK(Values!$F74),"",Values!N74)</f>
        <v/>
      </c>
      <c r="O75" s="28" t="str">
        <f aca="false">IF(ISBLANK(Values!$F74),"",Values!O74)</f>
        <v/>
      </c>
      <c r="P75" s="28" t="str">
        <f aca="false">IF(ISBLANK(Values!$F74),"",Values!P74)</f>
        <v/>
      </c>
      <c r="Q75" s="28" t="str">
        <f aca="false">IF(ISBLANK(Values!$F74),"",Values!Q74)</f>
        <v/>
      </c>
      <c r="R75" s="28" t="str">
        <f aca="false">IF(ISBLANK(Values!$F74),"",Values!R74)</f>
        <v/>
      </c>
      <c r="S75" s="28" t="str">
        <f aca="false">IF(ISBLANK(Values!$F74),"",Values!S74)</f>
        <v/>
      </c>
      <c r="T75" s="28" t="str">
        <f aca="false">IF(ISBLANK(Values!$F74),"",Values!T74)</f>
        <v/>
      </c>
      <c r="U75" s="44" t="str">
        <f aca="false">IF(ISBLANK(Values!$F74),"",Values!U74)</f>
        <v/>
      </c>
      <c r="W75" s="32" t="str">
        <f aca="false">IF(ISBLANK(Values!E74),"","Child")</f>
        <v/>
      </c>
      <c r="X75" s="32" t="str">
        <f aca="false">IF(ISBLANK(Values!E74),"",Values!$B$13)</f>
        <v/>
      </c>
      <c r="Y75" s="40" t="str">
        <f aca="false">IF(ISBLANK(Values!E74),"","Size-Color")</f>
        <v/>
      </c>
      <c r="Z75" s="32" t="str">
        <f aca="false">IF(ISBLANK(Values!E74),"","variation")</f>
        <v/>
      </c>
      <c r="AA75" s="36" t="str">
        <f aca="false">IF(ISBLANK(Values!E74),"",Values!$B$20)</f>
        <v/>
      </c>
      <c r="AB75" s="36" t="str">
        <f aca="false">IF(ISBLANK(Values!E74),"",Values!$B$29)</f>
        <v/>
      </c>
      <c r="AI75" s="42" t="str">
        <f aca="false">IF(ISBLANK(Values!E74),"",IF(Values!I74,Values!$B$23,Values!$B$33))</f>
        <v/>
      </c>
      <c r="AJ75" s="43" t="str">
        <f aca="false">IF(ISBLANK(Values!E74),"",Values!$B$24 &amp;" "&amp;Values!$B$3)</f>
        <v/>
      </c>
      <c r="AK75" s="1" t="str">
        <f aca="false">IF(ISBLANK(Values!E74),"",Values!$B$25)</f>
        <v/>
      </c>
      <c r="AL75" s="1" t="str">
        <f aca="false">IF(ISBLANK(Values!E74),"",SUBSTITUTE(SUBSTITUTE(IF(Values!$J74, Values!$B$26, Values!$B$33), "{language}", Values!$H74), "{flag}", INDEX(options!$E$1:$E$20, Values!$V74)))</f>
        <v/>
      </c>
      <c r="AM75" s="1" t="str">
        <f aca="false">SUBSTITUTE(IF(ISBLANK(Values!E74),"",Values!$B$27), "{model}", Values!$B$3)</f>
        <v/>
      </c>
      <c r="AT75" s="28" t="str">
        <f aca="false">IF(ISBLANK(Values!E74),"",Values!H74)</f>
        <v/>
      </c>
      <c r="AV75" s="36" t="str">
        <f aca="false">IF(ISBLANK(Values!E74),"",IF(Values!J74,"Backlit", "Non-Backlit"))</f>
        <v/>
      </c>
      <c r="BE75" s="27" t="str">
        <f aca="false">IF(ISBLANK(Values!E74),"","Professional Audience")</f>
        <v/>
      </c>
      <c r="BF75" s="27" t="str">
        <f aca="false">IF(ISBLANK(Values!E74),"","Consumer Audience")</f>
        <v/>
      </c>
      <c r="BG75" s="27" t="str">
        <f aca="false">IF(ISBLANK(Values!E74),"","Adults")</f>
        <v/>
      </c>
      <c r="BH75" s="27" t="str">
        <f aca="false">IF(ISBLANK(Values!E74),"","People")</f>
        <v/>
      </c>
      <c r="CG75" s="1" t="str">
        <f aca="false">IF(ISBLANK(Values!E74),"",Values!$B$11)</f>
        <v/>
      </c>
      <c r="CH75" s="1" t="str">
        <f aca="false">IF(ISBLANK(Values!E74),"","GR")</f>
        <v/>
      </c>
      <c r="CI75" s="1" t="str">
        <f aca="false">IF(ISBLANK(Values!E74),"",Values!$B$7)</f>
        <v/>
      </c>
      <c r="CJ75" s="1" t="str">
        <f aca="false">IF(ISBLANK(Values!E74),"",Values!$B$8)</f>
        <v/>
      </c>
      <c r="CK75" s="1" t="str">
        <f aca="false">IF(ISBLANK(Values!E74),"",Values!$B$9)</f>
        <v/>
      </c>
      <c r="CL75" s="1" t="str">
        <f aca="false">IF(ISBLANK(Values!E74),"","CM")</f>
        <v/>
      </c>
      <c r="CO75" s="1" t="str">
        <f aca="false">IF(ISBLANK(Values!E74), "", IF(AND(Values!$B$37=options!$G$2, Values!$C74), "AMAZON_NA", IF(AND(Values!$B$37=options!$G$1, Values!$D74), "AMAZON_EU", "DEFAULT")))</f>
        <v/>
      </c>
      <c r="CP75" s="36" t="str">
        <f aca="false">IF(ISBLANK(Values!E74),"",Values!$B$7)</f>
        <v/>
      </c>
      <c r="CQ75" s="36" t="str">
        <f aca="false">IF(ISBLANK(Values!E74),"",Values!$B$8)</f>
        <v/>
      </c>
      <c r="CR75" s="36" t="str">
        <f aca="false">IF(ISBLANK(Values!E74),"",Values!$B$9)</f>
        <v/>
      </c>
      <c r="CS75" s="1" t="str">
        <f aca="false">IF(ISBLANK(Values!E74),"",Values!$B$11)</f>
        <v/>
      </c>
      <c r="CT75" s="1" t="str">
        <f aca="false">IF(ISBLANK(Values!E74),"","GR")</f>
        <v/>
      </c>
      <c r="CU75" s="1" t="str">
        <f aca="false">IF(ISBLANK(Values!E74),"","CM")</f>
        <v/>
      </c>
      <c r="CV75" s="1" t="str">
        <f aca="false">IF(ISBLANK(Values!E74),"",IF(Values!$B$36=options!$F$1,"Denmark", IF(Values!$B$36=options!$F$2, "Danemark",IF(Values!$B$36=options!$F$3, "Dänemark",IF(Values!$B$36=options!$F$4, "Danimarca",IF(Values!$B$36=options!$F$5, "Dinamarca",IF(Values!$B$36=options!$F$6, "Denemarken","" ) ) ) ) )))</f>
        <v/>
      </c>
      <c r="CZ75" s="1" t="str">
        <f aca="false">IF(ISBLANK(Values!E74),"","No")</f>
        <v/>
      </c>
      <c r="DA75" s="1" t="str">
        <f aca="false">IF(ISBLANK(Values!E74),"","No")</f>
        <v/>
      </c>
      <c r="DO75" s="27" t="str">
        <f aca="false">IF(ISBLANK(Values!E74),"","Parts")</f>
        <v/>
      </c>
      <c r="DP75" s="27" t="str">
        <f aca="false">IF(ISBLANK(Values!E74),"",Values!$B$31)</f>
        <v/>
      </c>
      <c r="DS75" s="31"/>
      <c r="DY75" s="45" t="str">
        <f aca="false">IF(ISBLANK(Values!$E74), "", "not_applicable")</f>
        <v/>
      </c>
      <c r="DZ75" s="31"/>
      <c r="EA75" s="31"/>
      <c r="EB75" s="31"/>
      <c r="EC75" s="31"/>
      <c r="EI75" s="1" t="str">
        <f aca="false">IF(ISBLANK(Values!E74),"",Values!$B$31)</f>
        <v/>
      </c>
      <c r="ES75" s="1" t="str">
        <f aca="false">IF(ISBLANK(Values!E74),"","Amazon Tellus UPS")</f>
        <v/>
      </c>
      <c r="EV75" s="31" t="str">
        <f aca="false">IF(ISBLANK(Values!E74),"","New")</f>
        <v/>
      </c>
      <c r="FE75" s="1" t="str">
        <f aca="false">IF(ISBLANK(Values!E74),"",IF(CO75&lt;&gt;"DEFAULT", "", 3))</f>
        <v/>
      </c>
      <c r="FH75" s="1" t="str">
        <f aca="false">IF(ISBLANK(Values!E74),"","FALSE")</f>
        <v/>
      </c>
      <c r="FI75" s="36" t="str">
        <f aca="false">IF(ISBLANK(Values!E74),"","FALSE")</f>
        <v/>
      </c>
      <c r="FJ75" s="36" t="str">
        <f aca="false">IF(ISBLANK(Values!E74),"","FALSE")</f>
        <v/>
      </c>
      <c r="FM75" s="1" t="str">
        <f aca="false">IF(ISBLANK(Values!E74),"","1")</f>
        <v/>
      </c>
      <c r="FO75" s="28" t="str">
        <f aca="false">IF(ISBLANK(Values!E74),"",IF(Values!J74, Values!$B$4, Values!$B$5))</f>
        <v/>
      </c>
      <c r="FP75" s="1" t="str">
        <f aca="false">IF(ISBLANK(Values!E74),"","Percent")</f>
        <v/>
      </c>
      <c r="FQ75" s="1" t="str">
        <f aca="false">IF(ISBLANK(Values!E74),"","2")</f>
        <v/>
      </c>
      <c r="FR75" s="1" t="str">
        <f aca="false">IF(ISBLANK(Values!E74),"","3")</f>
        <v/>
      </c>
      <c r="FS75" s="1" t="str">
        <f aca="false">IF(ISBLANK(Values!E74),"","5")</f>
        <v/>
      </c>
      <c r="FT75" s="1" t="str">
        <f aca="false">IF(ISBLANK(Values!E74),"","6")</f>
        <v/>
      </c>
      <c r="FU75" s="1" t="str">
        <f aca="false">IF(ISBLANK(Values!E74),"","10")</f>
        <v/>
      </c>
      <c r="FV75" s="1" t="str">
        <f aca="false">IF(ISBLANK(Values!E74),"","10")</f>
        <v/>
      </c>
    </row>
    <row r="76" customFormat="false" ht="15" hidden="false" customHeight="false" outlineLevel="0" collapsed="false">
      <c r="A76" s="27" t="str">
        <f aca="false">IF(ISBLANK(Values!E75),"",IF(Values!$B$37="EU","computercomponent","computer"))</f>
        <v/>
      </c>
      <c r="B76" s="38" t="str">
        <f aca="false">IF(ISBLANK(Values!E75),"",Values!F75)</f>
        <v/>
      </c>
      <c r="C76" s="32" t="str">
        <f aca="false">IF(ISBLANK(Values!E75),"","TellusRem")</f>
        <v/>
      </c>
      <c r="D76" s="30" t="str">
        <f aca="false">IF(ISBLANK(Values!E75),"",Values!E75)</f>
        <v/>
      </c>
      <c r="E76" s="31" t="str">
        <f aca="false">IF(ISBLANK(Values!E75),"","EAN")</f>
        <v/>
      </c>
      <c r="F76" s="28" t="str">
        <f aca="false">IF(ISBLANK(Values!E75),"",IF(Values!J75, SUBSTITUTE(Values!$B$1, "{language}", Values!H75) &amp; " " &amp;Values!$B$3, SUBSTITUTE(Values!$B$2, "{language}", Values!$H75) &amp; " " &amp;Values!$B$3))</f>
        <v/>
      </c>
      <c r="G76" s="39" t="str">
        <f aca="false">IF(ISBLANK(Values!E75),"","TellusRem")</f>
        <v/>
      </c>
      <c r="H76" s="27" t="str">
        <f aca="false">IF(ISBLANK(Values!E75),"",Values!$B$16)</f>
        <v/>
      </c>
      <c r="I76" s="27" t="str">
        <f aca="false">IF(ISBLANK(Values!E75),"","4730574031")</f>
        <v/>
      </c>
      <c r="J76" s="40" t="str">
        <f aca="false">IF(ISBLANK(Values!E75),"",Values!F75 )</f>
        <v/>
      </c>
      <c r="K76" s="28" t="str">
        <f aca="false">IF(ISBLANK(Values!E75),"",IF(Values!J75, Values!$B$4, Values!$B$5))</f>
        <v/>
      </c>
      <c r="L76" s="41" t="str">
        <f aca="false">IF(ISBLANK(Values!E75),"",IF($CO76="DEFAULT", Values!$B$18, ""))</f>
        <v/>
      </c>
      <c r="M76" s="28" t="str">
        <f aca="false">IF(ISBLANK(Values!E75),"",Values!$M75)</f>
        <v/>
      </c>
      <c r="N76" s="28" t="str">
        <f aca="false">IF(ISBLANK(Values!$F75),"",Values!N75)</f>
        <v/>
      </c>
      <c r="O76" s="28" t="str">
        <f aca="false">IF(ISBLANK(Values!$F75),"",Values!O75)</f>
        <v/>
      </c>
      <c r="P76" s="28" t="str">
        <f aca="false">IF(ISBLANK(Values!$F75),"",Values!P75)</f>
        <v/>
      </c>
      <c r="Q76" s="28" t="str">
        <f aca="false">IF(ISBLANK(Values!$F75),"",Values!Q75)</f>
        <v/>
      </c>
      <c r="R76" s="28" t="str">
        <f aca="false">IF(ISBLANK(Values!$F75),"",Values!R75)</f>
        <v/>
      </c>
      <c r="S76" s="28" t="str">
        <f aca="false">IF(ISBLANK(Values!$F75),"",Values!S75)</f>
        <v/>
      </c>
      <c r="T76" s="28" t="str">
        <f aca="false">IF(ISBLANK(Values!$F75),"",Values!T75)</f>
        <v/>
      </c>
      <c r="U76" s="44" t="str">
        <f aca="false">IF(ISBLANK(Values!$F75),"",Values!U75)</f>
        <v/>
      </c>
      <c r="W76" s="32" t="str">
        <f aca="false">IF(ISBLANK(Values!E75),"","Child")</f>
        <v/>
      </c>
      <c r="X76" s="32" t="str">
        <f aca="false">IF(ISBLANK(Values!E75),"",Values!$B$13)</f>
        <v/>
      </c>
      <c r="Y76" s="40" t="str">
        <f aca="false">IF(ISBLANK(Values!E75),"","Size-Color")</f>
        <v/>
      </c>
      <c r="Z76" s="32" t="str">
        <f aca="false">IF(ISBLANK(Values!E75),"","variation")</f>
        <v/>
      </c>
      <c r="AA76" s="36" t="str">
        <f aca="false">IF(ISBLANK(Values!E75),"",Values!$B$20)</f>
        <v/>
      </c>
      <c r="AB76" s="36" t="str">
        <f aca="false">IF(ISBLANK(Values!E75),"",Values!$B$29)</f>
        <v/>
      </c>
      <c r="AI76" s="42" t="str">
        <f aca="false">IF(ISBLANK(Values!E75),"",IF(Values!I75,Values!$B$23,Values!$B$33))</f>
        <v/>
      </c>
      <c r="AJ76" s="43" t="str">
        <f aca="false">IF(ISBLANK(Values!E75),"",Values!$B$24 &amp;" "&amp;Values!$B$3)</f>
        <v/>
      </c>
      <c r="AK76" s="1" t="str">
        <f aca="false">IF(ISBLANK(Values!E75),"",Values!$B$25)</f>
        <v/>
      </c>
      <c r="AL76" s="1" t="str">
        <f aca="false">IF(ISBLANK(Values!E75),"",SUBSTITUTE(SUBSTITUTE(IF(Values!$J75, Values!$B$26, Values!$B$33), "{language}", Values!$H75), "{flag}", INDEX(options!$E$1:$E$20, Values!$V75)))</f>
        <v/>
      </c>
      <c r="AM76" s="1" t="str">
        <f aca="false">SUBSTITUTE(IF(ISBLANK(Values!E75),"",Values!$B$27), "{model}", Values!$B$3)</f>
        <v/>
      </c>
      <c r="AT76" s="28" t="str">
        <f aca="false">IF(ISBLANK(Values!E75),"",Values!H75)</f>
        <v/>
      </c>
      <c r="AV76" s="36" t="str">
        <f aca="false">IF(ISBLANK(Values!E75),"",IF(Values!J75,"Backlit", "Non-Backlit"))</f>
        <v/>
      </c>
      <c r="BE76" s="27" t="str">
        <f aca="false">IF(ISBLANK(Values!E75),"","Professional Audience")</f>
        <v/>
      </c>
      <c r="BF76" s="27" t="str">
        <f aca="false">IF(ISBLANK(Values!E75),"","Consumer Audience")</f>
        <v/>
      </c>
      <c r="BG76" s="27" t="str">
        <f aca="false">IF(ISBLANK(Values!E75),"","Adults")</f>
        <v/>
      </c>
      <c r="BH76" s="27" t="str">
        <f aca="false">IF(ISBLANK(Values!E75),"","People")</f>
        <v/>
      </c>
      <c r="CG76" s="1" t="str">
        <f aca="false">IF(ISBLANK(Values!E75),"",Values!$B$11)</f>
        <v/>
      </c>
      <c r="CH76" s="1" t="str">
        <f aca="false">IF(ISBLANK(Values!E75),"","GR")</f>
        <v/>
      </c>
      <c r="CI76" s="1" t="str">
        <f aca="false">IF(ISBLANK(Values!E75),"",Values!$B$7)</f>
        <v/>
      </c>
      <c r="CJ76" s="1" t="str">
        <f aca="false">IF(ISBLANK(Values!E75),"",Values!$B$8)</f>
        <v/>
      </c>
      <c r="CK76" s="1" t="str">
        <f aca="false">IF(ISBLANK(Values!E75),"",Values!$B$9)</f>
        <v/>
      </c>
      <c r="CL76" s="1" t="str">
        <f aca="false">IF(ISBLANK(Values!E75),"","CM")</f>
        <v/>
      </c>
      <c r="CO76" s="1" t="str">
        <f aca="false">IF(ISBLANK(Values!E75), "", IF(AND(Values!$B$37=options!$G$2, Values!$C75), "AMAZON_NA", IF(AND(Values!$B$37=options!$G$1, Values!$D75), "AMAZON_EU", "DEFAULT")))</f>
        <v/>
      </c>
      <c r="CP76" s="36" t="str">
        <f aca="false">IF(ISBLANK(Values!E75),"",Values!$B$7)</f>
        <v/>
      </c>
      <c r="CQ76" s="36" t="str">
        <f aca="false">IF(ISBLANK(Values!E75),"",Values!$B$8)</f>
        <v/>
      </c>
      <c r="CR76" s="36" t="str">
        <f aca="false">IF(ISBLANK(Values!E75),"",Values!$B$9)</f>
        <v/>
      </c>
      <c r="CS76" s="1" t="str">
        <f aca="false">IF(ISBLANK(Values!E75),"",Values!$B$11)</f>
        <v/>
      </c>
      <c r="CT76" s="1" t="str">
        <f aca="false">IF(ISBLANK(Values!E75),"","GR")</f>
        <v/>
      </c>
      <c r="CU76" s="1" t="str">
        <f aca="false">IF(ISBLANK(Values!E75),"","CM")</f>
        <v/>
      </c>
      <c r="CV76" s="1" t="str">
        <f aca="false">IF(ISBLANK(Values!E75),"",IF(Values!$B$36=options!$F$1,"Denmark", IF(Values!$B$36=options!$F$2, "Danemark",IF(Values!$B$36=options!$F$3, "Dänemark",IF(Values!$B$36=options!$F$4, "Danimarca",IF(Values!$B$36=options!$F$5, "Dinamarca",IF(Values!$B$36=options!$F$6, "Denemarken","" ) ) ) ) )))</f>
        <v/>
      </c>
      <c r="CZ76" s="1" t="str">
        <f aca="false">IF(ISBLANK(Values!E75),"","No")</f>
        <v/>
      </c>
      <c r="DA76" s="1" t="str">
        <f aca="false">IF(ISBLANK(Values!E75),"","No")</f>
        <v/>
      </c>
      <c r="DO76" s="27" t="str">
        <f aca="false">IF(ISBLANK(Values!E75),"","Parts")</f>
        <v/>
      </c>
      <c r="DP76" s="27" t="str">
        <f aca="false">IF(ISBLANK(Values!E75),"",Values!$B$31)</f>
        <v/>
      </c>
      <c r="DS76" s="31"/>
      <c r="DY76" s="45" t="str">
        <f aca="false">IF(ISBLANK(Values!$E75), "", "not_applicable")</f>
        <v/>
      </c>
      <c r="DZ76" s="31"/>
      <c r="EA76" s="31"/>
      <c r="EB76" s="31"/>
      <c r="EC76" s="31"/>
      <c r="EI76" s="1" t="str">
        <f aca="false">IF(ISBLANK(Values!E75),"",Values!$B$31)</f>
        <v/>
      </c>
      <c r="ES76" s="1" t="str">
        <f aca="false">IF(ISBLANK(Values!E75),"","Amazon Tellus UPS")</f>
        <v/>
      </c>
      <c r="EV76" s="31" t="str">
        <f aca="false">IF(ISBLANK(Values!E75),"","New")</f>
        <v/>
      </c>
      <c r="FE76" s="1" t="str">
        <f aca="false">IF(ISBLANK(Values!E75),"",IF(CO76&lt;&gt;"DEFAULT", "", 3))</f>
        <v/>
      </c>
      <c r="FH76" s="1" t="str">
        <f aca="false">IF(ISBLANK(Values!E75),"","FALSE")</f>
        <v/>
      </c>
      <c r="FI76" s="36" t="str">
        <f aca="false">IF(ISBLANK(Values!E75),"","FALSE")</f>
        <v/>
      </c>
      <c r="FJ76" s="36" t="str">
        <f aca="false">IF(ISBLANK(Values!E75),"","FALSE")</f>
        <v/>
      </c>
      <c r="FM76" s="1" t="str">
        <f aca="false">IF(ISBLANK(Values!E75),"","1")</f>
        <v/>
      </c>
      <c r="FO76" s="28" t="str">
        <f aca="false">IF(ISBLANK(Values!E75),"",IF(Values!J75, Values!$B$4, Values!$B$5))</f>
        <v/>
      </c>
      <c r="FP76" s="1" t="str">
        <f aca="false">IF(ISBLANK(Values!E75),"","Percent")</f>
        <v/>
      </c>
      <c r="FQ76" s="1" t="str">
        <f aca="false">IF(ISBLANK(Values!E75),"","2")</f>
        <v/>
      </c>
      <c r="FR76" s="1" t="str">
        <f aca="false">IF(ISBLANK(Values!E75),"","3")</f>
        <v/>
      </c>
      <c r="FS76" s="1" t="str">
        <f aca="false">IF(ISBLANK(Values!E75),"","5")</f>
        <v/>
      </c>
      <c r="FT76" s="1" t="str">
        <f aca="false">IF(ISBLANK(Values!E75),"","6")</f>
        <v/>
      </c>
      <c r="FU76" s="1" t="str">
        <f aca="false">IF(ISBLANK(Values!E75),"","10")</f>
        <v/>
      </c>
      <c r="FV76" s="1" t="str">
        <f aca="false">IF(ISBLANK(Values!E75),"","10")</f>
        <v/>
      </c>
    </row>
    <row r="77" customFormat="false" ht="15" hidden="false" customHeight="false" outlineLevel="0" collapsed="false">
      <c r="A77" s="27" t="str">
        <f aca="false">IF(ISBLANK(Values!E76),"",IF(Values!$B$37="EU","computercomponent","computer"))</f>
        <v/>
      </c>
      <c r="B77" s="38" t="str">
        <f aca="false">IF(ISBLANK(Values!E76),"",Values!F76)</f>
        <v/>
      </c>
      <c r="C77" s="32" t="str">
        <f aca="false">IF(ISBLANK(Values!E76),"","TellusRem")</f>
        <v/>
      </c>
      <c r="D77" s="30" t="str">
        <f aca="false">IF(ISBLANK(Values!E76),"",Values!E76)</f>
        <v/>
      </c>
      <c r="E77" s="31" t="str">
        <f aca="false">IF(ISBLANK(Values!E76),"","EAN")</f>
        <v/>
      </c>
      <c r="F77" s="28" t="str">
        <f aca="false">IF(ISBLANK(Values!E76),"",IF(Values!J76, SUBSTITUTE(Values!$B$1, "{language}", Values!H76) &amp; " " &amp;Values!$B$3, SUBSTITUTE(Values!$B$2, "{language}", Values!$H76) &amp; " " &amp;Values!$B$3))</f>
        <v/>
      </c>
      <c r="G77" s="39" t="str">
        <f aca="false">IF(ISBLANK(Values!E76),"","TellusRem")</f>
        <v/>
      </c>
      <c r="H77" s="27" t="str">
        <f aca="false">IF(ISBLANK(Values!E76),"",Values!$B$16)</f>
        <v/>
      </c>
      <c r="I77" s="27" t="str">
        <f aca="false">IF(ISBLANK(Values!E76),"","4730574031")</f>
        <v/>
      </c>
      <c r="J77" s="40" t="str">
        <f aca="false">IF(ISBLANK(Values!E76),"",Values!F76 )</f>
        <v/>
      </c>
      <c r="K77" s="28" t="str">
        <f aca="false">IF(ISBLANK(Values!E76),"",IF(Values!J76, Values!$B$4, Values!$B$5))</f>
        <v/>
      </c>
      <c r="L77" s="41" t="str">
        <f aca="false">IF(ISBLANK(Values!E76),"",IF($CO77="DEFAULT", Values!$B$18, ""))</f>
        <v/>
      </c>
      <c r="M77" s="28" t="str">
        <f aca="false">IF(ISBLANK(Values!E76),"",Values!$M76)</f>
        <v/>
      </c>
      <c r="N77" s="28" t="str">
        <f aca="false">IF(ISBLANK(Values!$F76),"",Values!N76)</f>
        <v/>
      </c>
      <c r="O77" s="28" t="str">
        <f aca="false">IF(ISBLANK(Values!$F76),"",Values!O76)</f>
        <v/>
      </c>
      <c r="P77" s="28" t="str">
        <f aca="false">IF(ISBLANK(Values!$F76),"",Values!P76)</f>
        <v/>
      </c>
      <c r="Q77" s="28" t="str">
        <f aca="false">IF(ISBLANK(Values!$F76),"",Values!Q76)</f>
        <v/>
      </c>
      <c r="R77" s="28" t="str">
        <f aca="false">IF(ISBLANK(Values!$F76),"",Values!R76)</f>
        <v/>
      </c>
      <c r="S77" s="28" t="str">
        <f aca="false">IF(ISBLANK(Values!$F76),"",Values!S76)</f>
        <v/>
      </c>
      <c r="T77" s="28" t="str">
        <f aca="false">IF(ISBLANK(Values!$F76),"",Values!T76)</f>
        <v/>
      </c>
      <c r="U77" s="44" t="str">
        <f aca="false">IF(ISBLANK(Values!$F76),"",Values!U76)</f>
        <v/>
      </c>
      <c r="W77" s="32" t="str">
        <f aca="false">IF(ISBLANK(Values!E76),"","Child")</f>
        <v/>
      </c>
      <c r="X77" s="32" t="str">
        <f aca="false">IF(ISBLANK(Values!E76),"",Values!$B$13)</f>
        <v/>
      </c>
      <c r="Y77" s="40" t="str">
        <f aca="false">IF(ISBLANK(Values!E76),"","Size-Color")</f>
        <v/>
      </c>
      <c r="Z77" s="32" t="str">
        <f aca="false">IF(ISBLANK(Values!E76),"","variation")</f>
        <v/>
      </c>
      <c r="AA77" s="36" t="str">
        <f aca="false">IF(ISBLANK(Values!E76),"",Values!$B$20)</f>
        <v/>
      </c>
      <c r="AB77" s="36" t="str">
        <f aca="false">IF(ISBLANK(Values!E76),"",Values!$B$29)</f>
        <v/>
      </c>
      <c r="AI77" s="42" t="str">
        <f aca="false">IF(ISBLANK(Values!E76),"",IF(Values!I76,Values!$B$23,Values!$B$33))</f>
        <v/>
      </c>
      <c r="AJ77" s="43" t="str">
        <f aca="false">IF(ISBLANK(Values!E76),"",Values!$B$24 &amp;" "&amp;Values!$B$3)</f>
        <v/>
      </c>
      <c r="AK77" s="1" t="str">
        <f aca="false">IF(ISBLANK(Values!E76),"",Values!$B$25)</f>
        <v/>
      </c>
      <c r="AL77" s="1" t="str">
        <f aca="false">IF(ISBLANK(Values!E76),"",SUBSTITUTE(SUBSTITUTE(IF(Values!$J76, Values!$B$26, Values!$B$33), "{language}", Values!$H76), "{flag}", INDEX(options!$E$1:$E$20, Values!$V76)))</f>
        <v/>
      </c>
      <c r="AM77" s="1" t="str">
        <f aca="false">SUBSTITUTE(IF(ISBLANK(Values!E76),"",Values!$B$27), "{model}", Values!$B$3)</f>
        <v/>
      </c>
      <c r="AT77" s="28" t="str">
        <f aca="false">IF(ISBLANK(Values!E76),"",Values!H76)</f>
        <v/>
      </c>
      <c r="AV77" s="36" t="str">
        <f aca="false">IF(ISBLANK(Values!E76),"",IF(Values!J76,"Backlit", "Non-Backlit"))</f>
        <v/>
      </c>
      <c r="BE77" s="27" t="str">
        <f aca="false">IF(ISBLANK(Values!E76),"","Professional Audience")</f>
        <v/>
      </c>
      <c r="BF77" s="27" t="str">
        <f aca="false">IF(ISBLANK(Values!E76),"","Consumer Audience")</f>
        <v/>
      </c>
      <c r="BG77" s="27" t="str">
        <f aca="false">IF(ISBLANK(Values!E76),"","Adults")</f>
        <v/>
      </c>
      <c r="BH77" s="27" t="str">
        <f aca="false">IF(ISBLANK(Values!E76),"","People")</f>
        <v/>
      </c>
      <c r="CG77" s="1" t="str">
        <f aca="false">IF(ISBLANK(Values!E76),"",Values!$B$11)</f>
        <v/>
      </c>
      <c r="CH77" s="1" t="str">
        <f aca="false">IF(ISBLANK(Values!E76),"","GR")</f>
        <v/>
      </c>
      <c r="CI77" s="1" t="str">
        <f aca="false">IF(ISBLANK(Values!E76),"",Values!$B$7)</f>
        <v/>
      </c>
      <c r="CJ77" s="1" t="str">
        <f aca="false">IF(ISBLANK(Values!E76),"",Values!$B$8)</f>
        <v/>
      </c>
      <c r="CK77" s="1" t="str">
        <f aca="false">IF(ISBLANK(Values!E76),"",Values!$B$9)</f>
        <v/>
      </c>
      <c r="CL77" s="1" t="str">
        <f aca="false">IF(ISBLANK(Values!E76),"","CM")</f>
        <v/>
      </c>
      <c r="CO77" s="1" t="str">
        <f aca="false">IF(ISBLANK(Values!E76), "", IF(AND(Values!$B$37=options!$G$2, Values!$C76), "AMAZON_NA", IF(AND(Values!$B$37=options!$G$1, Values!$D76), "AMAZON_EU", "DEFAULT")))</f>
        <v/>
      </c>
      <c r="CP77" s="36" t="str">
        <f aca="false">IF(ISBLANK(Values!E76),"",Values!$B$7)</f>
        <v/>
      </c>
      <c r="CQ77" s="36" t="str">
        <f aca="false">IF(ISBLANK(Values!E76),"",Values!$B$8)</f>
        <v/>
      </c>
      <c r="CR77" s="36" t="str">
        <f aca="false">IF(ISBLANK(Values!E76),"",Values!$B$9)</f>
        <v/>
      </c>
      <c r="CS77" s="1" t="str">
        <f aca="false">IF(ISBLANK(Values!E76),"",Values!$B$11)</f>
        <v/>
      </c>
      <c r="CT77" s="1" t="str">
        <f aca="false">IF(ISBLANK(Values!E76),"","GR")</f>
        <v/>
      </c>
      <c r="CU77" s="1" t="str">
        <f aca="false">IF(ISBLANK(Values!E76),"","CM")</f>
        <v/>
      </c>
      <c r="CV77" s="1" t="str">
        <f aca="false">IF(ISBLANK(Values!E76),"",IF(Values!$B$36=options!$F$1,"Denmark", IF(Values!$B$36=options!$F$2, "Danemark",IF(Values!$B$36=options!$F$3, "Dänemark",IF(Values!$B$36=options!$F$4, "Danimarca",IF(Values!$B$36=options!$F$5, "Dinamarca",IF(Values!$B$36=options!$F$6, "Denemarken","" ) ) ) ) )))</f>
        <v/>
      </c>
      <c r="CZ77" s="1" t="str">
        <f aca="false">IF(ISBLANK(Values!E76),"","No")</f>
        <v/>
      </c>
      <c r="DA77" s="1" t="str">
        <f aca="false">IF(ISBLANK(Values!E76),"","No")</f>
        <v/>
      </c>
      <c r="DO77" s="27" t="str">
        <f aca="false">IF(ISBLANK(Values!E76),"","Parts")</f>
        <v/>
      </c>
      <c r="DP77" s="27" t="str">
        <f aca="false">IF(ISBLANK(Values!E76),"",Values!$B$31)</f>
        <v/>
      </c>
      <c r="DS77" s="31"/>
      <c r="DY77" s="45" t="str">
        <f aca="false">IF(ISBLANK(Values!$E76), "", "not_applicable")</f>
        <v/>
      </c>
      <c r="DZ77" s="31"/>
      <c r="EA77" s="31"/>
      <c r="EB77" s="31"/>
      <c r="EC77" s="31"/>
      <c r="EI77" s="1" t="str">
        <f aca="false">IF(ISBLANK(Values!E76),"",Values!$B$31)</f>
        <v/>
      </c>
      <c r="ES77" s="1" t="str">
        <f aca="false">IF(ISBLANK(Values!E76),"","Amazon Tellus UPS")</f>
        <v/>
      </c>
      <c r="EV77" s="31" t="str">
        <f aca="false">IF(ISBLANK(Values!E76),"","New")</f>
        <v/>
      </c>
      <c r="FE77" s="1" t="str">
        <f aca="false">IF(ISBLANK(Values!E76),"",IF(CO77&lt;&gt;"DEFAULT", "", 3))</f>
        <v/>
      </c>
      <c r="FH77" s="1" t="str">
        <f aca="false">IF(ISBLANK(Values!E76),"","FALSE")</f>
        <v/>
      </c>
      <c r="FI77" s="36" t="str">
        <f aca="false">IF(ISBLANK(Values!E76),"","FALSE")</f>
        <v/>
      </c>
      <c r="FJ77" s="36" t="str">
        <f aca="false">IF(ISBLANK(Values!E76),"","FALSE")</f>
        <v/>
      </c>
      <c r="FM77" s="1" t="str">
        <f aca="false">IF(ISBLANK(Values!E76),"","1")</f>
        <v/>
      </c>
      <c r="FO77" s="28" t="str">
        <f aca="false">IF(ISBLANK(Values!E76),"",IF(Values!J76, Values!$B$4, Values!$B$5))</f>
        <v/>
      </c>
      <c r="FP77" s="1" t="str">
        <f aca="false">IF(ISBLANK(Values!E76),"","Percent")</f>
        <v/>
      </c>
      <c r="FQ77" s="1" t="str">
        <f aca="false">IF(ISBLANK(Values!E76),"","2")</f>
        <v/>
      </c>
      <c r="FR77" s="1" t="str">
        <f aca="false">IF(ISBLANK(Values!E76),"","3")</f>
        <v/>
      </c>
      <c r="FS77" s="1" t="str">
        <f aca="false">IF(ISBLANK(Values!E76),"","5")</f>
        <v/>
      </c>
      <c r="FT77" s="1" t="str">
        <f aca="false">IF(ISBLANK(Values!E76),"","6")</f>
        <v/>
      </c>
      <c r="FU77" s="1" t="str">
        <f aca="false">IF(ISBLANK(Values!E76),"","10")</f>
        <v/>
      </c>
      <c r="FV77" s="1" t="str">
        <f aca="false">IF(ISBLANK(Values!E76),"","10")</f>
        <v/>
      </c>
    </row>
    <row r="78" customFormat="false" ht="15" hidden="false" customHeight="false" outlineLevel="0" collapsed="false">
      <c r="A78" s="27" t="str">
        <f aca="false">IF(ISBLANK(Values!E77),"",IF(Values!$B$37="EU","computercomponent","computer"))</f>
        <v/>
      </c>
      <c r="B78" s="38" t="str">
        <f aca="false">IF(ISBLANK(Values!E77),"",Values!F77)</f>
        <v/>
      </c>
      <c r="C78" s="32" t="str">
        <f aca="false">IF(ISBLANK(Values!E77),"","TellusRem")</f>
        <v/>
      </c>
      <c r="D78" s="30" t="str">
        <f aca="false">IF(ISBLANK(Values!E77),"",Values!E77)</f>
        <v/>
      </c>
      <c r="E78" s="31" t="str">
        <f aca="false">IF(ISBLANK(Values!E77),"","EAN")</f>
        <v/>
      </c>
      <c r="F78" s="28" t="str">
        <f aca="false">IF(ISBLANK(Values!E77),"",IF(Values!J77, SUBSTITUTE(Values!$B$1, "{language}", Values!H77) &amp; " " &amp;Values!$B$3, SUBSTITUTE(Values!$B$2, "{language}", Values!$H77) &amp; " " &amp;Values!$B$3))</f>
        <v/>
      </c>
      <c r="G78" s="39" t="str">
        <f aca="false">IF(ISBLANK(Values!E77),"","TellusRem")</f>
        <v/>
      </c>
      <c r="H78" s="27" t="str">
        <f aca="false">IF(ISBLANK(Values!E77),"",Values!$B$16)</f>
        <v/>
      </c>
      <c r="I78" s="27" t="str">
        <f aca="false">IF(ISBLANK(Values!E77),"","4730574031")</f>
        <v/>
      </c>
      <c r="J78" s="40" t="str">
        <f aca="false">IF(ISBLANK(Values!E77),"",Values!F77 )</f>
        <v/>
      </c>
      <c r="K78" s="28" t="str">
        <f aca="false">IF(ISBLANK(Values!E77),"",IF(Values!J77, Values!$B$4, Values!$B$5))</f>
        <v/>
      </c>
      <c r="L78" s="41" t="str">
        <f aca="false">IF(ISBLANK(Values!E77),"",IF($CO78="DEFAULT", Values!$B$18, ""))</f>
        <v/>
      </c>
      <c r="M78" s="28" t="str">
        <f aca="false">IF(ISBLANK(Values!E77),"",Values!$M77)</f>
        <v/>
      </c>
      <c r="N78" s="28" t="str">
        <f aca="false">IF(ISBLANK(Values!$F77),"",Values!N77)</f>
        <v/>
      </c>
      <c r="O78" s="28" t="str">
        <f aca="false">IF(ISBLANK(Values!$F77),"",Values!O77)</f>
        <v/>
      </c>
      <c r="P78" s="28" t="str">
        <f aca="false">IF(ISBLANK(Values!$F77),"",Values!P77)</f>
        <v/>
      </c>
      <c r="Q78" s="28" t="str">
        <f aca="false">IF(ISBLANK(Values!$F77),"",Values!Q77)</f>
        <v/>
      </c>
      <c r="R78" s="28" t="str">
        <f aca="false">IF(ISBLANK(Values!$F77),"",Values!R77)</f>
        <v/>
      </c>
      <c r="S78" s="28" t="str">
        <f aca="false">IF(ISBLANK(Values!$F77),"",Values!S77)</f>
        <v/>
      </c>
      <c r="T78" s="28" t="str">
        <f aca="false">IF(ISBLANK(Values!$F77),"",Values!T77)</f>
        <v/>
      </c>
      <c r="U78" s="44" t="str">
        <f aca="false">IF(ISBLANK(Values!$F77),"",Values!U77)</f>
        <v/>
      </c>
      <c r="W78" s="32" t="str">
        <f aca="false">IF(ISBLANK(Values!E77),"","Child")</f>
        <v/>
      </c>
      <c r="X78" s="32" t="str">
        <f aca="false">IF(ISBLANK(Values!E77),"",Values!$B$13)</f>
        <v/>
      </c>
      <c r="Y78" s="40" t="str">
        <f aca="false">IF(ISBLANK(Values!E77),"","Size-Color")</f>
        <v/>
      </c>
      <c r="Z78" s="32" t="str">
        <f aca="false">IF(ISBLANK(Values!E77),"","variation")</f>
        <v/>
      </c>
      <c r="AA78" s="36" t="str">
        <f aca="false">IF(ISBLANK(Values!E77),"",Values!$B$20)</f>
        <v/>
      </c>
      <c r="AB78" s="36" t="str">
        <f aca="false">IF(ISBLANK(Values!E77),"",Values!$B$29)</f>
        <v/>
      </c>
      <c r="AI78" s="42" t="str">
        <f aca="false">IF(ISBLANK(Values!E77),"",IF(Values!I77,Values!$B$23,Values!$B$33))</f>
        <v/>
      </c>
      <c r="AJ78" s="43" t="str">
        <f aca="false">IF(ISBLANK(Values!E77),"",Values!$B$24 &amp;" "&amp;Values!$B$3)</f>
        <v/>
      </c>
      <c r="AK78" s="1" t="str">
        <f aca="false">IF(ISBLANK(Values!E77),"",Values!$B$25)</f>
        <v/>
      </c>
      <c r="AL78" s="1" t="str">
        <f aca="false">IF(ISBLANK(Values!E77),"",SUBSTITUTE(SUBSTITUTE(IF(Values!$J77, Values!$B$26, Values!$B$33), "{language}", Values!$H77), "{flag}", INDEX(options!$E$1:$E$20, Values!$V77)))</f>
        <v/>
      </c>
      <c r="AM78" s="1" t="str">
        <f aca="false">SUBSTITUTE(IF(ISBLANK(Values!E77),"",Values!$B$27), "{model}", Values!$B$3)</f>
        <v/>
      </c>
      <c r="AT78" s="28" t="str">
        <f aca="false">IF(ISBLANK(Values!E77),"",Values!H77)</f>
        <v/>
      </c>
      <c r="AV78" s="36" t="str">
        <f aca="false">IF(ISBLANK(Values!E77),"",IF(Values!J77,"Backlit", "Non-Backlit"))</f>
        <v/>
      </c>
      <c r="BE78" s="27" t="str">
        <f aca="false">IF(ISBLANK(Values!E77),"","Professional Audience")</f>
        <v/>
      </c>
      <c r="BF78" s="27" t="str">
        <f aca="false">IF(ISBLANK(Values!E77),"","Consumer Audience")</f>
        <v/>
      </c>
      <c r="BG78" s="27" t="str">
        <f aca="false">IF(ISBLANK(Values!E77),"","Adults")</f>
        <v/>
      </c>
      <c r="BH78" s="27" t="str">
        <f aca="false">IF(ISBLANK(Values!E77),"","People")</f>
        <v/>
      </c>
      <c r="CG78" s="1" t="str">
        <f aca="false">IF(ISBLANK(Values!E77),"",Values!$B$11)</f>
        <v/>
      </c>
      <c r="CH78" s="1" t="str">
        <f aca="false">IF(ISBLANK(Values!E77),"","GR")</f>
        <v/>
      </c>
      <c r="CI78" s="1" t="str">
        <f aca="false">IF(ISBLANK(Values!E77),"",Values!$B$7)</f>
        <v/>
      </c>
      <c r="CJ78" s="1" t="str">
        <f aca="false">IF(ISBLANK(Values!E77),"",Values!$B$8)</f>
        <v/>
      </c>
      <c r="CK78" s="1" t="str">
        <f aca="false">IF(ISBLANK(Values!E77),"",Values!$B$9)</f>
        <v/>
      </c>
      <c r="CL78" s="1" t="str">
        <f aca="false">IF(ISBLANK(Values!E77),"","CM")</f>
        <v/>
      </c>
      <c r="CO78" s="1" t="str">
        <f aca="false">IF(ISBLANK(Values!E77), "", IF(AND(Values!$B$37=options!$G$2, Values!$C77), "AMAZON_NA", IF(AND(Values!$B$37=options!$G$1, Values!$D77), "AMAZON_EU", "DEFAULT")))</f>
        <v/>
      </c>
      <c r="CP78" s="36" t="str">
        <f aca="false">IF(ISBLANK(Values!E77),"",Values!$B$7)</f>
        <v/>
      </c>
      <c r="CQ78" s="36" t="str">
        <f aca="false">IF(ISBLANK(Values!E77),"",Values!$B$8)</f>
        <v/>
      </c>
      <c r="CR78" s="36" t="str">
        <f aca="false">IF(ISBLANK(Values!E77),"",Values!$B$9)</f>
        <v/>
      </c>
      <c r="CS78" s="1" t="str">
        <f aca="false">IF(ISBLANK(Values!E77),"",Values!$B$11)</f>
        <v/>
      </c>
      <c r="CT78" s="1" t="str">
        <f aca="false">IF(ISBLANK(Values!E77),"","GR")</f>
        <v/>
      </c>
      <c r="CU78" s="1" t="str">
        <f aca="false">IF(ISBLANK(Values!E77),"","CM")</f>
        <v/>
      </c>
      <c r="CV78" s="1" t="str">
        <f aca="false">IF(ISBLANK(Values!E77),"",IF(Values!$B$36=options!$F$1,"Denmark", IF(Values!$B$36=options!$F$2, "Danemark",IF(Values!$B$36=options!$F$3, "Dänemark",IF(Values!$B$36=options!$F$4, "Danimarca",IF(Values!$B$36=options!$F$5, "Dinamarca",IF(Values!$B$36=options!$F$6, "Denemarken","" ) ) ) ) )))</f>
        <v/>
      </c>
      <c r="CZ78" s="1" t="str">
        <f aca="false">IF(ISBLANK(Values!E77),"","No")</f>
        <v/>
      </c>
      <c r="DA78" s="1" t="str">
        <f aca="false">IF(ISBLANK(Values!E77),"","No")</f>
        <v/>
      </c>
      <c r="DO78" s="27" t="str">
        <f aca="false">IF(ISBLANK(Values!E77),"","Parts")</f>
        <v/>
      </c>
      <c r="DP78" s="27" t="str">
        <f aca="false">IF(ISBLANK(Values!E77),"",Values!$B$31)</f>
        <v/>
      </c>
      <c r="DS78" s="31"/>
      <c r="DY78" s="45" t="str">
        <f aca="false">IF(ISBLANK(Values!$E77), "", "not_applicable")</f>
        <v/>
      </c>
      <c r="DZ78" s="31"/>
      <c r="EA78" s="31"/>
      <c r="EB78" s="31"/>
      <c r="EC78" s="31"/>
      <c r="EI78" s="1" t="str">
        <f aca="false">IF(ISBLANK(Values!E77),"",Values!$B$31)</f>
        <v/>
      </c>
      <c r="ES78" s="1" t="str">
        <f aca="false">IF(ISBLANK(Values!E77),"","Amazon Tellus UPS")</f>
        <v/>
      </c>
      <c r="EV78" s="31" t="str">
        <f aca="false">IF(ISBLANK(Values!E77),"","New")</f>
        <v/>
      </c>
      <c r="FE78" s="1" t="str">
        <f aca="false">IF(ISBLANK(Values!E77),"",IF(CO78&lt;&gt;"DEFAULT", "", 3))</f>
        <v/>
      </c>
      <c r="FH78" s="1" t="str">
        <f aca="false">IF(ISBLANK(Values!E77),"","FALSE")</f>
        <v/>
      </c>
      <c r="FI78" s="36" t="str">
        <f aca="false">IF(ISBLANK(Values!E77),"","FALSE")</f>
        <v/>
      </c>
      <c r="FJ78" s="36" t="str">
        <f aca="false">IF(ISBLANK(Values!E77),"","FALSE")</f>
        <v/>
      </c>
      <c r="FM78" s="1" t="str">
        <f aca="false">IF(ISBLANK(Values!E77),"","1")</f>
        <v/>
      </c>
      <c r="FO78" s="28" t="str">
        <f aca="false">IF(ISBLANK(Values!E77),"",IF(Values!J77, Values!$B$4, Values!$B$5))</f>
        <v/>
      </c>
      <c r="FP78" s="1" t="str">
        <f aca="false">IF(ISBLANK(Values!E77),"","Percent")</f>
        <v/>
      </c>
      <c r="FQ78" s="1" t="str">
        <f aca="false">IF(ISBLANK(Values!E77),"","2")</f>
        <v/>
      </c>
      <c r="FR78" s="1" t="str">
        <f aca="false">IF(ISBLANK(Values!E77),"","3")</f>
        <v/>
      </c>
      <c r="FS78" s="1" t="str">
        <f aca="false">IF(ISBLANK(Values!E77),"","5")</f>
        <v/>
      </c>
      <c r="FT78" s="1" t="str">
        <f aca="false">IF(ISBLANK(Values!E77),"","6")</f>
        <v/>
      </c>
      <c r="FU78" s="1" t="str">
        <f aca="false">IF(ISBLANK(Values!E77),"","10")</f>
        <v/>
      </c>
      <c r="FV78" s="1" t="str">
        <f aca="false">IF(ISBLANK(Values!E77),"","10")</f>
        <v/>
      </c>
    </row>
    <row r="79" customFormat="false" ht="15" hidden="false" customHeight="false" outlineLevel="0" collapsed="false">
      <c r="A79" s="27" t="str">
        <f aca="false">IF(ISBLANK(Values!E78),"",IF(Values!$B$37="EU","computercomponent","computer"))</f>
        <v/>
      </c>
      <c r="B79" s="38" t="str">
        <f aca="false">IF(ISBLANK(Values!E78),"",Values!F78)</f>
        <v/>
      </c>
      <c r="C79" s="32" t="str">
        <f aca="false">IF(ISBLANK(Values!E78),"","TellusRem")</f>
        <v/>
      </c>
      <c r="D79" s="30" t="str">
        <f aca="false">IF(ISBLANK(Values!E78),"",Values!E78)</f>
        <v/>
      </c>
      <c r="E79" s="31" t="str">
        <f aca="false">IF(ISBLANK(Values!E78),"","EAN")</f>
        <v/>
      </c>
      <c r="F79" s="28" t="str">
        <f aca="false">IF(ISBLANK(Values!E78),"",IF(Values!J78, SUBSTITUTE(Values!$B$1, "{language}", Values!H78) &amp; " " &amp;Values!$B$3, SUBSTITUTE(Values!$B$2, "{language}", Values!$H78) &amp; " " &amp;Values!$B$3))</f>
        <v/>
      </c>
      <c r="G79" s="39" t="str">
        <f aca="false">IF(ISBLANK(Values!E78),"","TellusRem")</f>
        <v/>
      </c>
      <c r="H79" s="27" t="str">
        <f aca="false">IF(ISBLANK(Values!E78),"",Values!$B$16)</f>
        <v/>
      </c>
      <c r="I79" s="27" t="str">
        <f aca="false">IF(ISBLANK(Values!E78),"","4730574031")</f>
        <v/>
      </c>
      <c r="J79" s="40" t="str">
        <f aca="false">IF(ISBLANK(Values!E78),"",Values!F78 )</f>
        <v/>
      </c>
      <c r="K79" s="28" t="str">
        <f aca="false">IF(ISBLANK(Values!E78),"",IF(Values!J78, Values!$B$4, Values!$B$5))</f>
        <v/>
      </c>
      <c r="L79" s="41" t="str">
        <f aca="false">IF(ISBLANK(Values!E78),"",IF($CO79="DEFAULT", Values!$B$18, ""))</f>
        <v/>
      </c>
      <c r="M79" s="28" t="str">
        <f aca="false">IF(ISBLANK(Values!E78),"",Values!$M78)</f>
        <v/>
      </c>
      <c r="N79" s="28" t="str">
        <f aca="false">IF(ISBLANK(Values!$F78),"",Values!N78)</f>
        <v/>
      </c>
      <c r="O79" s="28" t="str">
        <f aca="false">IF(ISBLANK(Values!$F78),"",Values!O78)</f>
        <v/>
      </c>
      <c r="P79" s="28" t="str">
        <f aca="false">IF(ISBLANK(Values!$F78),"",Values!P78)</f>
        <v/>
      </c>
      <c r="Q79" s="28" t="str">
        <f aca="false">IF(ISBLANK(Values!$F78),"",Values!Q78)</f>
        <v/>
      </c>
      <c r="R79" s="28" t="str">
        <f aca="false">IF(ISBLANK(Values!$F78),"",Values!R78)</f>
        <v/>
      </c>
      <c r="S79" s="28" t="str">
        <f aca="false">IF(ISBLANK(Values!$F78),"",Values!S78)</f>
        <v/>
      </c>
      <c r="T79" s="28" t="str">
        <f aca="false">IF(ISBLANK(Values!$F78),"",Values!T78)</f>
        <v/>
      </c>
      <c r="U79" s="44" t="str">
        <f aca="false">IF(ISBLANK(Values!$F78),"",Values!U78)</f>
        <v/>
      </c>
      <c r="W79" s="32" t="str">
        <f aca="false">IF(ISBLANK(Values!E78),"","Child")</f>
        <v/>
      </c>
      <c r="X79" s="32" t="str">
        <f aca="false">IF(ISBLANK(Values!E78),"",Values!$B$13)</f>
        <v/>
      </c>
      <c r="Y79" s="40" t="str">
        <f aca="false">IF(ISBLANK(Values!E78),"","Size-Color")</f>
        <v/>
      </c>
      <c r="Z79" s="32" t="str">
        <f aca="false">IF(ISBLANK(Values!E78),"","variation")</f>
        <v/>
      </c>
      <c r="AA79" s="36" t="str">
        <f aca="false">IF(ISBLANK(Values!E78),"",Values!$B$20)</f>
        <v/>
      </c>
      <c r="AB79" s="36" t="str">
        <f aca="false">IF(ISBLANK(Values!E78),"",Values!$B$29)</f>
        <v/>
      </c>
      <c r="AI79" s="42" t="str">
        <f aca="false">IF(ISBLANK(Values!E78),"",IF(Values!I78,Values!$B$23,Values!$B$33))</f>
        <v/>
      </c>
      <c r="AJ79" s="43" t="str">
        <f aca="false">IF(ISBLANK(Values!E78),"",Values!$B$24 &amp;" "&amp;Values!$B$3)</f>
        <v/>
      </c>
      <c r="AK79" s="1" t="str">
        <f aca="false">IF(ISBLANK(Values!E78),"",Values!$B$25)</f>
        <v/>
      </c>
      <c r="AL79" s="1" t="str">
        <f aca="false">IF(ISBLANK(Values!E78),"",SUBSTITUTE(SUBSTITUTE(IF(Values!$J78, Values!$B$26, Values!$B$33), "{language}", Values!$H78), "{flag}", INDEX(options!$E$1:$E$20, Values!$V78)))</f>
        <v/>
      </c>
      <c r="AM79" s="1" t="str">
        <f aca="false">SUBSTITUTE(IF(ISBLANK(Values!E78),"",Values!$B$27), "{model}", Values!$B$3)</f>
        <v/>
      </c>
      <c r="AT79" s="28" t="str">
        <f aca="false">IF(ISBLANK(Values!E78),"",Values!H78)</f>
        <v/>
      </c>
      <c r="AV79" s="36" t="str">
        <f aca="false">IF(ISBLANK(Values!E78),"",IF(Values!J78,"Backlit", "Non-Backlit"))</f>
        <v/>
      </c>
      <c r="BE79" s="27" t="str">
        <f aca="false">IF(ISBLANK(Values!E78),"","Professional Audience")</f>
        <v/>
      </c>
      <c r="BF79" s="27" t="str">
        <f aca="false">IF(ISBLANK(Values!E78),"","Consumer Audience")</f>
        <v/>
      </c>
      <c r="BG79" s="27" t="str">
        <f aca="false">IF(ISBLANK(Values!E78),"","Adults")</f>
        <v/>
      </c>
      <c r="BH79" s="27" t="str">
        <f aca="false">IF(ISBLANK(Values!E78),"","People")</f>
        <v/>
      </c>
      <c r="CG79" s="1" t="str">
        <f aca="false">IF(ISBLANK(Values!E78),"",Values!$B$11)</f>
        <v/>
      </c>
      <c r="CH79" s="1" t="str">
        <f aca="false">IF(ISBLANK(Values!E78),"","GR")</f>
        <v/>
      </c>
      <c r="CI79" s="1" t="str">
        <f aca="false">IF(ISBLANK(Values!E78),"",Values!$B$7)</f>
        <v/>
      </c>
      <c r="CJ79" s="1" t="str">
        <f aca="false">IF(ISBLANK(Values!E78),"",Values!$B$8)</f>
        <v/>
      </c>
      <c r="CK79" s="1" t="str">
        <f aca="false">IF(ISBLANK(Values!E78),"",Values!$B$9)</f>
        <v/>
      </c>
      <c r="CL79" s="1" t="str">
        <f aca="false">IF(ISBLANK(Values!E78),"","CM")</f>
        <v/>
      </c>
      <c r="CO79" s="1" t="str">
        <f aca="false">IF(ISBLANK(Values!E78), "", IF(AND(Values!$B$37=options!$G$2, Values!$C78), "AMAZON_NA", IF(AND(Values!$B$37=options!$G$1, Values!$D78), "AMAZON_EU", "DEFAULT")))</f>
        <v/>
      </c>
      <c r="CP79" s="36" t="str">
        <f aca="false">IF(ISBLANK(Values!E78),"",Values!$B$7)</f>
        <v/>
      </c>
      <c r="CQ79" s="36" t="str">
        <f aca="false">IF(ISBLANK(Values!E78),"",Values!$B$8)</f>
        <v/>
      </c>
      <c r="CR79" s="36" t="str">
        <f aca="false">IF(ISBLANK(Values!E78),"",Values!$B$9)</f>
        <v/>
      </c>
      <c r="CS79" s="1" t="str">
        <f aca="false">IF(ISBLANK(Values!E78),"",Values!$B$11)</f>
        <v/>
      </c>
      <c r="CT79" s="1" t="str">
        <f aca="false">IF(ISBLANK(Values!E78),"","GR")</f>
        <v/>
      </c>
      <c r="CU79" s="1" t="str">
        <f aca="false">IF(ISBLANK(Values!E78),"","CM")</f>
        <v/>
      </c>
      <c r="CV79" s="1" t="str">
        <f aca="false">IF(ISBLANK(Values!E78),"",IF(Values!$B$36=options!$F$1,"Denmark", IF(Values!$B$36=options!$F$2, "Danemark",IF(Values!$B$36=options!$F$3, "Dänemark",IF(Values!$B$36=options!$F$4, "Danimarca",IF(Values!$B$36=options!$F$5, "Dinamarca",IF(Values!$B$36=options!$F$6, "Denemarken","" ) ) ) ) )))</f>
        <v/>
      </c>
      <c r="CZ79" s="1" t="str">
        <f aca="false">IF(ISBLANK(Values!E78),"","No")</f>
        <v/>
      </c>
      <c r="DA79" s="1" t="str">
        <f aca="false">IF(ISBLANK(Values!E78),"","No")</f>
        <v/>
      </c>
      <c r="DO79" s="27" t="str">
        <f aca="false">IF(ISBLANK(Values!E78),"","Parts")</f>
        <v/>
      </c>
      <c r="DP79" s="27" t="str">
        <f aca="false">IF(ISBLANK(Values!E78),"",Values!$B$31)</f>
        <v/>
      </c>
      <c r="DS79" s="31"/>
      <c r="DY79" s="45" t="str">
        <f aca="false">IF(ISBLANK(Values!$E78), "", "not_applicable")</f>
        <v/>
      </c>
      <c r="DZ79" s="31"/>
      <c r="EA79" s="31"/>
      <c r="EB79" s="31"/>
      <c r="EC79" s="31"/>
      <c r="EI79" s="1" t="str">
        <f aca="false">IF(ISBLANK(Values!E78),"",Values!$B$31)</f>
        <v/>
      </c>
      <c r="ES79" s="1" t="str">
        <f aca="false">IF(ISBLANK(Values!E78),"","Amazon Tellus UPS")</f>
        <v/>
      </c>
      <c r="EV79" s="31" t="str">
        <f aca="false">IF(ISBLANK(Values!E78),"","New")</f>
        <v/>
      </c>
      <c r="FE79" s="1" t="str">
        <f aca="false">IF(ISBLANK(Values!E78),"",IF(CO79&lt;&gt;"DEFAULT", "", 3))</f>
        <v/>
      </c>
      <c r="FH79" s="1" t="str">
        <f aca="false">IF(ISBLANK(Values!E78),"","FALSE")</f>
        <v/>
      </c>
      <c r="FI79" s="36" t="str">
        <f aca="false">IF(ISBLANK(Values!E78),"","FALSE")</f>
        <v/>
      </c>
      <c r="FJ79" s="36" t="str">
        <f aca="false">IF(ISBLANK(Values!E78),"","FALSE")</f>
        <v/>
      </c>
      <c r="FM79" s="1" t="str">
        <f aca="false">IF(ISBLANK(Values!E78),"","1")</f>
        <v/>
      </c>
      <c r="FO79" s="28" t="str">
        <f aca="false">IF(ISBLANK(Values!E78),"",IF(Values!J78, Values!$B$4, Values!$B$5))</f>
        <v/>
      </c>
      <c r="FP79" s="1" t="str">
        <f aca="false">IF(ISBLANK(Values!E78),"","Percent")</f>
        <v/>
      </c>
      <c r="FQ79" s="1" t="str">
        <f aca="false">IF(ISBLANK(Values!E78),"","2")</f>
        <v/>
      </c>
      <c r="FR79" s="1" t="str">
        <f aca="false">IF(ISBLANK(Values!E78),"","3")</f>
        <v/>
      </c>
      <c r="FS79" s="1" t="str">
        <f aca="false">IF(ISBLANK(Values!E78),"","5")</f>
        <v/>
      </c>
      <c r="FT79" s="1" t="str">
        <f aca="false">IF(ISBLANK(Values!E78),"","6")</f>
        <v/>
      </c>
      <c r="FU79" s="1" t="str">
        <f aca="false">IF(ISBLANK(Values!E78),"","10")</f>
        <v/>
      </c>
      <c r="FV79" s="1" t="str">
        <f aca="false">IF(ISBLANK(Values!E78),"","10")</f>
        <v/>
      </c>
    </row>
    <row r="80" customFormat="false" ht="15" hidden="false" customHeight="false" outlineLevel="0" collapsed="false">
      <c r="A80" s="27" t="str">
        <f aca="false">IF(ISBLANK(Values!E79),"",IF(Values!$B$37="EU","computercomponent","computer"))</f>
        <v/>
      </c>
      <c r="B80" s="38" t="str">
        <f aca="false">IF(ISBLANK(Values!E79),"",Values!F79)</f>
        <v/>
      </c>
      <c r="C80" s="32" t="str">
        <f aca="false">IF(ISBLANK(Values!E79),"","TellusRem")</f>
        <v/>
      </c>
      <c r="D80" s="30" t="str">
        <f aca="false">IF(ISBLANK(Values!E79),"",Values!E79)</f>
        <v/>
      </c>
      <c r="E80" s="31" t="str">
        <f aca="false">IF(ISBLANK(Values!E79),"","EAN")</f>
        <v/>
      </c>
      <c r="F80" s="28" t="str">
        <f aca="false">IF(ISBLANK(Values!E79),"",IF(Values!J79, SUBSTITUTE(Values!$B$1, "{language}", Values!H79) &amp; " " &amp;Values!$B$3, SUBSTITUTE(Values!$B$2, "{language}", Values!$H79) &amp; " " &amp;Values!$B$3))</f>
        <v/>
      </c>
      <c r="G80" s="39" t="str">
        <f aca="false">IF(ISBLANK(Values!E79),"","TellusRem")</f>
        <v/>
      </c>
      <c r="H80" s="27" t="str">
        <f aca="false">IF(ISBLANK(Values!E79),"",Values!$B$16)</f>
        <v/>
      </c>
      <c r="I80" s="27" t="str">
        <f aca="false">IF(ISBLANK(Values!E79),"","4730574031")</f>
        <v/>
      </c>
      <c r="J80" s="40" t="str">
        <f aca="false">IF(ISBLANK(Values!E79),"",Values!F79 )</f>
        <v/>
      </c>
      <c r="K80" s="28" t="str">
        <f aca="false">IF(ISBLANK(Values!E79),"",IF(Values!J79, Values!$B$4, Values!$B$5))</f>
        <v/>
      </c>
      <c r="L80" s="41" t="str">
        <f aca="false">IF(ISBLANK(Values!E79),"",IF($CO80="DEFAULT", Values!$B$18, ""))</f>
        <v/>
      </c>
      <c r="M80" s="28" t="str">
        <f aca="false">IF(ISBLANK(Values!E79),"",Values!$M79)</f>
        <v/>
      </c>
      <c r="N80" s="28" t="str">
        <f aca="false">IF(ISBLANK(Values!$F79),"",Values!N79)</f>
        <v/>
      </c>
      <c r="O80" s="28" t="str">
        <f aca="false">IF(ISBLANK(Values!$F79),"",Values!O79)</f>
        <v/>
      </c>
      <c r="P80" s="28" t="str">
        <f aca="false">IF(ISBLANK(Values!$F79),"",Values!P79)</f>
        <v/>
      </c>
      <c r="Q80" s="28" t="str">
        <f aca="false">IF(ISBLANK(Values!$F79),"",Values!Q79)</f>
        <v/>
      </c>
      <c r="R80" s="28" t="str">
        <f aca="false">IF(ISBLANK(Values!$F79),"",Values!R79)</f>
        <v/>
      </c>
      <c r="S80" s="28" t="str">
        <f aca="false">IF(ISBLANK(Values!$F79),"",Values!S79)</f>
        <v/>
      </c>
      <c r="T80" s="28" t="str">
        <f aca="false">IF(ISBLANK(Values!$F79),"",Values!T79)</f>
        <v/>
      </c>
      <c r="U80" s="44" t="str">
        <f aca="false">IF(ISBLANK(Values!$F79),"",Values!U79)</f>
        <v/>
      </c>
      <c r="W80" s="32" t="str">
        <f aca="false">IF(ISBLANK(Values!E79),"","Child")</f>
        <v/>
      </c>
      <c r="X80" s="32" t="str">
        <f aca="false">IF(ISBLANK(Values!E79),"",Values!$B$13)</f>
        <v/>
      </c>
      <c r="Y80" s="40" t="str">
        <f aca="false">IF(ISBLANK(Values!E79),"","Size-Color")</f>
        <v/>
      </c>
      <c r="Z80" s="32" t="str">
        <f aca="false">IF(ISBLANK(Values!E79),"","variation")</f>
        <v/>
      </c>
      <c r="AA80" s="36" t="str">
        <f aca="false">IF(ISBLANK(Values!E79),"",Values!$B$20)</f>
        <v/>
      </c>
      <c r="AB80" s="36" t="str">
        <f aca="false">IF(ISBLANK(Values!E79),"",Values!$B$29)</f>
        <v/>
      </c>
      <c r="AI80" s="42" t="str">
        <f aca="false">IF(ISBLANK(Values!E79),"",IF(Values!I79,Values!$B$23,Values!$B$33))</f>
        <v/>
      </c>
      <c r="AJ80" s="43" t="str">
        <f aca="false">IF(ISBLANK(Values!E79),"",Values!$B$24 &amp;" "&amp;Values!$B$3)</f>
        <v/>
      </c>
      <c r="AK80" s="1" t="str">
        <f aca="false">IF(ISBLANK(Values!E79),"",Values!$B$25)</f>
        <v/>
      </c>
      <c r="AL80" s="1" t="str">
        <f aca="false">IF(ISBLANK(Values!E79),"",SUBSTITUTE(SUBSTITUTE(IF(Values!$J79, Values!$B$26, Values!$B$33), "{language}", Values!$H79), "{flag}", INDEX(options!$E$1:$E$20, Values!$V79)))</f>
        <v/>
      </c>
      <c r="AM80" s="1" t="str">
        <f aca="false">SUBSTITUTE(IF(ISBLANK(Values!E79),"",Values!$B$27), "{model}", Values!$B$3)</f>
        <v/>
      </c>
      <c r="AT80" s="28" t="str">
        <f aca="false">IF(ISBLANK(Values!E79),"",Values!H79)</f>
        <v/>
      </c>
      <c r="AV80" s="36" t="str">
        <f aca="false">IF(ISBLANK(Values!E79),"",IF(Values!J79,"Backlit", "Non-Backlit"))</f>
        <v/>
      </c>
      <c r="BE80" s="27" t="str">
        <f aca="false">IF(ISBLANK(Values!E79),"","Professional Audience")</f>
        <v/>
      </c>
      <c r="BF80" s="27" t="str">
        <f aca="false">IF(ISBLANK(Values!E79),"","Consumer Audience")</f>
        <v/>
      </c>
      <c r="BG80" s="27" t="str">
        <f aca="false">IF(ISBLANK(Values!E79),"","Adults")</f>
        <v/>
      </c>
      <c r="BH80" s="27" t="str">
        <f aca="false">IF(ISBLANK(Values!E79),"","People")</f>
        <v/>
      </c>
      <c r="CG80" s="1" t="str">
        <f aca="false">IF(ISBLANK(Values!E79),"",Values!$B$11)</f>
        <v/>
      </c>
      <c r="CH80" s="1" t="str">
        <f aca="false">IF(ISBLANK(Values!E79),"","GR")</f>
        <v/>
      </c>
      <c r="CI80" s="1" t="str">
        <f aca="false">IF(ISBLANK(Values!E79),"",Values!$B$7)</f>
        <v/>
      </c>
      <c r="CJ80" s="1" t="str">
        <f aca="false">IF(ISBLANK(Values!E79),"",Values!$B$8)</f>
        <v/>
      </c>
      <c r="CK80" s="1" t="str">
        <f aca="false">IF(ISBLANK(Values!E79),"",Values!$B$9)</f>
        <v/>
      </c>
      <c r="CL80" s="1" t="str">
        <f aca="false">IF(ISBLANK(Values!E79),"","CM")</f>
        <v/>
      </c>
      <c r="CO80" s="1" t="str">
        <f aca="false">IF(ISBLANK(Values!E79), "", IF(AND(Values!$B$37=options!$G$2, Values!$C79), "AMAZON_NA", IF(AND(Values!$B$37=options!$G$1, Values!$D79), "AMAZON_EU", "DEFAULT")))</f>
        <v/>
      </c>
      <c r="CP80" s="36" t="str">
        <f aca="false">IF(ISBLANK(Values!E79),"",Values!$B$7)</f>
        <v/>
      </c>
      <c r="CQ80" s="36" t="str">
        <f aca="false">IF(ISBLANK(Values!E79),"",Values!$B$8)</f>
        <v/>
      </c>
      <c r="CR80" s="36" t="str">
        <f aca="false">IF(ISBLANK(Values!E79),"",Values!$B$9)</f>
        <v/>
      </c>
      <c r="CS80" s="1" t="str">
        <f aca="false">IF(ISBLANK(Values!E79),"",Values!$B$11)</f>
        <v/>
      </c>
      <c r="CT80" s="1" t="str">
        <f aca="false">IF(ISBLANK(Values!E79),"","GR")</f>
        <v/>
      </c>
      <c r="CU80" s="1" t="str">
        <f aca="false">IF(ISBLANK(Values!E79),"","CM")</f>
        <v/>
      </c>
      <c r="CV80" s="1" t="str">
        <f aca="false">IF(ISBLANK(Values!E79),"",IF(Values!$B$36=options!$F$1,"Denmark", IF(Values!$B$36=options!$F$2, "Danemark",IF(Values!$B$36=options!$F$3, "Dänemark",IF(Values!$B$36=options!$F$4, "Danimarca",IF(Values!$B$36=options!$F$5, "Dinamarca",IF(Values!$B$36=options!$F$6, "Denemarken","" ) ) ) ) )))</f>
        <v/>
      </c>
      <c r="CZ80" s="1" t="str">
        <f aca="false">IF(ISBLANK(Values!E79),"","No")</f>
        <v/>
      </c>
      <c r="DA80" s="1" t="str">
        <f aca="false">IF(ISBLANK(Values!E79),"","No")</f>
        <v/>
      </c>
      <c r="DO80" s="27" t="str">
        <f aca="false">IF(ISBLANK(Values!E79),"","Parts")</f>
        <v/>
      </c>
      <c r="DP80" s="27" t="str">
        <f aca="false">IF(ISBLANK(Values!E79),"",Values!$B$31)</f>
        <v/>
      </c>
      <c r="DS80" s="31"/>
      <c r="DY80" s="45" t="str">
        <f aca="false">IF(ISBLANK(Values!$E79), "", "not_applicable")</f>
        <v/>
      </c>
      <c r="DZ80" s="31"/>
      <c r="EA80" s="31"/>
      <c r="EB80" s="31"/>
      <c r="EC80" s="31"/>
      <c r="EI80" s="1" t="str">
        <f aca="false">IF(ISBLANK(Values!E79),"",Values!$B$31)</f>
        <v/>
      </c>
      <c r="ES80" s="1" t="str">
        <f aca="false">IF(ISBLANK(Values!E79),"","Amazon Tellus UPS")</f>
        <v/>
      </c>
      <c r="EV80" s="31" t="str">
        <f aca="false">IF(ISBLANK(Values!E79),"","New")</f>
        <v/>
      </c>
      <c r="FE80" s="1" t="str">
        <f aca="false">IF(ISBLANK(Values!E79),"",IF(CO80&lt;&gt;"DEFAULT", "", 3))</f>
        <v/>
      </c>
      <c r="FH80" s="1" t="str">
        <f aca="false">IF(ISBLANK(Values!E79),"","FALSE")</f>
        <v/>
      </c>
      <c r="FI80" s="36" t="str">
        <f aca="false">IF(ISBLANK(Values!E79),"","FALSE")</f>
        <v/>
      </c>
      <c r="FJ80" s="36" t="str">
        <f aca="false">IF(ISBLANK(Values!E79),"","FALSE")</f>
        <v/>
      </c>
      <c r="FM80" s="1" t="str">
        <f aca="false">IF(ISBLANK(Values!E79),"","1")</f>
        <v/>
      </c>
      <c r="FO80" s="28" t="str">
        <f aca="false">IF(ISBLANK(Values!E79),"",IF(Values!J79, Values!$B$4, Values!$B$5))</f>
        <v/>
      </c>
      <c r="FP80" s="1" t="str">
        <f aca="false">IF(ISBLANK(Values!E79),"","Percent")</f>
        <v/>
      </c>
      <c r="FQ80" s="1" t="str">
        <f aca="false">IF(ISBLANK(Values!E79),"","2")</f>
        <v/>
      </c>
      <c r="FR80" s="1" t="str">
        <f aca="false">IF(ISBLANK(Values!E79),"","3")</f>
        <v/>
      </c>
      <c r="FS80" s="1" t="str">
        <f aca="false">IF(ISBLANK(Values!E79),"","5")</f>
        <v/>
      </c>
      <c r="FT80" s="1" t="str">
        <f aca="false">IF(ISBLANK(Values!E79),"","6")</f>
        <v/>
      </c>
      <c r="FU80" s="1" t="str">
        <f aca="false">IF(ISBLANK(Values!E79),"","10")</f>
        <v/>
      </c>
      <c r="FV80" s="1" t="str">
        <f aca="false">IF(ISBLANK(Values!E79),"","10")</f>
        <v/>
      </c>
    </row>
    <row r="81" customFormat="false" ht="15" hidden="false" customHeight="false" outlineLevel="0" collapsed="false">
      <c r="A81" s="27" t="str">
        <f aca="false">IF(ISBLANK(Values!E80),"",IF(Values!$B$37="EU","computercomponent","computer"))</f>
        <v/>
      </c>
      <c r="B81" s="38" t="str">
        <f aca="false">IF(ISBLANK(Values!E80),"",Values!F80)</f>
        <v/>
      </c>
      <c r="C81" s="32" t="str">
        <f aca="false">IF(ISBLANK(Values!E80),"","TellusRem")</f>
        <v/>
      </c>
      <c r="D81" s="30" t="str">
        <f aca="false">IF(ISBLANK(Values!E80),"",Values!E80)</f>
        <v/>
      </c>
      <c r="E81" s="31" t="str">
        <f aca="false">IF(ISBLANK(Values!E80),"","EAN")</f>
        <v/>
      </c>
      <c r="F81" s="28" t="str">
        <f aca="false">IF(ISBLANK(Values!E80),"",IF(Values!J80, SUBSTITUTE(Values!$B$1, "{language}", Values!H80) &amp; " " &amp;Values!$B$3, SUBSTITUTE(Values!$B$2, "{language}", Values!$H80) &amp; " " &amp;Values!$B$3))</f>
        <v/>
      </c>
      <c r="G81" s="39" t="str">
        <f aca="false">IF(ISBLANK(Values!E80),"","TellusRem")</f>
        <v/>
      </c>
      <c r="H81" s="27" t="str">
        <f aca="false">IF(ISBLANK(Values!E80),"",Values!$B$16)</f>
        <v/>
      </c>
      <c r="I81" s="27" t="str">
        <f aca="false">IF(ISBLANK(Values!E80),"","4730574031")</f>
        <v/>
      </c>
      <c r="J81" s="40" t="str">
        <f aca="false">IF(ISBLANK(Values!E80),"",Values!F80 )</f>
        <v/>
      </c>
      <c r="K81" s="28" t="str">
        <f aca="false">IF(ISBLANK(Values!E80),"",IF(Values!J80, Values!$B$4, Values!$B$5))</f>
        <v/>
      </c>
      <c r="L81" s="41" t="str">
        <f aca="false">IF(ISBLANK(Values!E80),"",IF($CO81="DEFAULT", Values!$B$18, ""))</f>
        <v/>
      </c>
      <c r="M81" s="28" t="str">
        <f aca="false">IF(ISBLANK(Values!E80),"",Values!$M80)</f>
        <v/>
      </c>
      <c r="N81" s="28" t="str">
        <f aca="false">IF(ISBLANK(Values!$F80),"",Values!N80)</f>
        <v/>
      </c>
      <c r="O81" s="28" t="str">
        <f aca="false">IF(ISBLANK(Values!$F80),"",Values!O80)</f>
        <v/>
      </c>
      <c r="P81" s="28" t="str">
        <f aca="false">IF(ISBLANK(Values!$F80),"",Values!P80)</f>
        <v/>
      </c>
      <c r="Q81" s="28" t="str">
        <f aca="false">IF(ISBLANK(Values!$F80),"",Values!Q80)</f>
        <v/>
      </c>
      <c r="R81" s="28" t="str">
        <f aca="false">IF(ISBLANK(Values!$F80),"",Values!R80)</f>
        <v/>
      </c>
      <c r="S81" s="28" t="str">
        <f aca="false">IF(ISBLANK(Values!$F80),"",Values!S80)</f>
        <v/>
      </c>
      <c r="T81" s="28" t="str">
        <f aca="false">IF(ISBLANK(Values!$F80),"",Values!T80)</f>
        <v/>
      </c>
      <c r="U81" s="44" t="str">
        <f aca="false">IF(ISBLANK(Values!$F80),"",Values!U80)</f>
        <v/>
      </c>
      <c r="W81" s="32" t="str">
        <f aca="false">IF(ISBLANK(Values!E80),"","Child")</f>
        <v/>
      </c>
      <c r="X81" s="32" t="str">
        <f aca="false">IF(ISBLANK(Values!E80),"",Values!$B$13)</f>
        <v/>
      </c>
      <c r="Y81" s="40" t="str">
        <f aca="false">IF(ISBLANK(Values!E80),"","Size-Color")</f>
        <v/>
      </c>
      <c r="Z81" s="32" t="str">
        <f aca="false">IF(ISBLANK(Values!E80),"","variation")</f>
        <v/>
      </c>
      <c r="AA81" s="36" t="str">
        <f aca="false">IF(ISBLANK(Values!E80),"",Values!$B$20)</f>
        <v/>
      </c>
      <c r="AB81" s="36" t="str">
        <f aca="false">IF(ISBLANK(Values!E80),"",Values!$B$29)</f>
        <v/>
      </c>
      <c r="AI81" s="42" t="str">
        <f aca="false">IF(ISBLANK(Values!E80),"",IF(Values!I80,Values!$B$23,Values!$B$33))</f>
        <v/>
      </c>
      <c r="AJ81" s="43" t="str">
        <f aca="false">IF(ISBLANK(Values!E80),"",Values!$B$24 &amp;" "&amp;Values!$B$3)</f>
        <v/>
      </c>
      <c r="AK81" s="1" t="str">
        <f aca="false">IF(ISBLANK(Values!E80),"",Values!$B$25)</f>
        <v/>
      </c>
      <c r="AL81" s="1" t="str">
        <f aca="false">IF(ISBLANK(Values!E80),"",SUBSTITUTE(SUBSTITUTE(IF(Values!$J80, Values!$B$26, Values!$B$33), "{language}", Values!$H80), "{flag}", INDEX(options!$E$1:$E$20, Values!$V80)))</f>
        <v/>
      </c>
      <c r="AM81" s="1" t="str">
        <f aca="false">SUBSTITUTE(IF(ISBLANK(Values!E80),"",Values!$B$27), "{model}", Values!$B$3)</f>
        <v/>
      </c>
      <c r="AT81" s="28" t="str">
        <f aca="false">IF(ISBLANK(Values!E80),"",Values!H80)</f>
        <v/>
      </c>
      <c r="AV81" s="36" t="str">
        <f aca="false">IF(ISBLANK(Values!E80),"",IF(Values!J80,"Backlit", "Non-Backlit"))</f>
        <v/>
      </c>
      <c r="BE81" s="27" t="str">
        <f aca="false">IF(ISBLANK(Values!E80),"","Professional Audience")</f>
        <v/>
      </c>
      <c r="BF81" s="27" t="str">
        <f aca="false">IF(ISBLANK(Values!E80),"","Consumer Audience")</f>
        <v/>
      </c>
      <c r="BG81" s="27" t="str">
        <f aca="false">IF(ISBLANK(Values!E80),"","Adults")</f>
        <v/>
      </c>
      <c r="BH81" s="27" t="str">
        <f aca="false">IF(ISBLANK(Values!E80),"","People")</f>
        <v/>
      </c>
      <c r="CG81" s="1" t="str">
        <f aca="false">IF(ISBLANK(Values!E80),"",Values!$B$11)</f>
        <v/>
      </c>
      <c r="CH81" s="1" t="str">
        <f aca="false">IF(ISBLANK(Values!E80),"","GR")</f>
        <v/>
      </c>
      <c r="CI81" s="1" t="str">
        <f aca="false">IF(ISBLANK(Values!E80),"",Values!$B$7)</f>
        <v/>
      </c>
      <c r="CJ81" s="1" t="str">
        <f aca="false">IF(ISBLANK(Values!E80),"",Values!$B$8)</f>
        <v/>
      </c>
      <c r="CK81" s="1" t="str">
        <f aca="false">IF(ISBLANK(Values!E80),"",Values!$B$9)</f>
        <v/>
      </c>
      <c r="CL81" s="1" t="str">
        <f aca="false">IF(ISBLANK(Values!E80),"","CM")</f>
        <v/>
      </c>
      <c r="CO81" s="1" t="str">
        <f aca="false">IF(ISBLANK(Values!E80), "", IF(AND(Values!$B$37=options!$G$2, Values!$C80), "AMAZON_NA", IF(AND(Values!$B$37=options!$G$1, Values!$D80), "AMAZON_EU", "DEFAULT")))</f>
        <v/>
      </c>
      <c r="CP81" s="36" t="str">
        <f aca="false">IF(ISBLANK(Values!E80),"",Values!$B$7)</f>
        <v/>
      </c>
      <c r="CQ81" s="36" t="str">
        <f aca="false">IF(ISBLANK(Values!E80),"",Values!$B$8)</f>
        <v/>
      </c>
      <c r="CR81" s="36" t="str">
        <f aca="false">IF(ISBLANK(Values!E80),"",Values!$B$9)</f>
        <v/>
      </c>
      <c r="CS81" s="1" t="str">
        <f aca="false">IF(ISBLANK(Values!E80),"",Values!$B$11)</f>
        <v/>
      </c>
      <c r="CT81" s="1" t="str">
        <f aca="false">IF(ISBLANK(Values!E80),"","GR")</f>
        <v/>
      </c>
      <c r="CU81" s="1" t="str">
        <f aca="false">IF(ISBLANK(Values!E80),"","CM")</f>
        <v/>
      </c>
      <c r="CV81" s="1" t="str">
        <f aca="false">IF(ISBLANK(Values!E80),"",IF(Values!$B$36=options!$F$1,"Denmark", IF(Values!$B$36=options!$F$2, "Danemark",IF(Values!$B$36=options!$F$3, "Dänemark",IF(Values!$B$36=options!$F$4, "Danimarca",IF(Values!$B$36=options!$F$5, "Dinamarca",IF(Values!$B$36=options!$F$6, "Denemarken","" ) ) ) ) )))</f>
        <v/>
      </c>
      <c r="CZ81" s="1" t="str">
        <f aca="false">IF(ISBLANK(Values!E80),"","No")</f>
        <v/>
      </c>
      <c r="DA81" s="1" t="str">
        <f aca="false">IF(ISBLANK(Values!E80),"","No")</f>
        <v/>
      </c>
      <c r="DO81" s="27" t="str">
        <f aca="false">IF(ISBLANK(Values!E80),"","Parts")</f>
        <v/>
      </c>
      <c r="DP81" s="27" t="str">
        <f aca="false">IF(ISBLANK(Values!E80),"",Values!$B$31)</f>
        <v/>
      </c>
      <c r="DS81" s="31"/>
      <c r="DY81" s="45" t="str">
        <f aca="false">IF(ISBLANK(Values!$E80), "", "not_applicable")</f>
        <v/>
      </c>
      <c r="DZ81" s="31"/>
      <c r="EA81" s="31"/>
      <c r="EB81" s="31"/>
      <c r="EC81" s="31"/>
      <c r="EI81" s="1" t="str">
        <f aca="false">IF(ISBLANK(Values!E80),"",Values!$B$31)</f>
        <v/>
      </c>
      <c r="ES81" s="1" t="str">
        <f aca="false">IF(ISBLANK(Values!E80),"","Amazon Tellus UPS")</f>
        <v/>
      </c>
      <c r="EV81" s="31" t="str">
        <f aca="false">IF(ISBLANK(Values!E80),"","New")</f>
        <v/>
      </c>
      <c r="FE81" s="1" t="str">
        <f aca="false">IF(ISBLANK(Values!E80),"",IF(CO81&lt;&gt;"DEFAULT", "", 3))</f>
        <v/>
      </c>
      <c r="FH81" s="1" t="str">
        <f aca="false">IF(ISBLANK(Values!E80),"","FALSE")</f>
        <v/>
      </c>
      <c r="FI81" s="36" t="str">
        <f aca="false">IF(ISBLANK(Values!E80),"","FALSE")</f>
        <v/>
      </c>
      <c r="FJ81" s="36" t="str">
        <f aca="false">IF(ISBLANK(Values!E80),"","FALSE")</f>
        <v/>
      </c>
      <c r="FM81" s="1" t="str">
        <f aca="false">IF(ISBLANK(Values!E80),"","1")</f>
        <v/>
      </c>
      <c r="FO81" s="28" t="str">
        <f aca="false">IF(ISBLANK(Values!E80),"",IF(Values!J80, Values!$B$4, Values!$B$5))</f>
        <v/>
      </c>
      <c r="FP81" s="1" t="str">
        <f aca="false">IF(ISBLANK(Values!E80),"","Percent")</f>
        <v/>
      </c>
      <c r="FQ81" s="1" t="str">
        <f aca="false">IF(ISBLANK(Values!E80),"","2")</f>
        <v/>
      </c>
      <c r="FR81" s="1" t="str">
        <f aca="false">IF(ISBLANK(Values!E80),"","3")</f>
        <v/>
      </c>
      <c r="FS81" s="1" t="str">
        <f aca="false">IF(ISBLANK(Values!E80),"","5")</f>
        <v/>
      </c>
      <c r="FT81" s="1" t="str">
        <f aca="false">IF(ISBLANK(Values!E80),"","6")</f>
        <v/>
      </c>
      <c r="FU81" s="1" t="str">
        <f aca="false">IF(ISBLANK(Values!E80),"","10")</f>
        <v/>
      </c>
      <c r="FV81" s="1" t="str">
        <f aca="false">IF(ISBLANK(Values!E80),"","10")</f>
        <v/>
      </c>
    </row>
    <row r="82" customFormat="false" ht="15" hidden="false" customHeight="false" outlineLevel="0" collapsed="false">
      <c r="A82" s="27" t="str">
        <f aca="false">IF(ISBLANK(Values!E81),"",IF(Values!$B$37="EU","computercomponent","computer"))</f>
        <v/>
      </c>
      <c r="B82" s="38" t="str">
        <f aca="false">IF(ISBLANK(Values!E81),"",Values!F81)</f>
        <v/>
      </c>
      <c r="C82" s="32" t="str">
        <f aca="false">IF(ISBLANK(Values!E81),"","TellusRem")</f>
        <v/>
      </c>
      <c r="D82" s="30" t="str">
        <f aca="false">IF(ISBLANK(Values!E81),"",Values!E81)</f>
        <v/>
      </c>
      <c r="E82" s="31" t="str">
        <f aca="false">IF(ISBLANK(Values!E81),"","EAN")</f>
        <v/>
      </c>
      <c r="F82" s="28" t="str">
        <f aca="false">IF(ISBLANK(Values!E81),"",IF(Values!J81, SUBSTITUTE(Values!$B$1, "{language}", Values!H81) &amp; " " &amp;Values!$B$3, SUBSTITUTE(Values!$B$2, "{language}", Values!$H81) &amp; " " &amp;Values!$B$3))</f>
        <v/>
      </c>
      <c r="G82" s="39" t="str">
        <f aca="false">IF(ISBLANK(Values!E81),"","TellusRem")</f>
        <v/>
      </c>
      <c r="H82" s="27" t="str">
        <f aca="false">IF(ISBLANK(Values!E81),"",Values!$B$16)</f>
        <v/>
      </c>
      <c r="I82" s="27" t="str">
        <f aca="false">IF(ISBLANK(Values!E81),"","4730574031")</f>
        <v/>
      </c>
      <c r="J82" s="40" t="str">
        <f aca="false">IF(ISBLANK(Values!E81),"",Values!F81 )</f>
        <v/>
      </c>
      <c r="K82" s="28" t="str">
        <f aca="false">IF(ISBLANK(Values!E81),"",IF(Values!J81, Values!$B$4, Values!$B$5))</f>
        <v/>
      </c>
      <c r="L82" s="41" t="str">
        <f aca="false">IF(ISBLANK(Values!E81),"",IF($CO82="DEFAULT", Values!$B$18, ""))</f>
        <v/>
      </c>
      <c r="M82" s="28" t="str">
        <f aca="false">IF(ISBLANK(Values!E81),"",Values!$M81)</f>
        <v/>
      </c>
      <c r="N82" s="28" t="str">
        <f aca="false">IF(ISBLANK(Values!$F81),"",Values!N81)</f>
        <v/>
      </c>
      <c r="O82" s="28" t="str">
        <f aca="false">IF(ISBLANK(Values!$F81),"",Values!O81)</f>
        <v/>
      </c>
      <c r="P82" s="28" t="str">
        <f aca="false">IF(ISBLANK(Values!$F81),"",Values!P81)</f>
        <v/>
      </c>
      <c r="Q82" s="28" t="str">
        <f aca="false">IF(ISBLANK(Values!$F81),"",Values!Q81)</f>
        <v/>
      </c>
      <c r="R82" s="28" t="str">
        <f aca="false">IF(ISBLANK(Values!$F81),"",Values!R81)</f>
        <v/>
      </c>
      <c r="S82" s="28" t="str">
        <f aca="false">IF(ISBLANK(Values!$F81),"",Values!S81)</f>
        <v/>
      </c>
      <c r="T82" s="28" t="str">
        <f aca="false">IF(ISBLANK(Values!$F81),"",Values!T81)</f>
        <v/>
      </c>
      <c r="U82" s="44" t="str">
        <f aca="false">IF(ISBLANK(Values!$F81),"",Values!U81)</f>
        <v/>
      </c>
      <c r="W82" s="32" t="str">
        <f aca="false">IF(ISBLANK(Values!E81),"","Child")</f>
        <v/>
      </c>
      <c r="X82" s="32" t="str">
        <f aca="false">IF(ISBLANK(Values!E81),"",Values!$B$13)</f>
        <v/>
      </c>
      <c r="Y82" s="40" t="str">
        <f aca="false">IF(ISBLANK(Values!E81),"","Size-Color")</f>
        <v/>
      </c>
      <c r="Z82" s="32" t="str">
        <f aca="false">IF(ISBLANK(Values!E81),"","variation")</f>
        <v/>
      </c>
      <c r="AA82" s="36" t="str">
        <f aca="false">IF(ISBLANK(Values!E81),"",Values!$B$20)</f>
        <v/>
      </c>
      <c r="AB82" s="36" t="str">
        <f aca="false">IF(ISBLANK(Values!E81),"",Values!$B$29)</f>
        <v/>
      </c>
      <c r="AI82" s="42" t="str">
        <f aca="false">IF(ISBLANK(Values!E81),"",IF(Values!I81,Values!$B$23,Values!$B$33))</f>
        <v/>
      </c>
      <c r="AJ82" s="43" t="str">
        <f aca="false">IF(ISBLANK(Values!E81),"",Values!$B$24 &amp;" "&amp;Values!$B$3)</f>
        <v/>
      </c>
      <c r="AK82" s="1" t="str">
        <f aca="false">IF(ISBLANK(Values!E81),"",Values!$B$25)</f>
        <v/>
      </c>
      <c r="AL82" s="1" t="str">
        <f aca="false">IF(ISBLANK(Values!E81),"",SUBSTITUTE(SUBSTITUTE(IF(Values!$J81, Values!$B$26, Values!$B$33), "{language}", Values!$H81), "{flag}", INDEX(options!$E$1:$E$20, Values!$V81)))</f>
        <v/>
      </c>
      <c r="AM82" s="1" t="str">
        <f aca="false">SUBSTITUTE(IF(ISBLANK(Values!E81),"",Values!$B$27), "{model}", Values!$B$3)</f>
        <v/>
      </c>
      <c r="AT82" s="28" t="str">
        <f aca="false">IF(ISBLANK(Values!E81),"",Values!H81)</f>
        <v/>
      </c>
      <c r="AV82" s="36" t="str">
        <f aca="false">IF(ISBLANK(Values!E81),"",IF(Values!J81,"Backlit", "Non-Backlit"))</f>
        <v/>
      </c>
      <c r="BE82" s="27" t="str">
        <f aca="false">IF(ISBLANK(Values!E81),"","Professional Audience")</f>
        <v/>
      </c>
      <c r="BF82" s="27" t="str">
        <f aca="false">IF(ISBLANK(Values!E81),"","Consumer Audience")</f>
        <v/>
      </c>
      <c r="BG82" s="27" t="str">
        <f aca="false">IF(ISBLANK(Values!E81),"","Adults")</f>
        <v/>
      </c>
      <c r="BH82" s="27" t="str">
        <f aca="false">IF(ISBLANK(Values!E81),"","People")</f>
        <v/>
      </c>
      <c r="CG82" s="1" t="str">
        <f aca="false">IF(ISBLANK(Values!E81),"",Values!$B$11)</f>
        <v/>
      </c>
      <c r="CH82" s="1" t="str">
        <f aca="false">IF(ISBLANK(Values!E81),"","GR")</f>
        <v/>
      </c>
      <c r="CI82" s="1" t="str">
        <f aca="false">IF(ISBLANK(Values!E81),"",Values!$B$7)</f>
        <v/>
      </c>
      <c r="CJ82" s="1" t="str">
        <f aca="false">IF(ISBLANK(Values!E81),"",Values!$B$8)</f>
        <v/>
      </c>
      <c r="CK82" s="1" t="str">
        <f aca="false">IF(ISBLANK(Values!E81),"",Values!$B$9)</f>
        <v/>
      </c>
      <c r="CL82" s="1" t="str">
        <f aca="false">IF(ISBLANK(Values!E81),"","CM")</f>
        <v/>
      </c>
      <c r="CO82" s="1" t="str">
        <f aca="false">IF(ISBLANK(Values!E81), "", IF(AND(Values!$B$37=options!$G$2, Values!$C81), "AMAZON_NA", IF(AND(Values!$B$37=options!$G$1, Values!$D81), "AMAZON_EU", "DEFAULT")))</f>
        <v/>
      </c>
      <c r="CP82" s="36" t="str">
        <f aca="false">IF(ISBLANK(Values!E81),"",Values!$B$7)</f>
        <v/>
      </c>
      <c r="CQ82" s="36" t="str">
        <f aca="false">IF(ISBLANK(Values!E81),"",Values!$B$8)</f>
        <v/>
      </c>
      <c r="CR82" s="36" t="str">
        <f aca="false">IF(ISBLANK(Values!E81),"",Values!$B$9)</f>
        <v/>
      </c>
      <c r="CS82" s="1" t="str">
        <f aca="false">IF(ISBLANK(Values!E81),"",Values!$B$11)</f>
        <v/>
      </c>
      <c r="CT82" s="1" t="str">
        <f aca="false">IF(ISBLANK(Values!E81),"","GR")</f>
        <v/>
      </c>
      <c r="CU82" s="1" t="str">
        <f aca="false">IF(ISBLANK(Values!E81),"","CM")</f>
        <v/>
      </c>
      <c r="CV82" s="1" t="str">
        <f aca="false">IF(ISBLANK(Values!E81),"",IF(Values!$B$36=options!$F$1,"Denmark", IF(Values!$B$36=options!$F$2, "Danemark",IF(Values!$B$36=options!$F$3, "Dänemark",IF(Values!$B$36=options!$F$4, "Danimarca",IF(Values!$B$36=options!$F$5, "Dinamarca",IF(Values!$B$36=options!$F$6, "Denemarken","" ) ) ) ) )))</f>
        <v/>
      </c>
      <c r="CZ82" s="1" t="str">
        <f aca="false">IF(ISBLANK(Values!E81),"","No")</f>
        <v/>
      </c>
      <c r="DA82" s="1" t="str">
        <f aca="false">IF(ISBLANK(Values!E81),"","No")</f>
        <v/>
      </c>
      <c r="DO82" s="27" t="str">
        <f aca="false">IF(ISBLANK(Values!E81),"","Parts")</f>
        <v/>
      </c>
      <c r="DP82" s="27" t="str">
        <f aca="false">IF(ISBLANK(Values!E81),"",Values!$B$31)</f>
        <v/>
      </c>
      <c r="DS82" s="31"/>
      <c r="DY82" s="45" t="str">
        <f aca="false">IF(ISBLANK(Values!$E81), "", "not_applicable")</f>
        <v/>
      </c>
      <c r="DZ82" s="31"/>
      <c r="EA82" s="31"/>
      <c r="EB82" s="31"/>
      <c r="EC82" s="31"/>
      <c r="EI82" s="1" t="str">
        <f aca="false">IF(ISBLANK(Values!E81),"",Values!$B$31)</f>
        <v/>
      </c>
      <c r="ES82" s="1" t="str">
        <f aca="false">IF(ISBLANK(Values!E81),"","Amazon Tellus UPS")</f>
        <v/>
      </c>
      <c r="EV82" s="31" t="str">
        <f aca="false">IF(ISBLANK(Values!E81),"","New")</f>
        <v/>
      </c>
      <c r="FE82" s="1" t="str">
        <f aca="false">IF(ISBLANK(Values!E81),"",IF(CO82&lt;&gt;"DEFAULT", "", 3))</f>
        <v/>
      </c>
      <c r="FH82" s="1" t="str">
        <f aca="false">IF(ISBLANK(Values!E81),"","FALSE")</f>
        <v/>
      </c>
      <c r="FI82" s="36" t="str">
        <f aca="false">IF(ISBLANK(Values!E81),"","FALSE")</f>
        <v/>
      </c>
      <c r="FJ82" s="36" t="str">
        <f aca="false">IF(ISBLANK(Values!E81),"","FALSE")</f>
        <v/>
      </c>
      <c r="FM82" s="1" t="str">
        <f aca="false">IF(ISBLANK(Values!E81),"","1")</f>
        <v/>
      </c>
      <c r="FO82" s="28" t="str">
        <f aca="false">IF(ISBLANK(Values!E81),"",IF(Values!J81, Values!$B$4, Values!$B$5))</f>
        <v/>
      </c>
      <c r="FP82" s="1" t="str">
        <f aca="false">IF(ISBLANK(Values!E81),"","Percent")</f>
        <v/>
      </c>
      <c r="FQ82" s="1" t="str">
        <f aca="false">IF(ISBLANK(Values!E81),"","2")</f>
        <v/>
      </c>
      <c r="FR82" s="1" t="str">
        <f aca="false">IF(ISBLANK(Values!E81),"","3")</f>
        <v/>
      </c>
      <c r="FS82" s="1" t="str">
        <f aca="false">IF(ISBLANK(Values!E81),"","5")</f>
        <v/>
      </c>
      <c r="FT82" s="1" t="str">
        <f aca="false">IF(ISBLANK(Values!E81),"","6")</f>
        <v/>
      </c>
      <c r="FU82" s="1" t="str">
        <f aca="false">IF(ISBLANK(Values!E81),"","10")</f>
        <v/>
      </c>
      <c r="FV82" s="1" t="str">
        <f aca="false">IF(ISBLANK(Values!E81),"","10")</f>
        <v/>
      </c>
    </row>
    <row r="83" customFormat="false" ht="15" hidden="false" customHeight="false" outlineLevel="0" collapsed="false">
      <c r="A83" s="27" t="str">
        <f aca="false">IF(ISBLANK(Values!E82),"",IF(Values!$B$37="EU","computercomponent","computer"))</f>
        <v/>
      </c>
      <c r="B83" s="38" t="str">
        <f aca="false">IF(ISBLANK(Values!E82),"",Values!F82)</f>
        <v/>
      </c>
      <c r="C83" s="32" t="str">
        <f aca="false">IF(ISBLANK(Values!E82),"","TellusRem")</f>
        <v/>
      </c>
      <c r="D83" s="30" t="str">
        <f aca="false">IF(ISBLANK(Values!E82),"",Values!E82)</f>
        <v/>
      </c>
      <c r="E83" s="31" t="str">
        <f aca="false">IF(ISBLANK(Values!E82),"","EAN")</f>
        <v/>
      </c>
      <c r="F83" s="28" t="str">
        <f aca="false">IF(ISBLANK(Values!E82),"",IF(Values!J82, SUBSTITUTE(Values!$B$1, "{language}", Values!H82) &amp; " " &amp;Values!$B$3, SUBSTITUTE(Values!$B$2, "{language}", Values!$H82) &amp; " " &amp;Values!$B$3))</f>
        <v/>
      </c>
      <c r="G83" s="39" t="str">
        <f aca="false">IF(ISBLANK(Values!E82),"","TellusRem")</f>
        <v/>
      </c>
      <c r="H83" s="27" t="str">
        <f aca="false">IF(ISBLANK(Values!E82),"",Values!$B$16)</f>
        <v/>
      </c>
      <c r="I83" s="27" t="str">
        <f aca="false">IF(ISBLANK(Values!E82),"","4730574031")</f>
        <v/>
      </c>
      <c r="J83" s="40" t="str">
        <f aca="false">IF(ISBLANK(Values!E82),"",Values!F82 )</f>
        <v/>
      </c>
      <c r="K83" s="28" t="str">
        <f aca="false">IF(ISBLANK(Values!E82),"",IF(Values!J82, Values!$B$4, Values!$B$5))</f>
        <v/>
      </c>
      <c r="L83" s="41" t="str">
        <f aca="false">IF(ISBLANK(Values!E82),"",IF($CO83="DEFAULT", Values!$B$18, ""))</f>
        <v/>
      </c>
      <c r="M83" s="28" t="str">
        <f aca="false">IF(ISBLANK(Values!E82),"",Values!$M82)</f>
        <v/>
      </c>
      <c r="N83" s="28" t="str">
        <f aca="false">IF(ISBLANK(Values!$F82),"",Values!N82)</f>
        <v/>
      </c>
      <c r="O83" s="28" t="str">
        <f aca="false">IF(ISBLANK(Values!$F82),"",Values!O82)</f>
        <v/>
      </c>
      <c r="P83" s="28" t="str">
        <f aca="false">IF(ISBLANK(Values!$F82),"",Values!P82)</f>
        <v/>
      </c>
      <c r="Q83" s="28" t="str">
        <f aca="false">IF(ISBLANK(Values!$F82),"",Values!Q82)</f>
        <v/>
      </c>
      <c r="R83" s="28" t="str">
        <f aca="false">IF(ISBLANK(Values!$F82),"",Values!R82)</f>
        <v/>
      </c>
      <c r="S83" s="28" t="str">
        <f aca="false">IF(ISBLANK(Values!$F82),"",Values!S82)</f>
        <v/>
      </c>
      <c r="T83" s="28" t="str">
        <f aca="false">IF(ISBLANK(Values!$F82),"",Values!T82)</f>
        <v/>
      </c>
      <c r="U83" s="44" t="str">
        <f aca="false">IF(ISBLANK(Values!$F82),"",Values!U82)</f>
        <v/>
      </c>
      <c r="W83" s="32" t="str">
        <f aca="false">IF(ISBLANK(Values!E82),"","Child")</f>
        <v/>
      </c>
      <c r="X83" s="32" t="str">
        <f aca="false">IF(ISBLANK(Values!E82),"",Values!$B$13)</f>
        <v/>
      </c>
      <c r="Y83" s="40" t="str">
        <f aca="false">IF(ISBLANK(Values!E82),"","Size-Color")</f>
        <v/>
      </c>
      <c r="Z83" s="32" t="str">
        <f aca="false">IF(ISBLANK(Values!E82),"","variation")</f>
        <v/>
      </c>
      <c r="AA83" s="36" t="str">
        <f aca="false">IF(ISBLANK(Values!E82),"",Values!$B$20)</f>
        <v/>
      </c>
      <c r="AB83" s="36" t="str">
        <f aca="false">IF(ISBLANK(Values!E82),"",Values!$B$29)</f>
        <v/>
      </c>
      <c r="AI83" s="42" t="str">
        <f aca="false">IF(ISBLANK(Values!E82),"",IF(Values!I82,Values!$B$23,Values!$B$33))</f>
        <v/>
      </c>
      <c r="AJ83" s="43" t="str">
        <f aca="false">IF(ISBLANK(Values!E82),"",Values!$B$24 &amp;" "&amp;Values!$B$3)</f>
        <v/>
      </c>
      <c r="AK83" s="1" t="str">
        <f aca="false">IF(ISBLANK(Values!E82),"",Values!$B$25)</f>
        <v/>
      </c>
      <c r="AL83" s="1" t="str">
        <f aca="false">IF(ISBLANK(Values!E82),"",SUBSTITUTE(SUBSTITUTE(IF(Values!$J82, Values!$B$26, Values!$B$33), "{language}", Values!$H82), "{flag}", INDEX(options!$E$1:$E$20, Values!$V82)))</f>
        <v/>
      </c>
      <c r="AM83" s="1" t="str">
        <f aca="false">SUBSTITUTE(IF(ISBLANK(Values!E82),"",Values!$B$27), "{model}", Values!$B$3)</f>
        <v/>
      </c>
      <c r="AT83" s="28" t="str">
        <f aca="false">IF(ISBLANK(Values!E82),"",Values!H82)</f>
        <v/>
      </c>
      <c r="AV83" s="36" t="str">
        <f aca="false">IF(ISBLANK(Values!E82),"",IF(Values!J82,"Backlit", "Non-Backlit"))</f>
        <v/>
      </c>
      <c r="BE83" s="27" t="str">
        <f aca="false">IF(ISBLANK(Values!E82),"","Professional Audience")</f>
        <v/>
      </c>
      <c r="BF83" s="27" t="str">
        <f aca="false">IF(ISBLANK(Values!E82),"","Consumer Audience")</f>
        <v/>
      </c>
      <c r="BG83" s="27" t="str">
        <f aca="false">IF(ISBLANK(Values!E82),"","Adults")</f>
        <v/>
      </c>
      <c r="BH83" s="27" t="str">
        <f aca="false">IF(ISBLANK(Values!E82),"","People")</f>
        <v/>
      </c>
      <c r="CG83" s="1" t="str">
        <f aca="false">IF(ISBLANK(Values!E82),"",Values!$B$11)</f>
        <v/>
      </c>
      <c r="CH83" s="1" t="str">
        <f aca="false">IF(ISBLANK(Values!E82),"","GR")</f>
        <v/>
      </c>
      <c r="CI83" s="1" t="str">
        <f aca="false">IF(ISBLANK(Values!E82),"",Values!$B$7)</f>
        <v/>
      </c>
      <c r="CJ83" s="1" t="str">
        <f aca="false">IF(ISBLANK(Values!E82),"",Values!$B$8)</f>
        <v/>
      </c>
      <c r="CK83" s="1" t="str">
        <f aca="false">IF(ISBLANK(Values!E82),"",Values!$B$9)</f>
        <v/>
      </c>
      <c r="CL83" s="1" t="str">
        <f aca="false">IF(ISBLANK(Values!E82),"","CM")</f>
        <v/>
      </c>
      <c r="CO83" s="1" t="str">
        <f aca="false">IF(ISBLANK(Values!E82), "", IF(AND(Values!$B$37=options!$G$2, Values!$C82), "AMAZON_NA", IF(AND(Values!$B$37=options!$G$1, Values!$D82), "AMAZON_EU", "DEFAULT")))</f>
        <v/>
      </c>
      <c r="CP83" s="36" t="str">
        <f aca="false">IF(ISBLANK(Values!E82),"",Values!$B$7)</f>
        <v/>
      </c>
      <c r="CQ83" s="36" t="str">
        <f aca="false">IF(ISBLANK(Values!E82),"",Values!$B$8)</f>
        <v/>
      </c>
      <c r="CR83" s="36" t="str">
        <f aca="false">IF(ISBLANK(Values!E82),"",Values!$B$9)</f>
        <v/>
      </c>
      <c r="CS83" s="1" t="str">
        <f aca="false">IF(ISBLANK(Values!E82),"",Values!$B$11)</f>
        <v/>
      </c>
      <c r="CT83" s="1" t="str">
        <f aca="false">IF(ISBLANK(Values!E82),"","GR")</f>
        <v/>
      </c>
      <c r="CU83" s="1" t="str">
        <f aca="false">IF(ISBLANK(Values!E82),"","CM")</f>
        <v/>
      </c>
      <c r="CV83" s="1" t="str">
        <f aca="false">IF(ISBLANK(Values!E82),"",IF(Values!$B$36=options!$F$1,"Denmark", IF(Values!$B$36=options!$F$2, "Danemark",IF(Values!$B$36=options!$F$3, "Dänemark",IF(Values!$B$36=options!$F$4, "Danimarca",IF(Values!$B$36=options!$F$5, "Dinamarca",IF(Values!$B$36=options!$F$6, "Denemarken","" ) ) ) ) )))</f>
        <v/>
      </c>
      <c r="CZ83" s="1" t="str">
        <f aca="false">IF(ISBLANK(Values!E82),"","No")</f>
        <v/>
      </c>
      <c r="DA83" s="1" t="str">
        <f aca="false">IF(ISBLANK(Values!E82),"","No")</f>
        <v/>
      </c>
      <c r="DO83" s="27" t="str">
        <f aca="false">IF(ISBLANK(Values!E82),"","Parts")</f>
        <v/>
      </c>
      <c r="DP83" s="27" t="str">
        <f aca="false">IF(ISBLANK(Values!E82),"",Values!$B$31)</f>
        <v/>
      </c>
      <c r="DS83" s="31"/>
      <c r="DY83" s="31"/>
      <c r="DZ83" s="31"/>
      <c r="EA83" s="31"/>
      <c r="EB83" s="31"/>
      <c r="EC83" s="31"/>
      <c r="EI83" s="1" t="str">
        <f aca="false">IF(ISBLANK(Values!E82),"",Values!$B$31)</f>
        <v/>
      </c>
      <c r="ES83" s="1" t="str">
        <f aca="false">IF(ISBLANK(Values!E82),"","Amazon Tellus UPS")</f>
        <v/>
      </c>
      <c r="EV83" s="31" t="str">
        <f aca="false">IF(ISBLANK(Values!E82),"","New")</f>
        <v/>
      </c>
      <c r="FE83" s="1" t="str">
        <f aca="false">IF(ISBLANK(Values!E82),"",IF(CO83&lt;&gt;"DEFAULT", "", 3))</f>
        <v/>
      </c>
      <c r="FH83" s="1" t="str">
        <f aca="false">IF(ISBLANK(Values!E82),"","FALSE")</f>
        <v/>
      </c>
      <c r="FI83" s="36" t="str">
        <f aca="false">IF(ISBLANK(Values!E82),"","FALSE")</f>
        <v/>
      </c>
      <c r="FJ83" s="36" t="str">
        <f aca="false">IF(ISBLANK(Values!E82),"","FALSE")</f>
        <v/>
      </c>
      <c r="FM83" s="1" t="str">
        <f aca="false">IF(ISBLANK(Values!E82),"","1")</f>
        <v/>
      </c>
      <c r="FO83" s="28" t="str">
        <f aca="false">IF(ISBLANK(Values!E82),"",IF(Values!J82, Values!$B$4, Values!$B$5))</f>
        <v/>
      </c>
      <c r="FP83" s="1" t="str">
        <f aca="false">IF(ISBLANK(Values!E82),"","Percent")</f>
        <v/>
      </c>
      <c r="FQ83" s="1" t="str">
        <f aca="false">IF(ISBLANK(Values!E82),"","2")</f>
        <v/>
      </c>
      <c r="FR83" s="1" t="str">
        <f aca="false">IF(ISBLANK(Values!E82),"","3")</f>
        <v/>
      </c>
      <c r="FS83" s="1" t="str">
        <f aca="false">IF(ISBLANK(Values!E82),"","5")</f>
        <v/>
      </c>
      <c r="FT83" s="1" t="str">
        <f aca="false">IF(ISBLANK(Values!E82),"","6")</f>
        <v/>
      </c>
      <c r="FU83" s="1" t="str">
        <f aca="false">IF(ISBLANK(Values!E82),"","10")</f>
        <v/>
      </c>
      <c r="FV83" s="1" t="str">
        <f aca="false">IF(ISBLANK(Values!E82),"","10")</f>
        <v/>
      </c>
    </row>
    <row r="84" customFormat="false" ht="15" hidden="false" customHeight="false" outlineLevel="0" collapsed="false">
      <c r="A84" s="27" t="str">
        <f aca="false">IF(ISBLANK(Values!E83),"",IF(Values!$B$37="EU","computercomponent","computer"))</f>
        <v/>
      </c>
      <c r="B84" s="38" t="str">
        <f aca="false">IF(ISBLANK(Values!E83),"",Values!F83)</f>
        <v/>
      </c>
      <c r="C84" s="32" t="str">
        <f aca="false">IF(ISBLANK(Values!E83),"","TellusRem")</f>
        <v/>
      </c>
      <c r="D84" s="30" t="str">
        <f aca="false">IF(ISBLANK(Values!E83),"",Values!E83)</f>
        <v/>
      </c>
      <c r="E84" s="31" t="str">
        <f aca="false">IF(ISBLANK(Values!E83),"","EAN")</f>
        <v/>
      </c>
      <c r="F84" s="28" t="str">
        <f aca="false">IF(ISBLANK(Values!E83),"",IF(Values!J83, SUBSTITUTE(Values!$B$1, "{language}", Values!H83) &amp; " " &amp;Values!$B$3, SUBSTITUTE(Values!$B$2, "{language}", Values!$H83) &amp; " " &amp;Values!$B$3))</f>
        <v/>
      </c>
      <c r="G84" s="39" t="str">
        <f aca="false">IF(ISBLANK(Values!E83),"","TellusRem")</f>
        <v/>
      </c>
      <c r="H84" s="27" t="str">
        <f aca="false">IF(ISBLANK(Values!E83),"",Values!$B$16)</f>
        <v/>
      </c>
      <c r="I84" s="27" t="str">
        <f aca="false">IF(ISBLANK(Values!E83),"","4730574031")</f>
        <v/>
      </c>
      <c r="J84" s="40" t="str">
        <f aca="false">IF(ISBLANK(Values!E83),"",Values!F83 )</f>
        <v/>
      </c>
      <c r="K84" s="28" t="str">
        <f aca="false">IF(ISBLANK(Values!E83),"",IF(Values!J83, Values!$B$4, Values!$B$5))</f>
        <v/>
      </c>
      <c r="L84" s="41" t="str">
        <f aca="false">IF(ISBLANK(Values!E83),"",IF($CO84="DEFAULT", Values!$B$18, ""))</f>
        <v/>
      </c>
      <c r="M84" s="28" t="str">
        <f aca="false">IF(ISBLANK(Values!E83),"",Values!$M83)</f>
        <v/>
      </c>
      <c r="N84" s="28" t="str">
        <f aca="false">IF(ISBLANK(Values!$F83),"",Values!N83)</f>
        <v/>
      </c>
      <c r="O84" s="28" t="str">
        <f aca="false">IF(ISBLANK(Values!$F83),"",Values!O83)</f>
        <v/>
      </c>
      <c r="P84" s="28" t="str">
        <f aca="false">IF(ISBLANK(Values!$F83),"",Values!P83)</f>
        <v/>
      </c>
      <c r="Q84" s="28" t="str">
        <f aca="false">IF(ISBLANK(Values!$F83),"",Values!Q83)</f>
        <v/>
      </c>
      <c r="R84" s="28" t="str">
        <f aca="false">IF(ISBLANK(Values!$F83),"",Values!R83)</f>
        <v/>
      </c>
      <c r="S84" s="28" t="str">
        <f aca="false">IF(ISBLANK(Values!$F83),"",Values!S83)</f>
        <v/>
      </c>
      <c r="T84" s="28" t="str">
        <f aca="false">IF(ISBLANK(Values!$F83),"",Values!T83)</f>
        <v/>
      </c>
      <c r="U84" s="44" t="str">
        <f aca="false">IF(ISBLANK(Values!$F83),"",Values!U83)</f>
        <v/>
      </c>
      <c r="W84" s="32" t="str">
        <f aca="false">IF(ISBLANK(Values!E83),"","Child")</f>
        <v/>
      </c>
      <c r="X84" s="32" t="str">
        <f aca="false">IF(ISBLANK(Values!E83),"",Values!$B$13)</f>
        <v/>
      </c>
      <c r="Y84" s="40" t="str">
        <f aca="false">IF(ISBLANK(Values!E83),"","Size-Color")</f>
        <v/>
      </c>
      <c r="Z84" s="32" t="str">
        <f aca="false">IF(ISBLANK(Values!E83),"","variation")</f>
        <v/>
      </c>
      <c r="AA84" s="36" t="str">
        <f aca="false">IF(ISBLANK(Values!E83),"",Values!$B$20)</f>
        <v/>
      </c>
      <c r="AB84" s="36" t="str">
        <f aca="false">IF(ISBLANK(Values!E83),"",Values!$B$29)</f>
        <v/>
      </c>
      <c r="AI84" s="42" t="str">
        <f aca="false">IF(ISBLANK(Values!E83),"",IF(Values!I83,Values!$B$23,Values!$B$33))</f>
        <v/>
      </c>
      <c r="AJ84" s="43" t="str">
        <f aca="false">IF(ISBLANK(Values!E83),"",Values!$B$24 &amp;" "&amp;Values!$B$3)</f>
        <v/>
      </c>
      <c r="AK84" s="1" t="str">
        <f aca="false">IF(ISBLANK(Values!E83),"",Values!$B$25)</f>
        <v/>
      </c>
      <c r="AL84" s="1" t="str">
        <f aca="false">IF(ISBLANK(Values!E83),"",SUBSTITUTE(SUBSTITUTE(IF(Values!$J83, Values!$B$26, Values!$B$33), "{language}", Values!$H83), "{flag}", INDEX(options!$E$1:$E$20, Values!$V83)))</f>
        <v/>
      </c>
      <c r="AM84" s="1" t="str">
        <f aca="false">SUBSTITUTE(IF(ISBLANK(Values!E83),"",Values!$B$27), "{model}", Values!$B$3)</f>
        <v/>
      </c>
      <c r="AT84" s="28" t="str">
        <f aca="false">IF(ISBLANK(Values!E83),"",Values!H83)</f>
        <v/>
      </c>
      <c r="AV84" s="36" t="str">
        <f aca="false">IF(ISBLANK(Values!E83),"",IF(Values!J83,"Backlit", "Non-Backlit"))</f>
        <v/>
      </c>
      <c r="BE84" s="27" t="str">
        <f aca="false">IF(ISBLANK(Values!E83),"","Professional Audience")</f>
        <v/>
      </c>
      <c r="BF84" s="27" t="str">
        <f aca="false">IF(ISBLANK(Values!E83),"","Consumer Audience")</f>
        <v/>
      </c>
      <c r="BG84" s="27" t="str">
        <f aca="false">IF(ISBLANK(Values!E83),"","Adults")</f>
        <v/>
      </c>
      <c r="BH84" s="27" t="str">
        <f aca="false">IF(ISBLANK(Values!E83),"","People")</f>
        <v/>
      </c>
      <c r="CG84" s="1" t="str">
        <f aca="false">IF(ISBLANK(Values!E83),"",Values!$B$11)</f>
        <v/>
      </c>
      <c r="CH84" s="1" t="str">
        <f aca="false">IF(ISBLANK(Values!E83),"","GR")</f>
        <v/>
      </c>
      <c r="CI84" s="1" t="str">
        <f aca="false">IF(ISBLANK(Values!E83),"",Values!$B$7)</f>
        <v/>
      </c>
      <c r="CJ84" s="1" t="str">
        <f aca="false">IF(ISBLANK(Values!E83),"",Values!$B$8)</f>
        <v/>
      </c>
      <c r="CK84" s="1" t="str">
        <f aca="false">IF(ISBLANK(Values!E83),"",Values!$B$9)</f>
        <v/>
      </c>
      <c r="CL84" s="1" t="str">
        <f aca="false">IF(ISBLANK(Values!E83),"","CM")</f>
        <v/>
      </c>
      <c r="CO84" s="1" t="str">
        <f aca="false">IF(ISBLANK(Values!E83), "", IF(AND(Values!$B$37=options!$G$2, Values!$C83), "AMAZON_NA", IF(AND(Values!$B$37=options!$G$1, Values!$D83), "AMAZON_EU", "DEFAULT")))</f>
        <v/>
      </c>
      <c r="CP84" s="36" t="str">
        <f aca="false">IF(ISBLANK(Values!E83),"",Values!$B$7)</f>
        <v/>
      </c>
      <c r="CQ84" s="36" t="str">
        <f aca="false">IF(ISBLANK(Values!E83),"",Values!$B$8)</f>
        <v/>
      </c>
      <c r="CR84" s="36" t="str">
        <f aca="false">IF(ISBLANK(Values!E83),"",Values!$B$9)</f>
        <v/>
      </c>
      <c r="CS84" s="1" t="str">
        <f aca="false">IF(ISBLANK(Values!E83),"",Values!$B$11)</f>
        <v/>
      </c>
      <c r="CT84" s="1" t="str">
        <f aca="false">IF(ISBLANK(Values!E83),"","GR")</f>
        <v/>
      </c>
      <c r="CU84" s="1" t="str">
        <f aca="false">IF(ISBLANK(Values!E83),"","CM")</f>
        <v/>
      </c>
      <c r="CV84" s="1" t="str">
        <f aca="false">IF(ISBLANK(Values!E83),"",IF(Values!$B$36=options!$F$1,"Denmark", IF(Values!$B$36=options!$F$2, "Danemark",IF(Values!$B$36=options!$F$3, "Dänemark",IF(Values!$B$36=options!$F$4, "Danimarca",IF(Values!$B$36=options!$F$5, "Dinamarca",IF(Values!$B$36=options!$F$6, "Denemarken","" ) ) ) ) )))</f>
        <v/>
      </c>
      <c r="CZ84" s="1" t="str">
        <f aca="false">IF(ISBLANK(Values!E83),"","No")</f>
        <v/>
      </c>
      <c r="DA84" s="1" t="str">
        <f aca="false">IF(ISBLANK(Values!E83),"","No")</f>
        <v/>
      </c>
      <c r="DO84" s="27" t="str">
        <f aca="false">IF(ISBLANK(Values!E83),"","Parts")</f>
        <v/>
      </c>
      <c r="DP84" s="27" t="str">
        <f aca="false">IF(ISBLANK(Values!E83),"",Values!$B$31)</f>
        <v/>
      </c>
      <c r="DS84" s="31"/>
      <c r="DY84" s="31"/>
      <c r="DZ84" s="31"/>
      <c r="EA84" s="31"/>
      <c r="EB84" s="31"/>
      <c r="EC84" s="31"/>
      <c r="EI84" s="1" t="str">
        <f aca="false">IF(ISBLANK(Values!E83),"",Values!$B$31)</f>
        <v/>
      </c>
      <c r="ES84" s="1" t="str">
        <f aca="false">IF(ISBLANK(Values!E83),"","Amazon Tellus UPS")</f>
        <v/>
      </c>
      <c r="EV84" s="31" t="str">
        <f aca="false">IF(ISBLANK(Values!E83),"","New")</f>
        <v/>
      </c>
      <c r="FE84" s="1" t="str">
        <f aca="false">IF(ISBLANK(Values!E83),"",IF(CO84&lt;&gt;"DEFAULT", "", 3))</f>
        <v/>
      </c>
      <c r="FH84" s="1" t="str">
        <f aca="false">IF(ISBLANK(Values!E83),"","FALSE")</f>
        <v/>
      </c>
      <c r="FI84" s="36" t="str">
        <f aca="false">IF(ISBLANK(Values!E83),"","FALSE")</f>
        <v/>
      </c>
      <c r="FJ84" s="36" t="str">
        <f aca="false">IF(ISBLANK(Values!E83),"","FALSE")</f>
        <v/>
      </c>
      <c r="FM84" s="1" t="str">
        <f aca="false">IF(ISBLANK(Values!E83),"","1")</f>
        <v/>
      </c>
      <c r="FO84" s="28" t="str">
        <f aca="false">IF(ISBLANK(Values!E83),"",IF(Values!J83, Values!$B$4, Values!$B$5))</f>
        <v/>
      </c>
      <c r="FP84" s="1" t="str">
        <f aca="false">IF(ISBLANK(Values!E83),"","Percent")</f>
        <v/>
      </c>
      <c r="FQ84" s="1" t="str">
        <f aca="false">IF(ISBLANK(Values!E83),"","2")</f>
        <v/>
      </c>
      <c r="FR84" s="1" t="str">
        <f aca="false">IF(ISBLANK(Values!E83),"","3")</f>
        <v/>
      </c>
      <c r="FS84" s="1" t="str">
        <f aca="false">IF(ISBLANK(Values!E83),"","5")</f>
        <v/>
      </c>
      <c r="FT84" s="1" t="str">
        <f aca="false">IF(ISBLANK(Values!E83),"","6")</f>
        <v/>
      </c>
      <c r="FU84" s="1" t="str">
        <f aca="false">IF(ISBLANK(Values!E83),"","10")</f>
        <v/>
      </c>
      <c r="FV84" s="1" t="str">
        <f aca="false">IF(ISBLANK(Values!E83),"","10")</f>
        <v/>
      </c>
    </row>
    <row r="85" customFormat="false" ht="15" hidden="false" customHeight="false" outlineLevel="0" collapsed="false">
      <c r="A85" s="27" t="str">
        <f aca="false">IF(ISBLANK(Values!E84),"",IF(Values!$B$37="EU","computercomponent","computer"))</f>
        <v/>
      </c>
      <c r="B85" s="38" t="str">
        <f aca="false">IF(ISBLANK(Values!E84),"",Values!F84)</f>
        <v/>
      </c>
      <c r="C85" s="32" t="str">
        <f aca="false">IF(ISBLANK(Values!E84),"","TellusRem")</f>
        <v/>
      </c>
      <c r="D85" s="30" t="str">
        <f aca="false">IF(ISBLANK(Values!E84),"",Values!E84)</f>
        <v/>
      </c>
      <c r="E85" s="31" t="str">
        <f aca="false">IF(ISBLANK(Values!E84),"","EAN")</f>
        <v/>
      </c>
      <c r="F85" s="28" t="str">
        <f aca="false">IF(ISBLANK(Values!E84),"",IF(Values!J84, SUBSTITUTE(Values!$B$1, "{language}", Values!H84) &amp; " " &amp;Values!$B$3, SUBSTITUTE(Values!$B$2, "{language}", Values!$H84) &amp; " " &amp;Values!$B$3))</f>
        <v/>
      </c>
      <c r="G85" s="39" t="str">
        <f aca="false">IF(ISBLANK(Values!E84),"","TellusRem")</f>
        <v/>
      </c>
      <c r="H85" s="27" t="str">
        <f aca="false">IF(ISBLANK(Values!E84),"",Values!$B$16)</f>
        <v/>
      </c>
      <c r="I85" s="27" t="str">
        <f aca="false">IF(ISBLANK(Values!E84),"","4730574031")</f>
        <v/>
      </c>
      <c r="J85" s="40" t="str">
        <f aca="false">IF(ISBLANK(Values!E84),"",Values!F84 )</f>
        <v/>
      </c>
      <c r="K85" s="28" t="str">
        <f aca="false">IF(ISBLANK(Values!E84),"",IF(Values!J84, Values!$B$4, Values!$B$5))</f>
        <v/>
      </c>
      <c r="L85" s="41" t="str">
        <f aca="false">IF(ISBLANK(Values!E84),"",IF($CO85="DEFAULT", Values!$B$18, ""))</f>
        <v/>
      </c>
      <c r="M85" s="28" t="str">
        <f aca="false">IF(ISBLANK(Values!E84),"",Values!$M84)</f>
        <v/>
      </c>
      <c r="N85" s="28" t="str">
        <f aca="false">IF(ISBLANK(Values!$F84),"",Values!N84)</f>
        <v/>
      </c>
      <c r="O85" s="28" t="str">
        <f aca="false">IF(ISBLANK(Values!$F84),"",Values!O84)</f>
        <v/>
      </c>
      <c r="P85" s="28" t="str">
        <f aca="false">IF(ISBLANK(Values!$F84),"",Values!P84)</f>
        <v/>
      </c>
      <c r="Q85" s="28" t="str">
        <f aca="false">IF(ISBLANK(Values!$F84),"",Values!Q84)</f>
        <v/>
      </c>
      <c r="R85" s="28" t="str">
        <f aca="false">IF(ISBLANK(Values!$F84),"",Values!R84)</f>
        <v/>
      </c>
      <c r="S85" s="28" t="str">
        <f aca="false">IF(ISBLANK(Values!$F84),"",Values!S84)</f>
        <v/>
      </c>
      <c r="T85" s="28" t="str">
        <f aca="false">IF(ISBLANK(Values!$F84),"",Values!T84)</f>
        <v/>
      </c>
      <c r="U85" s="44" t="str">
        <f aca="false">IF(ISBLANK(Values!$F84),"",Values!U84)</f>
        <v/>
      </c>
      <c r="W85" s="32" t="str">
        <f aca="false">IF(ISBLANK(Values!E84),"","Child")</f>
        <v/>
      </c>
      <c r="X85" s="32" t="str">
        <f aca="false">IF(ISBLANK(Values!E84),"",Values!$B$13)</f>
        <v/>
      </c>
      <c r="Y85" s="40" t="str">
        <f aca="false">IF(ISBLANK(Values!E84),"","Size-Color")</f>
        <v/>
      </c>
      <c r="Z85" s="32" t="str">
        <f aca="false">IF(ISBLANK(Values!E84),"","variation")</f>
        <v/>
      </c>
      <c r="AA85" s="36" t="str">
        <f aca="false">IF(ISBLANK(Values!E84),"",Values!$B$20)</f>
        <v/>
      </c>
      <c r="AB85" s="36" t="str">
        <f aca="false">IF(ISBLANK(Values!E84),"",Values!$B$29)</f>
        <v/>
      </c>
      <c r="AI85" s="42" t="str">
        <f aca="false">IF(ISBLANK(Values!E84),"",IF(Values!I84,Values!$B$23,Values!$B$33))</f>
        <v/>
      </c>
      <c r="AJ85" s="43" t="str">
        <f aca="false">IF(ISBLANK(Values!E84),"",Values!$B$24 &amp;" "&amp;Values!$B$3)</f>
        <v/>
      </c>
      <c r="AK85" s="1" t="str">
        <f aca="false">IF(ISBLANK(Values!E84),"",Values!$B$25)</f>
        <v/>
      </c>
      <c r="AL85" s="1" t="str">
        <f aca="false">IF(ISBLANK(Values!E84),"",SUBSTITUTE(SUBSTITUTE(IF(Values!$J84, Values!$B$26, Values!$B$33), "{language}", Values!$H84), "{flag}", INDEX(options!$E$1:$E$20, Values!$V84)))</f>
        <v/>
      </c>
      <c r="AM85" s="1" t="str">
        <f aca="false">SUBSTITUTE(IF(ISBLANK(Values!E84),"",Values!$B$27), "{model}", Values!$B$3)</f>
        <v/>
      </c>
      <c r="AT85" s="28" t="str">
        <f aca="false">IF(ISBLANK(Values!E84),"",Values!H84)</f>
        <v/>
      </c>
      <c r="AV85" s="36" t="str">
        <f aca="false">IF(ISBLANK(Values!E84),"",IF(Values!J84,"Backlit", "Non-Backlit"))</f>
        <v/>
      </c>
      <c r="BE85" s="27" t="str">
        <f aca="false">IF(ISBLANK(Values!E84),"","Professional Audience")</f>
        <v/>
      </c>
      <c r="BF85" s="27" t="str">
        <f aca="false">IF(ISBLANK(Values!E84),"","Consumer Audience")</f>
        <v/>
      </c>
      <c r="BG85" s="27" t="str">
        <f aca="false">IF(ISBLANK(Values!E84),"","Adults")</f>
        <v/>
      </c>
      <c r="BH85" s="27" t="str">
        <f aca="false">IF(ISBLANK(Values!E84),"","People")</f>
        <v/>
      </c>
      <c r="CG85" s="1" t="str">
        <f aca="false">IF(ISBLANK(Values!E84),"",Values!$B$11)</f>
        <v/>
      </c>
      <c r="CH85" s="1" t="str">
        <f aca="false">IF(ISBLANK(Values!E84),"","GR")</f>
        <v/>
      </c>
      <c r="CI85" s="1" t="str">
        <f aca="false">IF(ISBLANK(Values!E84),"",Values!$B$7)</f>
        <v/>
      </c>
      <c r="CJ85" s="1" t="str">
        <f aca="false">IF(ISBLANK(Values!E84),"",Values!$B$8)</f>
        <v/>
      </c>
      <c r="CK85" s="1" t="str">
        <f aca="false">IF(ISBLANK(Values!E84),"",Values!$B$9)</f>
        <v/>
      </c>
      <c r="CL85" s="1" t="str">
        <f aca="false">IF(ISBLANK(Values!E84),"","CM")</f>
        <v/>
      </c>
      <c r="CO85" s="1" t="str">
        <f aca="false">IF(ISBLANK(Values!E84), "", IF(AND(Values!$B$37=options!$G$2, Values!$C84), "AMAZON_NA", IF(AND(Values!$B$37=options!$G$1, Values!$D84), "AMAZON_EU", "DEFAULT")))</f>
        <v/>
      </c>
      <c r="CP85" s="36" t="str">
        <f aca="false">IF(ISBLANK(Values!E84),"",Values!$B$7)</f>
        <v/>
      </c>
      <c r="CQ85" s="36" t="str">
        <f aca="false">IF(ISBLANK(Values!E84),"",Values!$B$8)</f>
        <v/>
      </c>
      <c r="CR85" s="36" t="str">
        <f aca="false">IF(ISBLANK(Values!E84),"",Values!$B$9)</f>
        <v/>
      </c>
      <c r="CS85" s="1" t="str">
        <f aca="false">IF(ISBLANK(Values!E84),"",Values!$B$11)</f>
        <v/>
      </c>
      <c r="CT85" s="1" t="str">
        <f aca="false">IF(ISBLANK(Values!E84),"","GR")</f>
        <v/>
      </c>
      <c r="CU85" s="1" t="str">
        <f aca="false">IF(ISBLANK(Values!E84),"","CM")</f>
        <v/>
      </c>
      <c r="CV85" s="1" t="str">
        <f aca="false">IF(ISBLANK(Values!E84),"",IF(Values!$B$36=options!$F$1,"Denmark", IF(Values!$B$36=options!$F$2, "Danemark",IF(Values!$B$36=options!$F$3, "Dänemark",IF(Values!$B$36=options!$F$4, "Danimarca",IF(Values!$B$36=options!$F$5, "Dinamarca",IF(Values!$B$36=options!$F$6, "Denemarken","" ) ) ) ) )))</f>
        <v/>
      </c>
      <c r="CZ85" s="1" t="str">
        <f aca="false">IF(ISBLANK(Values!E84),"","No")</f>
        <v/>
      </c>
      <c r="DA85" s="1" t="str">
        <f aca="false">IF(ISBLANK(Values!E84),"","No")</f>
        <v/>
      </c>
      <c r="DO85" s="27" t="str">
        <f aca="false">IF(ISBLANK(Values!E84),"","Parts")</f>
        <v/>
      </c>
      <c r="DP85" s="27" t="str">
        <f aca="false">IF(ISBLANK(Values!E84),"",Values!$B$31)</f>
        <v/>
      </c>
      <c r="DS85" s="31"/>
      <c r="DY85" s="31"/>
      <c r="DZ85" s="31"/>
      <c r="EA85" s="31"/>
      <c r="EB85" s="31"/>
      <c r="EC85" s="31"/>
      <c r="EI85" s="1" t="str">
        <f aca="false">IF(ISBLANK(Values!E84),"",Values!$B$31)</f>
        <v/>
      </c>
      <c r="ES85" s="1" t="str">
        <f aca="false">IF(ISBLANK(Values!E84),"","Amazon Tellus UPS")</f>
        <v/>
      </c>
      <c r="EV85" s="31" t="str">
        <f aca="false">IF(ISBLANK(Values!E84),"","New")</f>
        <v/>
      </c>
      <c r="FE85" s="1" t="str">
        <f aca="false">IF(ISBLANK(Values!E84),"",IF(CO85&lt;&gt;"DEFAULT", "", 3))</f>
        <v/>
      </c>
      <c r="FH85" s="1" t="str">
        <f aca="false">IF(ISBLANK(Values!E84),"","FALSE")</f>
        <v/>
      </c>
      <c r="FI85" s="36" t="str">
        <f aca="false">IF(ISBLANK(Values!E84),"","FALSE")</f>
        <v/>
      </c>
      <c r="FJ85" s="36" t="str">
        <f aca="false">IF(ISBLANK(Values!E84),"","FALSE")</f>
        <v/>
      </c>
      <c r="FM85" s="1" t="str">
        <f aca="false">IF(ISBLANK(Values!E84),"","1")</f>
        <v/>
      </c>
      <c r="FO85" s="28" t="str">
        <f aca="false">IF(ISBLANK(Values!E84),"",IF(Values!J84, Values!$B$4, Values!$B$5))</f>
        <v/>
      </c>
      <c r="FP85" s="1" t="str">
        <f aca="false">IF(ISBLANK(Values!E84),"","Percent")</f>
        <v/>
      </c>
      <c r="FQ85" s="1" t="str">
        <f aca="false">IF(ISBLANK(Values!E84),"","2")</f>
        <v/>
      </c>
      <c r="FR85" s="1" t="str">
        <f aca="false">IF(ISBLANK(Values!E84),"","3")</f>
        <v/>
      </c>
      <c r="FS85" s="1" t="str">
        <f aca="false">IF(ISBLANK(Values!E84),"","5")</f>
        <v/>
      </c>
      <c r="FT85" s="1" t="str">
        <f aca="false">IF(ISBLANK(Values!E84),"","6")</f>
        <v/>
      </c>
      <c r="FU85" s="1" t="str">
        <f aca="false">IF(ISBLANK(Values!E84),"","10")</f>
        <v/>
      </c>
      <c r="FV85" s="1" t="str">
        <f aca="false">IF(ISBLANK(Values!E84),"","10")</f>
        <v/>
      </c>
    </row>
    <row r="86" customFormat="false" ht="15" hidden="false" customHeight="false" outlineLevel="0" collapsed="false">
      <c r="A86" s="27" t="str">
        <f aca="false">IF(ISBLANK(Values!E85),"",IF(Values!$B$37="EU","computercomponent","computer"))</f>
        <v/>
      </c>
      <c r="B86" s="38" t="str">
        <f aca="false">IF(ISBLANK(Values!E85),"",Values!F85)</f>
        <v/>
      </c>
      <c r="C86" s="32" t="str">
        <f aca="false">IF(ISBLANK(Values!E85),"","TellusRem")</f>
        <v/>
      </c>
      <c r="D86" s="30" t="str">
        <f aca="false">IF(ISBLANK(Values!E85),"",Values!E85)</f>
        <v/>
      </c>
      <c r="E86" s="31" t="str">
        <f aca="false">IF(ISBLANK(Values!E85),"","EAN")</f>
        <v/>
      </c>
      <c r="F86" s="28" t="str">
        <f aca="false">IF(ISBLANK(Values!E85),"",IF(Values!J85, SUBSTITUTE(Values!$B$1, "{language}", Values!H85) &amp; " " &amp;Values!$B$3, SUBSTITUTE(Values!$B$2, "{language}", Values!$H85) &amp; " " &amp;Values!$B$3))</f>
        <v/>
      </c>
      <c r="G86" s="39" t="str">
        <f aca="false">IF(ISBLANK(Values!E85),"","TellusRem")</f>
        <v/>
      </c>
      <c r="H86" s="27" t="str">
        <f aca="false">IF(ISBLANK(Values!E85),"",Values!$B$16)</f>
        <v/>
      </c>
      <c r="I86" s="27" t="str">
        <f aca="false">IF(ISBLANK(Values!E85),"","4730574031")</f>
        <v/>
      </c>
      <c r="J86" s="40" t="str">
        <f aca="false">IF(ISBLANK(Values!E85),"",Values!F85 )</f>
        <v/>
      </c>
      <c r="K86" s="28" t="str">
        <f aca="false">IF(ISBLANK(Values!E85),"",IF(Values!J85, Values!$B$4, Values!$B$5))</f>
        <v/>
      </c>
      <c r="L86" s="41" t="str">
        <f aca="false">IF(ISBLANK(Values!E85),"",IF($CO86="DEFAULT", Values!$B$18, ""))</f>
        <v/>
      </c>
      <c r="M86" s="28" t="str">
        <f aca="false">IF(ISBLANK(Values!E85),"",Values!$M85)</f>
        <v/>
      </c>
      <c r="N86" s="28" t="str">
        <f aca="false">IF(ISBLANK(Values!$F85),"",Values!N85)</f>
        <v/>
      </c>
      <c r="O86" s="28" t="str">
        <f aca="false">IF(ISBLANK(Values!$F85),"",Values!O85)</f>
        <v/>
      </c>
      <c r="P86" s="28" t="str">
        <f aca="false">IF(ISBLANK(Values!$F85),"",Values!P85)</f>
        <v/>
      </c>
      <c r="Q86" s="28" t="str">
        <f aca="false">IF(ISBLANK(Values!$F85),"",Values!Q85)</f>
        <v/>
      </c>
      <c r="R86" s="28" t="str">
        <f aca="false">IF(ISBLANK(Values!$F85),"",Values!R85)</f>
        <v/>
      </c>
      <c r="S86" s="28" t="str">
        <f aca="false">IF(ISBLANK(Values!$F85),"",Values!S85)</f>
        <v/>
      </c>
      <c r="T86" s="28" t="str">
        <f aca="false">IF(ISBLANK(Values!$F85),"",Values!T85)</f>
        <v/>
      </c>
      <c r="U86" s="44" t="str">
        <f aca="false">IF(ISBLANK(Values!$F85),"",Values!U85)</f>
        <v/>
      </c>
      <c r="W86" s="32" t="str">
        <f aca="false">IF(ISBLANK(Values!E85),"","Child")</f>
        <v/>
      </c>
      <c r="X86" s="32" t="str">
        <f aca="false">IF(ISBLANK(Values!E85),"",Values!$B$13)</f>
        <v/>
      </c>
      <c r="Y86" s="40" t="str">
        <f aca="false">IF(ISBLANK(Values!E85),"","Size-Color")</f>
        <v/>
      </c>
      <c r="Z86" s="32" t="str">
        <f aca="false">IF(ISBLANK(Values!E85),"","variation")</f>
        <v/>
      </c>
      <c r="AA86" s="36" t="str">
        <f aca="false">IF(ISBLANK(Values!E85),"",Values!$B$20)</f>
        <v/>
      </c>
      <c r="AB86" s="36" t="str">
        <f aca="false">IF(ISBLANK(Values!E85),"",Values!$B$29)</f>
        <v/>
      </c>
      <c r="AI86" s="42" t="str">
        <f aca="false">IF(ISBLANK(Values!E85),"",IF(Values!I85,Values!$B$23,Values!$B$33))</f>
        <v/>
      </c>
      <c r="AJ86" s="43" t="str">
        <f aca="false">IF(ISBLANK(Values!E85),"",Values!$B$24 &amp;" "&amp;Values!$B$3)</f>
        <v/>
      </c>
      <c r="AK86" s="1" t="str">
        <f aca="false">IF(ISBLANK(Values!E85),"",Values!$B$25)</f>
        <v/>
      </c>
      <c r="AL86" s="1" t="str">
        <f aca="false">IF(ISBLANK(Values!E85),"",SUBSTITUTE(SUBSTITUTE(IF(Values!$J85, Values!$B$26, Values!$B$33), "{language}", Values!$H85), "{flag}", INDEX(options!$E$1:$E$20, Values!$V85)))</f>
        <v/>
      </c>
      <c r="AM86" s="1" t="str">
        <f aca="false">SUBSTITUTE(IF(ISBLANK(Values!E85),"",Values!$B$27), "{model}", Values!$B$3)</f>
        <v/>
      </c>
      <c r="AT86" s="28" t="str">
        <f aca="false">IF(ISBLANK(Values!E85),"",Values!H85)</f>
        <v/>
      </c>
      <c r="AV86" s="36" t="str">
        <f aca="false">IF(ISBLANK(Values!E85),"",IF(Values!J85,"Backlit", "Non-Backlit"))</f>
        <v/>
      </c>
      <c r="BE86" s="27" t="str">
        <f aca="false">IF(ISBLANK(Values!E85),"","Professional Audience")</f>
        <v/>
      </c>
      <c r="BF86" s="27" t="str">
        <f aca="false">IF(ISBLANK(Values!E85),"","Consumer Audience")</f>
        <v/>
      </c>
      <c r="BG86" s="27" t="str">
        <f aca="false">IF(ISBLANK(Values!E85),"","Adults")</f>
        <v/>
      </c>
      <c r="BH86" s="27" t="str">
        <f aca="false">IF(ISBLANK(Values!E85),"","People")</f>
        <v/>
      </c>
      <c r="CG86" s="1" t="str">
        <f aca="false">IF(ISBLANK(Values!E85),"",Values!$B$11)</f>
        <v/>
      </c>
      <c r="CH86" s="1" t="str">
        <f aca="false">IF(ISBLANK(Values!E85),"","GR")</f>
        <v/>
      </c>
      <c r="CI86" s="1" t="str">
        <f aca="false">IF(ISBLANK(Values!E85),"",Values!$B$7)</f>
        <v/>
      </c>
      <c r="CJ86" s="1" t="str">
        <f aca="false">IF(ISBLANK(Values!E85),"",Values!$B$8)</f>
        <v/>
      </c>
      <c r="CK86" s="1" t="str">
        <f aca="false">IF(ISBLANK(Values!E85),"",Values!$B$9)</f>
        <v/>
      </c>
      <c r="CL86" s="1" t="str">
        <f aca="false">IF(ISBLANK(Values!E85),"","CM")</f>
        <v/>
      </c>
      <c r="CO86" s="1" t="str">
        <f aca="false">IF(ISBLANK(Values!E85), "", IF(AND(Values!$B$37=options!$G$2, Values!$C85), "AMAZON_NA", IF(AND(Values!$B$37=options!$G$1, Values!$D85), "AMAZON_EU", "DEFAULT")))</f>
        <v/>
      </c>
      <c r="CP86" s="36" t="str">
        <f aca="false">IF(ISBLANK(Values!E85),"",Values!$B$7)</f>
        <v/>
      </c>
      <c r="CQ86" s="36" t="str">
        <f aca="false">IF(ISBLANK(Values!E85),"",Values!$B$8)</f>
        <v/>
      </c>
      <c r="CR86" s="36" t="str">
        <f aca="false">IF(ISBLANK(Values!E85),"",Values!$B$9)</f>
        <v/>
      </c>
      <c r="CS86" s="1" t="str">
        <f aca="false">IF(ISBLANK(Values!E85),"",Values!$B$11)</f>
        <v/>
      </c>
      <c r="CT86" s="1" t="str">
        <f aca="false">IF(ISBLANK(Values!E85),"","GR")</f>
        <v/>
      </c>
      <c r="CU86" s="1" t="str">
        <f aca="false">IF(ISBLANK(Values!E85),"","CM")</f>
        <v/>
      </c>
      <c r="CV86" s="1" t="str">
        <f aca="false">IF(ISBLANK(Values!E85),"",IF(Values!$B$36=options!$F$1,"Denmark", IF(Values!$B$36=options!$F$2, "Danemark",IF(Values!$B$36=options!$F$3, "Dänemark",IF(Values!$B$36=options!$F$4, "Danimarca",IF(Values!$B$36=options!$F$5, "Dinamarca",IF(Values!$B$36=options!$F$6, "Denemarken","" ) ) ) ) )))</f>
        <v/>
      </c>
      <c r="CZ86" s="1" t="str">
        <f aca="false">IF(ISBLANK(Values!E85),"","No")</f>
        <v/>
      </c>
      <c r="DA86" s="1" t="str">
        <f aca="false">IF(ISBLANK(Values!E85),"","No")</f>
        <v/>
      </c>
      <c r="DO86" s="27" t="str">
        <f aca="false">IF(ISBLANK(Values!E85),"","Parts")</f>
        <v/>
      </c>
      <c r="DP86" s="27" t="str">
        <f aca="false">IF(ISBLANK(Values!E85),"",Values!$B$31)</f>
        <v/>
      </c>
      <c r="DS86" s="31"/>
      <c r="DY86" s="31"/>
      <c r="DZ86" s="31"/>
      <c r="EA86" s="31"/>
      <c r="EB86" s="31"/>
      <c r="EC86" s="31"/>
      <c r="EI86" s="1" t="str">
        <f aca="false">IF(ISBLANK(Values!E85),"",Values!$B$31)</f>
        <v/>
      </c>
      <c r="ES86" s="1" t="str">
        <f aca="false">IF(ISBLANK(Values!E85),"","Amazon Tellus UPS")</f>
        <v/>
      </c>
      <c r="EV86" s="31" t="str">
        <f aca="false">IF(ISBLANK(Values!E85),"","New")</f>
        <v/>
      </c>
      <c r="FE86" s="1" t="str">
        <f aca="false">IF(ISBLANK(Values!E85),"",IF(CO86&lt;&gt;"DEFAULT", "", 3))</f>
        <v/>
      </c>
      <c r="FH86" s="1" t="str">
        <f aca="false">IF(ISBLANK(Values!E85),"","FALSE")</f>
        <v/>
      </c>
      <c r="FI86" s="36" t="str">
        <f aca="false">IF(ISBLANK(Values!E85),"","FALSE")</f>
        <v/>
      </c>
      <c r="FJ86" s="36" t="str">
        <f aca="false">IF(ISBLANK(Values!E85),"","FALSE")</f>
        <v/>
      </c>
      <c r="FM86" s="1" t="str">
        <f aca="false">IF(ISBLANK(Values!E85),"","1")</f>
        <v/>
      </c>
      <c r="FO86" s="28" t="str">
        <f aca="false">IF(ISBLANK(Values!E85),"",IF(Values!J85, Values!$B$4, Values!$B$5))</f>
        <v/>
      </c>
      <c r="FP86" s="1" t="str">
        <f aca="false">IF(ISBLANK(Values!E85),"","Percent")</f>
        <v/>
      </c>
      <c r="FQ86" s="1" t="str">
        <f aca="false">IF(ISBLANK(Values!E85),"","2")</f>
        <v/>
      </c>
      <c r="FR86" s="1" t="str">
        <f aca="false">IF(ISBLANK(Values!E85),"","3")</f>
        <v/>
      </c>
      <c r="FS86" s="1" t="str">
        <f aca="false">IF(ISBLANK(Values!E85),"","5")</f>
        <v/>
      </c>
      <c r="FT86" s="1" t="str">
        <f aca="false">IF(ISBLANK(Values!E85),"","6")</f>
        <v/>
      </c>
      <c r="FU86" s="1" t="str">
        <f aca="false">IF(ISBLANK(Values!E85),"","10")</f>
        <v/>
      </c>
      <c r="FV86" s="1" t="str">
        <f aca="false">IF(ISBLANK(Values!E85),"","10")</f>
        <v/>
      </c>
    </row>
    <row r="87" customFormat="false" ht="15" hidden="false" customHeight="false" outlineLevel="0" collapsed="false">
      <c r="A87" s="27" t="str">
        <f aca="false">IF(ISBLANK(Values!E86),"",IF(Values!$B$37="EU","computercomponent","computer"))</f>
        <v/>
      </c>
      <c r="B87" s="38" t="str">
        <f aca="false">IF(ISBLANK(Values!E86),"",Values!F86)</f>
        <v/>
      </c>
      <c r="C87" s="32" t="str">
        <f aca="false">IF(ISBLANK(Values!E86),"","TellusRem")</f>
        <v/>
      </c>
      <c r="D87" s="30" t="str">
        <f aca="false">IF(ISBLANK(Values!E86),"",Values!E86)</f>
        <v/>
      </c>
      <c r="E87" s="31" t="str">
        <f aca="false">IF(ISBLANK(Values!E86),"","EAN")</f>
        <v/>
      </c>
      <c r="F87" s="28" t="str">
        <f aca="false">IF(ISBLANK(Values!E86),"",IF(Values!J86, SUBSTITUTE(Values!$B$1, "{language}", Values!H86) &amp; " " &amp;Values!$B$3, SUBSTITUTE(Values!$B$2, "{language}", Values!$H86) &amp; " " &amp;Values!$B$3))</f>
        <v/>
      </c>
      <c r="G87" s="39" t="str">
        <f aca="false">IF(ISBLANK(Values!E86),"","TellusRem")</f>
        <v/>
      </c>
      <c r="H87" s="27" t="str">
        <f aca="false">IF(ISBLANK(Values!E86),"",Values!$B$16)</f>
        <v/>
      </c>
      <c r="I87" s="27" t="str">
        <f aca="false">IF(ISBLANK(Values!E86),"","4730574031")</f>
        <v/>
      </c>
      <c r="J87" s="40" t="str">
        <f aca="false">IF(ISBLANK(Values!E86),"",Values!F86 )</f>
        <v/>
      </c>
      <c r="K87" s="28" t="str">
        <f aca="false">IF(ISBLANK(Values!E86),"",IF(Values!J86, Values!$B$4, Values!$B$5))</f>
        <v/>
      </c>
      <c r="L87" s="41" t="str">
        <f aca="false">IF(ISBLANK(Values!E86),"",IF($CO87="DEFAULT", Values!$B$18, ""))</f>
        <v/>
      </c>
      <c r="M87" s="28" t="str">
        <f aca="false">IF(ISBLANK(Values!E86),"",Values!$M86)</f>
        <v/>
      </c>
      <c r="N87" s="28" t="str">
        <f aca="false">IF(ISBLANK(Values!$F86),"",Values!N86)</f>
        <v/>
      </c>
      <c r="O87" s="28" t="str">
        <f aca="false">IF(ISBLANK(Values!$F86),"",Values!O86)</f>
        <v/>
      </c>
      <c r="P87" s="28" t="str">
        <f aca="false">IF(ISBLANK(Values!$F86),"",Values!P86)</f>
        <v/>
      </c>
      <c r="Q87" s="28" t="str">
        <f aca="false">IF(ISBLANK(Values!$F86),"",Values!Q86)</f>
        <v/>
      </c>
      <c r="R87" s="28" t="str">
        <f aca="false">IF(ISBLANK(Values!$F86),"",Values!R86)</f>
        <v/>
      </c>
      <c r="S87" s="28" t="str">
        <f aca="false">IF(ISBLANK(Values!$F86),"",Values!S86)</f>
        <v/>
      </c>
      <c r="T87" s="28" t="str">
        <f aca="false">IF(ISBLANK(Values!$F86),"",Values!T86)</f>
        <v/>
      </c>
      <c r="U87" s="44" t="str">
        <f aca="false">IF(ISBLANK(Values!$F86),"",Values!U86)</f>
        <v/>
      </c>
      <c r="W87" s="32" t="str">
        <f aca="false">IF(ISBLANK(Values!E86),"","Child")</f>
        <v/>
      </c>
      <c r="X87" s="32" t="str">
        <f aca="false">IF(ISBLANK(Values!E86),"",Values!$B$13)</f>
        <v/>
      </c>
      <c r="Y87" s="40" t="str">
        <f aca="false">IF(ISBLANK(Values!E86),"","Size-Color")</f>
        <v/>
      </c>
      <c r="Z87" s="32" t="str">
        <f aca="false">IF(ISBLANK(Values!E86),"","variation")</f>
        <v/>
      </c>
      <c r="AA87" s="36" t="str">
        <f aca="false">IF(ISBLANK(Values!E86),"",Values!$B$20)</f>
        <v/>
      </c>
      <c r="AB87" s="36" t="str">
        <f aca="false">IF(ISBLANK(Values!E86),"",Values!$B$29)</f>
        <v/>
      </c>
      <c r="AI87" s="42" t="str">
        <f aca="false">IF(ISBLANK(Values!E86),"",IF(Values!I86,Values!$B$23,Values!$B$33))</f>
        <v/>
      </c>
      <c r="AJ87" s="43" t="str">
        <f aca="false">IF(ISBLANK(Values!E86),"",Values!$B$24 &amp;" "&amp;Values!$B$3)</f>
        <v/>
      </c>
      <c r="AK87" s="1" t="str">
        <f aca="false">IF(ISBLANK(Values!E86),"",Values!$B$25)</f>
        <v/>
      </c>
      <c r="AL87" s="1" t="str">
        <f aca="false">IF(ISBLANK(Values!E86),"",SUBSTITUTE(SUBSTITUTE(IF(Values!$J86, Values!$B$26, Values!$B$33), "{language}", Values!$H86), "{flag}", INDEX(options!$E$1:$E$20, Values!$V86)))</f>
        <v/>
      </c>
      <c r="AM87" s="1" t="str">
        <f aca="false">SUBSTITUTE(IF(ISBLANK(Values!E86),"",Values!$B$27), "{model}", Values!$B$3)</f>
        <v/>
      </c>
      <c r="AT87" s="28" t="str">
        <f aca="false">IF(ISBLANK(Values!E86),"",Values!H86)</f>
        <v/>
      </c>
      <c r="AV87" s="36" t="str">
        <f aca="false">IF(ISBLANK(Values!E86),"",IF(Values!J86,"Backlit", "Non-Backlit"))</f>
        <v/>
      </c>
      <c r="BE87" s="27" t="str">
        <f aca="false">IF(ISBLANK(Values!E86),"","Professional Audience")</f>
        <v/>
      </c>
      <c r="BF87" s="27" t="str">
        <f aca="false">IF(ISBLANK(Values!E86),"","Consumer Audience")</f>
        <v/>
      </c>
      <c r="BG87" s="27" t="str">
        <f aca="false">IF(ISBLANK(Values!E86),"","Adults")</f>
        <v/>
      </c>
      <c r="BH87" s="27" t="str">
        <f aca="false">IF(ISBLANK(Values!E86),"","People")</f>
        <v/>
      </c>
      <c r="CG87" s="1" t="str">
        <f aca="false">IF(ISBLANK(Values!E86),"",Values!$B$11)</f>
        <v/>
      </c>
      <c r="CH87" s="1" t="str">
        <f aca="false">IF(ISBLANK(Values!E86),"","GR")</f>
        <v/>
      </c>
      <c r="CI87" s="1" t="str">
        <f aca="false">IF(ISBLANK(Values!E86),"",Values!$B$7)</f>
        <v/>
      </c>
      <c r="CJ87" s="1" t="str">
        <f aca="false">IF(ISBLANK(Values!E86),"",Values!$B$8)</f>
        <v/>
      </c>
      <c r="CK87" s="1" t="str">
        <f aca="false">IF(ISBLANK(Values!E86),"",Values!$B$9)</f>
        <v/>
      </c>
      <c r="CL87" s="1" t="str">
        <f aca="false">IF(ISBLANK(Values!E86),"","CM")</f>
        <v/>
      </c>
      <c r="CO87" s="1" t="str">
        <f aca="false">IF(ISBLANK(Values!E86), "", IF(AND(Values!$B$37=options!$G$2, Values!$C86), "AMAZON_NA", IF(AND(Values!$B$37=options!$G$1, Values!$D86), "AMAZON_EU", "DEFAULT")))</f>
        <v/>
      </c>
      <c r="CP87" s="36" t="str">
        <f aca="false">IF(ISBLANK(Values!E86),"",Values!$B$7)</f>
        <v/>
      </c>
      <c r="CQ87" s="36" t="str">
        <f aca="false">IF(ISBLANK(Values!E86),"",Values!$B$8)</f>
        <v/>
      </c>
      <c r="CR87" s="36" t="str">
        <f aca="false">IF(ISBLANK(Values!E86),"",Values!$B$9)</f>
        <v/>
      </c>
      <c r="CS87" s="1" t="str">
        <f aca="false">IF(ISBLANK(Values!E86),"",Values!$B$11)</f>
        <v/>
      </c>
      <c r="CT87" s="1" t="str">
        <f aca="false">IF(ISBLANK(Values!E86),"","GR")</f>
        <v/>
      </c>
      <c r="CU87" s="1" t="str">
        <f aca="false">IF(ISBLANK(Values!E86),"","CM")</f>
        <v/>
      </c>
      <c r="CV87" s="1" t="str">
        <f aca="false">IF(ISBLANK(Values!E86),"",IF(Values!$B$36=options!$F$1,"Denmark", IF(Values!$B$36=options!$F$2, "Danemark",IF(Values!$B$36=options!$F$3, "Dänemark",IF(Values!$B$36=options!$F$4, "Danimarca",IF(Values!$B$36=options!$F$5, "Dinamarca",IF(Values!$B$36=options!$F$6, "Denemarken","" ) ) ) ) )))</f>
        <v/>
      </c>
      <c r="CZ87" s="1" t="str">
        <f aca="false">IF(ISBLANK(Values!E86),"","No")</f>
        <v/>
      </c>
      <c r="DA87" s="1" t="str">
        <f aca="false">IF(ISBLANK(Values!E86),"","No")</f>
        <v/>
      </c>
      <c r="DO87" s="27" t="str">
        <f aca="false">IF(ISBLANK(Values!E86),"","Parts")</f>
        <v/>
      </c>
      <c r="DP87" s="27" t="str">
        <f aca="false">IF(ISBLANK(Values!E86),"",Values!$B$31)</f>
        <v/>
      </c>
      <c r="DS87" s="31"/>
      <c r="DY87" s="31"/>
      <c r="DZ87" s="31"/>
      <c r="EA87" s="31"/>
      <c r="EB87" s="31"/>
      <c r="EC87" s="31"/>
      <c r="EI87" s="1" t="str">
        <f aca="false">IF(ISBLANK(Values!E86),"",Values!$B$31)</f>
        <v/>
      </c>
      <c r="ES87" s="1" t="str">
        <f aca="false">IF(ISBLANK(Values!E86),"","Amazon Tellus UPS")</f>
        <v/>
      </c>
      <c r="EV87" s="31" t="str">
        <f aca="false">IF(ISBLANK(Values!E86),"","New")</f>
        <v/>
      </c>
      <c r="FE87" s="1" t="str">
        <f aca="false">IF(ISBLANK(Values!E86),"",IF(CO87&lt;&gt;"DEFAULT", "", 3))</f>
        <v/>
      </c>
      <c r="FH87" s="1" t="str">
        <f aca="false">IF(ISBLANK(Values!E86),"","FALSE")</f>
        <v/>
      </c>
      <c r="FI87" s="36" t="str">
        <f aca="false">IF(ISBLANK(Values!E86),"","FALSE")</f>
        <v/>
      </c>
      <c r="FJ87" s="36" t="str">
        <f aca="false">IF(ISBLANK(Values!E86),"","FALSE")</f>
        <v/>
      </c>
      <c r="FM87" s="1" t="str">
        <f aca="false">IF(ISBLANK(Values!E86),"","1")</f>
        <v/>
      </c>
      <c r="FO87" s="28" t="str">
        <f aca="false">IF(ISBLANK(Values!E86),"",IF(Values!J86, Values!$B$4, Values!$B$5))</f>
        <v/>
      </c>
      <c r="FP87" s="1" t="str">
        <f aca="false">IF(ISBLANK(Values!E86),"","Percent")</f>
        <v/>
      </c>
      <c r="FQ87" s="1" t="str">
        <f aca="false">IF(ISBLANK(Values!E86),"","2")</f>
        <v/>
      </c>
      <c r="FR87" s="1" t="str">
        <f aca="false">IF(ISBLANK(Values!E86),"","3")</f>
        <v/>
      </c>
      <c r="FS87" s="1" t="str">
        <f aca="false">IF(ISBLANK(Values!E86),"","5")</f>
        <v/>
      </c>
      <c r="FT87" s="1" t="str">
        <f aca="false">IF(ISBLANK(Values!E86),"","6")</f>
        <v/>
      </c>
      <c r="FU87" s="1" t="str">
        <f aca="false">IF(ISBLANK(Values!E86),"","10")</f>
        <v/>
      </c>
      <c r="FV87" s="1" t="str">
        <f aca="false">IF(ISBLANK(Values!E86),"","10")</f>
        <v/>
      </c>
    </row>
    <row r="88" customFormat="false" ht="15" hidden="false" customHeight="false" outlineLevel="0" collapsed="false">
      <c r="A88" s="27" t="str">
        <f aca="false">IF(ISBLANK(Values!E87),"",IF(Values!$B$37="EU","computercomponent","computer"))</f>
        <v/>
      </c>
      <c r="B88" s="38" t="str">
        <f aca="false">IF(ISBLANK(Values!E87),"",Values!F87)</f>
        <v/>
      </c>
      <c r="C88" s="32" t="str">
        <f aca="false">IF(ISBLANK(Values!E87),"","TellusRem")</f>
        <v/>
      </c>
      <c r="D88" s="30" t="str">
        <f aca="false">IF(ISBLANK(Values!E87),"",Values!E87)</f>
        <v/>
      </c>
      <c r="E88" s="31" t="str">
        <f aca="false">IF(ISBLANK(Values!E87),"","EAN")</f>
        <v/>
      </c>
      <c r="F88" s="28" t="str">
        <f aca="false">IF(ISBLANK(Values!E87),"",IF(Values!J87, SUBSTITUTE(Values!$B$1, "{language}", Values!H87) &amp; " " &amp;Values!$B$3, SUBSTITUTE(Values!$B$2, "{language}", Values!$H87) &amp; " " &amp;Values!$B$3))</f>
        <v/>
      </c>
      <c r="G88" s="39" t="str">
        <f aca="false">IF(ISBLANK(Values!E87),"","TellusRem")</f>
        <v/>
      </c>
      <c r="H88" s="27" t="str">
        <f aca="false">IF(ISBLANK(Values!E87),"",Values!$B$16)</f>
        <v/>
      </c>
      <c r="I88" s="27" t="str">
        <f aca="false">IF(ISBLANK(Values!E87),"","4730574031")</f>
        <v/>
      </c>
      <c r="J88" s="40" t="str">
        <f aca="false">IF(ISBLANK(Values!E87),"",Values!F87 )</f>
        <v/>
      </c>
      <c r="K88" s="28" t="str">
        <f aca="false">IF(ISBLANK(Values!E87),"",IF(Values!J87, Values!$B$4, Values!$B$5))</f>
        <v/>
      </c>
      <c r="L88" s="41" t="str">
        <f aca="false">IF(ISBLANK(Values!E87),"",IF($CO88="DEFAULT", Values!$B$18, ""))</f>
        <v/>
      </c>
      <c r="M88" s="28" t="str">
        <f aca="false">IF(ISBLANK(Values!E87),"",Values!$M87)</f>
        <v/>
      </c>
      <c r="N88" s="28" t="str">
        <f aca="false">IF(ISBLANK(Values!$F87),"",Values!N87)</f>
        <v/>
      </c>
      <c r="O88" s="28" t="str">
        <f aca="false">IF(ISBLANK(Values!$F87),"",Values!O87)</f>
        <v/>
      </c>
      <c r="P88" s="28" t="str">
        <f aca="false">IF(ISBLANK(Values!$F87),"",Values!P87)</f>
        <v/>
      </c>
      <c r="Q88" s="28" t="str">
        <f aca="false">IF(ISBLANK(Values!$F87),"",Values!Q87)</f>
        <v/>
      </c>
      <c r="R88" s="28" t="str">
        <f aca="false">IF(ISBLANK(Values!$F87),"",Values!R87)</f>
        <v/>
      </c>
      <c r="S88" s="28" t="str">
        <f aca="false">IF(ISBLANK(Values!$F87),"",Values!S87)</f>
        <v/>
      </c>
      <c r="T88" s="28" t="str">
        <f aca="false">IF(ISBLANK(Values!$F87),"",Values!T87)</f>
        <v/>
      </c>
      <c r="U88" s="44" t="str">
        <f aca="false">IF(ISBLANK(Values!$F87),"",Values!U87)</f>
        <v/>
      </c>
      <c r="W88" s="32" t="str">
        <f aca="false">IF(ISBLANK(Values!E87),"","Child")</f>
        <v/>
      </c>
      <c r="X88" s="32" t="str">
        <f aca="false">IF(ISBLANK(Values!E87),"",Values!$B$13)</f>
        <v/>
      </c>
      <c r="Y88" s="40" t="str">
        <f aca="false">IF(ISBLANK(Values!E87),"","Size-Color")</f>
        <v/>
      </c>
      <c r="Z88" s="32" t="str">
        <f aca="false">IF(ISBLANK(Values!E87),"","variation")</f>
        <v/>
      </c>
      <c r="AA88" s="36" t="str">
        <f aca="false">IF(ISBLANK(Values!E87),"",Values!$B$20)</f>
        <v/>
      </c>
      <c r="AB88" s="36" t="str">
        <f aca="false">IF(ISBLANK(Values!E87),"",Values!$B$29)</f>
        <v/>
      </c>
      <c r="AI88" s="42" t="str">
        <f aca="false">IF(ISBLANK(Values!E87),"",IF(Values!I87,Values!$B$23,Values!$B$33))</f>
        <v/>
      </c>
      <c r="AJ88" s="43" t="str">
        <f aca="false">IF(ISBLANK(Values!E87),"",Values!$B$24 &amp;" "&amp;Values!$B$3)</f>
        <v/>
      </c>
      <c r="AK88" s="1" t="str">
        <f aca="false">IF(ISBLANK(Values!E87),"",Values!$B$25)</f>
        <v/>
      </c>
      <c r="AL88" s="1" t="str">
        <f aca="false">IF(ISBLANK(Values!E87),"",SUBSTITUTE(SUBSTITUTE(IF(Values!$J87, Values!$B$26, Values!$B$33), "{language}", Values!$H87), "{flag}", INDEX(options!$E$1:$E$20, Values!$V87)))</f>
        <v/>
      </c>
      <c r="AM88" s="1" t="str">
        <f aca="false">SUBSTITUTE(IF(ISBLANK(Values!E87),"",Values!$B$27), "{model}", Values!$B$3)</f>
        <v/>
      </c>
      <c r="AT88" s="28" t="str">
        <f aca="false">IF(ISBLANK(Values!E87),"",Values!H87)</f>
        <v/>
      </c>
      <c r="AV88" s="36" t="str">
        <f aca="false">IF(ISBLANK(Values!E87),"",IF(Values!J87,"Backlit", "Non-Backlit"))</f>
        <v/>
      </c>
      <c r="BE88" s="27" t="str">
        <f aca="false">IF(ISBLANK(Values!E87),"","Professional Audience")</f>
        <v/>
      </c>
      <c r="BF88" s="27" t="str">
        <f aca="false">IF(ISBLANK(Values!E87),"","Consumer Audience")</f>
        <v/>
      </c>
      <c r="BG88" s="27" t="str">
        <f aca="false">IF(ISBLANK(Values!E87),"","Adults")</f>
        <v/>
      </c>
      <c r="BH88" s="27" t="str">
        <f aca="false">IF(ISBLANK(Values!E87),"","People")</f>
        <v/>
      </c>
      <c r="CG88" s="1" t="str">
        <f aca="false">IF(ISBLANK(Values!E87),"",Values!$B$11)</f>
        <v/>
      </c>
      <c r="CH88" s="1" t="str">
        <f aca="false">IF(ISBLANK(Values!E87),"","GR")</f>
        <v/>
      </c>
      <c r="CI88" s="1" t="str">
        <f aca="false">IF(ISBLANK(Values!E87),"",Values!$B$7)</f>
        <v/>
      </c>
      <c r="CJ88" s="1" t="str">
        <f aca="false">IF(ISBLANK(Values!E87),"",Values!$B$8)</f>
        <v/>
      </c>
      <c r="CK88" s="1" t="str">
        <f aca="false">IF(ISBLANK(Values!E87),"",Values!$B$9)</f>
        <v/>
      </c>
      <c r="CL88" s="1" t="str">
        <f aca="false">IF(ISBLANK(Values!E87),"","CM")</f>
        <v/>
      </c>
      <c r="CO88" s="1" t="str">
        <f aca="false">IF(ISBLANK(Values!E87), "", IF(AND(Values!$B$37=options!$G$2, Values!$C87), "AMAZON_NA", IF(AND(Values!$B$37=options!$G$1, Values!$D87), "AMAZON_EU", "DEFAULT")))</f>
        <v/>
      </c>
      <c r="CP88" s="36" t="str">
        <f aca="false">IF(ISBLANK(Values!E87),"",Values!$B$7)</f>
        <v/>
      </c>
      <c r="CQ88" s="36" t="str">
        <f aca="false">IF(ISBLANK(Values!E87),"",Values!$B$8)</f>
        <v/>
      </c>
      <c r="CR88" s="36" t="str">
        <f aca="false">IF(ISBLANK(Values!E87),"",Values!$B$9)</f>
        <v/>
      </c>
      <c r="CS88" s="1" t="str">
        <f aca="false">IF(ISBLANK(Values!E87),"",Values!$B$11)</f>
        <v/>
      </c>
      <c r="CT88" s="1" t="str">
        <f aca="false">IF(ISBLANK(Values!E87),"","GR")</f>
        <v/>
      </c>
      <c r="CU88" s="1" t="str">
        <f aca="false">IF(ISBLANK(Values!E87),"","CM")</f>
        <v/>
      </c>
      <c r="CV88" s="1" t="str">
        <f aca="false">IF(ISBLANK(Values!E87),"",IF(Values!$B$36=options!$F$1,"Denmark", IF(Values!$B$36=options!$F$2, "Danemark",IF(Values!$B$36=options!$F$3, "Dänemark",IF(Values!$B$36=options!$F$4, "Danimarca",IF(Values!$B$36=options!$F$5, "Dinamarca",IF(Values!$B$36=options!$F$6, "Denemarken","" ) ) ) ) )))</f>
        <v/>
      </c>
      <c r="CZ88" s="1" t="str">
        <f aca="false">IF(ISBLANK(Values!E87),"","No")</f>
        <v/>
      </c>
      <c r="DA88" s="1" t="str">
        <f aca="false">IF(ISBLANK(Values!E87),"","No")</f>
        <v/>
      </c>
      <c r="DO88" s="27" t="str">
        <f aca="false">IF(ISBLANK(Values!E87),"","Parts")</f>
        <v/>
      </c>
      <c r="DP88" s="27" t="str">
        <f aca="false">IF(ISBLANK(Values!E87),"",Values!$B$31)</f>
        <v/>
      </c>
      <c r="DS88" s="31"/>
      <c r="DY88" s="31"/>
      <c r="DZ88" s="31"/>
      <c r="EA88" s="31"/>
      <c r="EB88" s="31"/>
      <c r="EC88" s="31"/>
      <c r="EI88" s="1" t="str">
        <f aca="false">IF(ISBLANK(Values!E87),"",Values!$B$31)</f>
        <v/>
      </c>
      <c r="ES88" s="1" t="str">
        <f aca="false">IF(ISBLANK(Values!E87),"","Amazon Tellus UPS")</f>
        <v/>
      </c>
      <c r="EV88" s="31" t="str">
        <f aca="false">IF(ISBLANK(Values!E87),"","New")</f>
        <v/>
      </c>
      <c r="FE88" s="1" t="str">
        <f aca="false">IF(ISBLANK(Values!E87),"",IF(CO88&lt;&gt;"DEFAULT", "", 3))</f>
        <v/>
      </c>
      <c r="FH88" s="1" t="str">
        <f aca="false">IF(ISBLANK(Values!E87),"","FALSE")</f>
        <v/>
      </c>
      <c r="FI88" s="36" t="str">
        <f aca="false">IF(ISBLANK(Values!E87),"","FALSE")</f>
        <v/>
      </c>
      <c r="FJ88" s="36" t="str">
        <f aca="false">IF(ISBLANK(Values!E87),"","FALSE")</f>
        <v/>
      </c>
      <c r="FM88" s="1" t="str">
        <f aca="false">IF(ISBLANK(Values!E87),"","1")</f>
        <v/>
      </c>
      <c r="FO88" s="28" t="str">
        <f aca="false">IF(ISBLANK(Values!E87),"",IF(Values!J87, Values!$B$4, Values!$B$5))</f>
        <v/>
      </c>
      <c r="FP88" s="1" t="str">
        <f aca="false">IF(ISBLANK(Values!E87),"","Percent")</f>
        <v/>
      </c>
      <c r="FQ88" s="1" t="str">
        <f aca="false">IF(ISBLANK(Values!E87),"","2")</f>
        <v/>
      </c>
      <c r="FR88" s="1" t="str">
        <f aca="false">IF(ISBLANK(Values!E87),"","3")</f>
        <v/>
      </c>
      <c r="FS88" s="1" t="str">
        <f aca="false">IF(ISBLANK(Values!E87),"","5")</f>
        <v/>
      </c>
      <c r="FT88" s="1" t="str">
        <f aca="false">IF(ISBLANK(Values!E87),"","6")</f>
        <v/>
      </c>
      <c r="FU88" s="1" t="str">
        <f aca="false">IF(ISBLANK(Values!E87),"","10")</f>
        <v/>
      </c>
      <c r="FV88" s="1" t="str">
        <f aca="false">IF(ISBLANK(Values!E87),"","10")</f>
        <v/>
      </c>
    </row>
    <row r="89" customFormat="false" ht="15" hidden="false" customHeight="false" outlineLevel="0" collapsed="false">
      <c r="A89" s="27" t="str">
        <f aca="false">IF(ISBLANK(Values!E88),"",IF(Values!$B$37="EU","computercomponent","computer"))</f>
        <v/>
      </c>
      <c r="B89" s="38" t="str">
        <f aca="false">IF(ISBLANK(Values!E88),"",Values!F88)</f>
        <v/>
      </c>
      <c r="C89" s="32" t="str">
        <f aca="false">IF(ISBLANK(Values!E88),"","TellusRem")</f>
        <v/>
      </c>
      <c r="D89" s="30" t="str">
        <f aca="false">IF(ISBLANK(Values!E88),"",Values!E88)</f>
        <v/>
      </c>
      <c r="E89" s="31" t="str">
        <f aca="false">IF(ISBLANK(Values!E88),"","EAN")</f>
        <v/>
      </c>
      <c r="F89" s="28" t="str">
        <f aca="false">IF(ISBLANK(Values!E88),"",IF(Values!J88, SUBSTITUTE(Values!$B$1, "{language}", Values!H88) &amp; " " &amp;Values!$B$3, SUBSTITUTE(Values!$B$2, "{language}", Values!$H88) &amp; " " &amp;Values!$B$3))</f>
        <v/>
      </c>
      <c r="G89" s="39" t="str">
        <f aca="false">IF(ISBLANK(Values!E88),"","TellusRem")</f>
        <v/>
      </c>
      <c r="H89" s="27" t="str">
        <f aca="false">IF(ISBLANK(Values!E88),"",Values!$B$16)</f>
        <v/>
      </c>
      <c r="I89" s="27" t="str">
        <f aca="false">IF(ISBLANK(Values!E88),"","4730574031")</f>
        <v/>
      </c>
      <c r="J89" s="40" t="str">
        <f aca="false">IF(ISBLANK(Values!E88),"",Values!F88 )</f>
        <v/>
      </c>
      <c r="K89" s="28" t="str">
        <f aca="false">IF(ISBLANK(Values!E88),"",IF(Values!J88, Values!$B$4, Values!$B$5))</f>
        <v/>
      </c>
      <c r="L89" s="41" t="str">
        <f aca="false">IF(ISBLANK(Values!E88),"",IF($CO89="DEFAULT", Values!$B$18, ""))</f>
        <v/>
      </c>
      <c r="M89" s="28" t="str">
        <f aca="false">IF(ISBLANK(Values!E88),"",Values!$M88)</f>
        <v/>
      </c>
      <c r="N89" s="28" t="str">
        <f aca="false">IF(ISBLANK(Values!$F88),"",Values!N88)</f>
        <v/>
      </c>
      <c r="O89" s="28" t="str">
        <f aca="false">IF(ISBLANK(Values!$F88),"",Values!O88)</f>
        <v/>
      </c>
      <c r="P89" s="28" t="str">
        <f aca="false">IF(ISBLANK(Values!$F88),"",Values!P88)</f>
        <v/>
      </c>
      <c r="Q89" s="28" t="str">
        <f aca="false">IF(ISBLANK(Values!$F88),"",Values!Q88)</f>
        <v/>
      </c>
      <c r="R89" s="28" t="str">
        <f aca="false">IF(ISBLANK(Values!$F88),"",Values!R88)</f>
        <v/>
      </c>
      <c r="S89" s="28" t="str">
        <f aca="false">IF(ISBLANK(Values!$F88),"",Values!S88)</f>
        <v/>
      </c>
      <c r="T89" s="28" t="str">
        <f aca="false">IF(ISBLANK(Values!$F88),"",Values!T88)</f>
        <v/>
      </c>
      <c r="U89" s="44" t="str">
        <f aca="false">IF(ISBLANK(Values!$F88),"",Values!U88)</f>
        <v/>
      </c>
      <c r="W89" s="32" t="str">
        <f aca="false">IF(ISBLANK(Values!E88),"","Child")</f>
        <v/>
      </c>
      <c r="X89" s="32" t="str">
        <f aca="false">IF(ISBLANK(Values!E88),"",Values!$B$13)</f>
        <v/>
      </c>
      <c r="Y89" s="40" t="str">
        <f aca="false">IF(ISBLANK(Values!E88),"","Size-Color")</f>
        <v/>
      </c>
      <c r="Z89" s="32" t="str">
        <f aca="false">IF(ISBLANK(Values!E88),"","variation")</f>
        <v/>
      </c>
      <c r="AA89" s="36" t="str">
        <f aca="false">IF(ISBLANK(Values!E88),"",Values!$B$20)</f>
        <v/>
      </c>
      <c r="AB89" s="36" t="str">
        <f aca="false">IF(ISBLANK(Values!E88),"",Values!$B$29)</f>
        <v/>
      </c>
      <c r="AI89" s="42" t="str">
        <f aca="false">IF(ISBLANK(Values!E88),"",IF(Values!I88,Values!$B$23,Values!$B$33))</f>
        <v/>
      </c>
      <c r="AJ89" s="43" t="str">
        <f aca="false">IF(ISBLANK(Values!E88),"",Values!$B$24 &amp;" "&amp;Values!$B$3)</f>
        <v/>
      </c>
      <c r="AK89" s="1" t="str">
        <f aca="false">IF(ISBLANK(Values!E88),"",Values!$B$25)</f>
        <v/>
      </c>
      <c r="AL89" s="1" t="str">
        <f aca="false">IF(ISBLANK(Values!E88),"",SUBSTITUTE(SUBSTITUTE(IF(Values!$J88, Values!$B$26, Values!$B$33), "{language}", Values!$H88), "{flag}", INDEX(options!$E$1:$E$20, Values!$V88)))</f>
        <v/>
      </c>
      <c r="AM89" s="1" t="str">
        <f aca="false">SUBSTITUTE(IF(ISBLANK(Values!E88),"",Values!$B$27), "{model}", Values!$B$3)</f>
        <v/>
      </c>
      <c r="AT89" s="28" t="str">
        <f aca="false">IF(ISBLANK(Values!E88),"",Values!H88)</f>
        <v/>
      </c>
      <c r="AV89" s="36" t="str">
        <f aca="false">IF(ISBLANK(Values!E88),"",IF(Values!J88,"Backlit", "Non-Backlit"))</f>
        <v/>
      </c>
      <c r="BE89" s="27" t="str">
        <f aca="false">IF(ISBLANK(Values!E88),"","Professional Audience")</f>
        <v/>
      </c>
      <c r="BF89" s="27" t="str">
        <f aca="false">IF(ISBLANK(Values!E88),"","Consumer Audience")</f>
        <v/>
      </c>
      <c r="BG89" s="27" t="str">
        <f aca="false">IF(ISBLANK(Values!E88),"","Adults")</f>
        <v/>
      </c>
      <c r="BH89" s="27" t="str">
        <f aca="false">IF(ISBLANK(Values!E88),"","People")</f>
        <v/>
      </c>
      <c r="CG89" s="1" t="str">
        <f aca="false">IF(ISBLANK(Values!E88),"",Values!$B$11)</f>
        <v/>
      </c>
      <c r="CH89" s="1" t="str">
        <f aca="false">IF(ISBLANK(Values!E88),"","GR")</f>
        <v/>
      </c>
      <c r="CI89" s="1" t="str">
        <f aca="false">IF(ISBLANK(Values!E88),"",Values!$B$7)</f>
        <v/>
      </c>
      <c r="CJ89" s="1" t="str">
        <f aca="false">IF(ISBLANK(Values!E88),"",Values!$B$8)</f>
        <v/>
      </c>
      <c r="CK89" s="1" t="str">
        <f aca="false">IF(ISBLANK(Values!E88),"",Values!$B$9)</f>
        <v/>
      </c>
      <c r="CL89" s="1" t="str">
        <f aca="false">IF(ISBLANK(Values!E88),"","CM")</f>
        <v/>
      </c>
      <c r="CO89" s="1" t="str">
        <f aca="false">IF(ISBLANK(Values!E88), "", IF(AND(Values!$B$37=options!$G$2, Values!$C88), "AMAZON_NA", IF(AND(Values!$B$37=options!$G$1, Values!$D88), "AMAZON_EU", "DEFAULT")))</f>
        <v/>
      </c>
      <c r="CP89" s="36" t="str">
        <f aca="false">IF(ISBLANK(Values!E88),"",Values!$B$7)</f>
        <v/>
      </c>
      <c r="CQ89" s="36" t="str">
        <f aca="false">IF(ISBLANK(Values!E88),"",Values!$B$8)</f>
        <v/>
      </c>
      <c r="CR89" s="36" t="str">
        <f aca="false">IF(ISBLANK(Values!E88),"",Values!$B$9)</f>
        <v/>
      </c>
      <c r="CS89" s="1" t="str">
        <f aca="false">IF(ISBLANK(Values!E88),"",Values!$B$11)</f>
        <v/>
      </c>
      <c r="CT89" s="1" t="str">
        <f aca="false">IF(ISBLANK(Values!E88),"","GR")</f>
        <v/>
      </c>
      <c r="CU89" s="1" t="str">
        <f aca="false">IF(ISBLANK(Values!E88),"","CM")</f>
        <v/>
      </c>
      <c r="CV89" s="1" t="str">
        <f aca="false">IF(ISBLANK(Values!E88),"",IF(Values!$B$36=options!$F$1,"Denmark", IF(Values!$B$36=options!$F$2, "Danemark",IF(Values!$B$36=options!$F$3, "Dänemark",IF(Values!$B$36=options!$F$4, "Danimarca",IF(Values!$B$36=options!$F$5, "Dinamarca",IF(Values!$B$36=options!$F$6, "Denemarken","" ) ) ) ) )))</f>
        <v/>
      </c>
      <c r="CZ89" s="1" t="str">
        <f aca="false">IF(ISBLANK(Values!E88),"","No")</f>
        <v/>
      </c>
      <c r="DA89" s="1" t="str">
        <f aca="false">IF(ISBLANK(Values!E88),"","No")</f>
        <v/>
      </c>
      <c r="DO89" s="27" t="str">
        <f aca="false">IF(ISBLANK(Values!E88),"","Parts")</f>
        <v/>
      </c>
      <c r="DP89" s="27" t="str">
        <f aca="false">IF(ISBLANK(Values!E88),"",Values!$B$31)</f>
        <v/>
      </c>
      <c r="DS89" s="31"/>
      <c r="DY89" s="31"/>
      <c r="DZ89" s="31"/>
      <c r="EA89" s="31"/>
      <c r="EB89" s="31"/>
      <c r="EC89" s="31"/>
      <c r="EI89" s="1" t="str">
        <f aca="false">IF(ISBLANK(Values!E88),"",Values!$B$31)</f>
        <v/>
      </c>
      <c r="ES89" s="1" t="str">
        <f aca="false">IF(ISBLANK(Values!E88),"","Amazon Tellus UPS")</f>
        <v/>
      </c>
      <c r="EV89" s="31" t="str">
        <f aca="false">IF(ISBLANK(Values!E88),"","New")</f>
        <v/>
      </c>
      <c r="FE89" s="1" t="str">
        <f aca="false">IF(ISBLANK(Values!E88),"",IF(CO89&lt;&gt;"DEFAULT", "", 3))</f>
        <v/>
      </c>
      <c r="FH89" s="1" t="str">
        <f aca="false">IF(ISBLANK(Values!E88),"","FALSE")</f>
        <v/>
      </c>
      <c r="FI89" s="36" t="str">
        <f aca="false">IF(ISBLANK(Values!E88),"","FALSE")</f>
        <v/>
      </c>
      <c r="FJ89" s="36" t="str">
        <f aca="false">IF(ISBLANK(Values!E88),"","FALSE")</f>
        <v/>
      </c>
      <c r="FM89" s="1" t="str">
        <f aca="false">IF(ISBLANK(Values!E88),"","1")</f>
        <v/>
      </c>
      <c r="FO89" s="28" t="str">
        <f aca="false">IF(ISBLANK(Values!E88),"",IF(Values!J88, Values!$B$4, Values!$B$5))</f>
        <v/>
      </c>
      <c r="FP89" s="1" t="str">
        <f aca="false">IF(ISBLANK(Values!E88),"","Percent")</f>
        <v/>
      </c>
      <c r="FQ89" s="1" t="str">
        <f aca="false">IF(ISBLANK(Values!E88),"","2")</f>
        <v/>
      </c>
      <c r="FR89" s="1" t="str">
        <f aca="false">IF(ISBLANK(Values!E88),"","3")</f>
        <v/>
      </c>
      <c r="FS89" s="1" t="str">
        <f aca="false">IF(ISBLANK(Values!E88),"","5")</f>
        <v/>
      </c>
      <c r="FT89" s="1" t="str">
        <f aca="false">IF(ISBLANK(Values!E88),"","6")</f>
        <v/>
      </c>
      <c r="FU89" s="1" t="str">
        <f aca="false">IF(ISBLANK(Values!E88),"","10")</f>
        <v/>
      </c>
      <c r="FV89" s="1" t="str">
        <f aca="false">IF(ISBLANK(Values!E88),"","10")</f>
        <v/>
      </c>
    </row>
    <row r="90" customFormat="false" ht="15" hidden="false" customHeight="false" outlineLevel="0" collapsed="false">
      <c r="A90" s="27" t="str">
        <f aca="false">IF(ISBLANK(Values!E89),"",IF(Values!$B$37="EU","computercomponent","computer"))</f>
        <v/>
      </c>
      <c r="B90" s="38" t="str">
        <f aca="false">IF(ISBLANK(Values!E89),"",Values!F89)</f>
        <v/>
      </c>
      <c r="C90" s="32" t="str">
        <f aca="false">IF(ISBLANK(Values!E89),"","TellusRem")</f>
        <v/>
      </c>
      <c r="D90" s="30" t="str">
        <f aca="false">IF(ISBLANK(Values!E89),"",Values!E89)</f>
        <v/>
      </c>
      <c r="E90" s="31" t="str">
        <f aca="false">IF(ISBLANK(Values!E89),"","EAN")</f>
        <v/>
      </c>
      <c r="F90" s="28" t="str">
        <f aca="false">IF(ISBLANK(Values!E89),"",IF(Values!J89, SUBSTITUTE(Values!$B$1, "{language}", Values!H89) &amp; " " &amp;Values!$B$3, SUBSTITUTE(Values!$B$2, "{language}", Values!$H89) &amp; " " &amp;Values!$B$3))</f>
        <v/>
      </c>
      <c r="G90" s="39" t="str">
        <f aca="false">IF(ISBLANK(Values!E89),"","TellusRem")</f>
        <v/>
      </c>
      <c r="H90" s="27" t="str">
        <f aca="false">IF(ISBLANK(Values!E89),"",Values!$B$16)</f>
        <v/>
      </c>
      <c r="I90" s="27" t="str">
        <f aca="false">IF(ISBLANK(Values!E89),"","4730574031")</f>
        <v/>
      </c>
      <c r="J90" s="40" t="str">
        <f aca="false">IF(ISBLANK(Values!E89),"",Values!F89 )</f>
        <v/>
      </c>
      <c r="K90" s="28" t="str">
        <f aca="false">IF(ISBLANK(Values!E89),"",IF(Values!J89, Values!$B$4, Values!$B$5))</f>
        <v/>
      </c>
      <c r="L90" s="41" t="str">
        <f aca="false">IF(ISBLANK(Values!E89),"",IF($CO90="DEFAULT", Values!$B$18, ""))</f>
        <v/>
      </c>
      <c r="M90" s="28" t="str">
        <f aca="false">IF(ISBLANK(Values!E89),"",Values!$M89)</f>
        <v/>
      </c>
      <c r="N90" s="28" t="str">
        <f aca="false">IF(ISBLANK(Values!$F89),"",Values!N89)</f>
        <v/>
      </c>
      <c r="O90" s="28" t="str">
        <f aca="false">IF(ISBLANK(Values!$F89),"",Values!O89)</f>
        <v/>
      </c>
      <c r="P90" s="28" t="str">
        <f aca="false">IF(ISBLANK(Values!$F89),"",Values!P89)</f>
        <v/>
      </c>
      <c r="Q90" s="28" t="str">
        <f aca="false">IF(ISBLANK(Values!$F89),"",Values!Q89)</f>
        <v/>
      </c>
      <c r="R90" s="28" t="str">
        <f aca="false">IF(ISBLANK(Values!$F89),"",Values!R89)</f>
        <v/>
      </c>
      <c r="S90" s="28" t="str">
        <f aca="false">IF(ISBLANK(Values!$F89),"",Values!S89)</f>
        <v/>
      </c>
      <c r="T90" s="28" t="str">
        <f aca="false">IF(ISBLANK(Values!$F89),"",Values!T89)</f>
        <v/>
      </c>
      <c r="U90" s="44" t="str">
        <f aca="false">IF(ISBLANK(Values!$F89),"",Values!U89)</f>
        <v/>
      </c>
      <c r="W90" s="32" t="str">
        <f aca="false">IF(ISBLANK(Values!E89),"","Child")</f>
        <v/>
      </c>
      <c r="X90" s="32" t="str">
        <f aca="false">IF(ISBLANK(Values!E89),"",Values!$B$13)</f>
        <v/>
      </c>
      <c r="Y90" s="40" t="str">
        <f aca="false">IF(ISBLANK(Values!E89),"","Size-Color")</f>
        <v/>
      </c>
      <c r="Z90" s="32" t="str">
        <f aca="false">IF(ISBLANK(Values!E89),"","variation")</f>
        <v/>
      </c>
      <c r="AA90" s="36" t="str">
        <f aca="false">IF(ISBLANK(Values!E89),"",Values!$B$20)</f>
        <v/>
      </c>
      <c r="AB90" s="36" t="str">
        <f aca="false">IF(ISBLANK(Values!E89),"",Values!$B$29)</f>
        <v/>
      </c>
      <c r="AI90" s="42" t="str">
        <f aca="false">IF(ISBLANK(Values!E89),"",IF(Values!I89,Values!$B$23,Values!$B$33))</f>
        <v/>
      </c>
      <c r="AJ90" s="43" t="str">
        <f aca="false">IF(ISBLANK(Values!E89),"",Values!$B$24 &amp;" "&amp;Values!$B$3)</f>
        <v/>
      </c>
      <c r="AK90" s="1" t="str">
        <f aca="false">IF(ISBLANK(Values!E89),"",Values!$B$25)</f>
        <v/>
      </c>
      <c r="AL90" s="1" t="str">
        <f aca="false">IF(ISBLANK(Values!E89),"",SUBSTITUTE(SUBSTITUTE(IF(Values!$J89, Values!$B$26, Values!$B$33), "{language}", Values!$H89), "{flag}", INDEX(options!$E$1:$E$20, Values!$V89)))</f>
        <v/>
      </c>
      <c r="AM90" s="1" t="str">
        <f aca="false">SUBSTITUTE(IF(ISBLANK(Values!E89),"",Values!$B$27), "{model}", Values!$B$3)</f>
        <v/>
      </c>
      <c r="AT90" s="28" t="str">
        <f aca="false">IF(ISBLANK(Values!E89),"",Values!H89)</f>
        <v/>
      </c>
      <c r="AV90" s="36" t="str">
        <f aca="false">IF(ISBLANK(Values!E89),"",IF(Values!J89,"Backlit", "Non-Backlit"))</f>
        <v/>
      </c>
      <c r="BE90" s="27" t="str">
        <f aca="false">IF(ISBLANK(Values!E89),"","Professional Audience")</f>
        <v/>
      </c>
      <c r="BF90" s="27" t="str">
        <f aca="false">IF(ISBLANK(Values!E89),"","Consumer Audience")</f>
        <v/>
      </c>
      <c r="BG90" s="27" t="str">
        <f aca="false">IF(ISBLANK(Values!E89),"","Adults")</f>
        <v/>
      </c>
      <c r="BH90" s="27" t="str">
        <f aca="false">IF(ISBLANK(Values!E89),"","People")</f>
        <v/>
      </c>
      <c r="CG90" s="1" t="str">
        <f aca="false">IF(ISBLANK(Values!E89),"",Values!$B$11)</f>
        <v/>
      </c>
      <c r="CH90" s="1" t="str">
        <f aca="false">IF(ISBLANK(Values!E89),"","GR")</f>
        <v/>
      </c>
      <c r="CI90" s="1" t="str">
        <f aca="false">IF(ISBLANK(Values!E89),"",Values!$B$7)</f>
        <v/>
      </c>
      <c r="CJ90" s="1" t="str">
        <f aca="false">IF(ISBLANK(Values!E89),"",Values!$B$8)</f>
        <v/>
      </c>
      <c r="CK90" s="1" t="str">
        <f aca="false">IF(ISBLANK(Values!E89),"",Values!$B$9)</f>
        <v/>
      </c>
      <c r="CL90" s="1" t="str">
        <f aca="false">IF(ISBLANK(Values!E89),"","CM")</f>
        <v/>
      </c>
      <c r="CO90" s="1" t="str">
        <f aca="false">IF(ISBLANK(Values!E89), "", IF(AND(Values!$B$37=options!$G$2, Values!$C89), "AMAZON_NA", IF(AND(Values!$B$37=options!$G$1, Values!$D89), "AMAZON_EU", "DEFAULT")))</f>
        <v/>
      </c>
      <c r="CP90" s="36" t="str">
        <f aca="false">IF(ISBLANK(Values!E89),"",Values!$B$7)</f>
        <v/>
      </c>
      <c r="CQ90" s="36" t="str">
        <f aca="false">IF(ISBLANK(Values!E89),"",Values!$B$8)</f>
        <v/>
      </c>
      <c r="CR90" s="36" t="str">
        <f aca="false">IF(ISBLANK(Values!E89),"",Values!$B$9)</f>
        <v/>
      </c>
      <c r="CS90" s="1" t="str">
        <f aca="false">IF(ISBLANK(Values!E89),"",Values!$B$11)</f>
        <v/>
      </c>
      <c r="CT90" s="1" t="str">
        <f aca="false">IF(ISBLANK(Values!E89),"","GR")</f>
        <v/>
      </c>
      <c r="CU90" s="1" t="str">
        <f aca="false">IF(ISBLANK(Values!E89),"","CM")</f>
        <v/>
      </c>
      <c r="CV90" s="1" t="str">
        <f aca="false">IF(ISBLANK(Values!E89),"",IF(Values!$B$36=options!$F$1,"Denmark", IF(Values!$B$36=options!$F$2, "Danemark",IF(Values!$B$36=options!$F$3, "Dänemark",IF(Values!$B$36=options!$F$4, "Danimarca",IF(Values!$B$36=options!$F$5, "Dinamarca",IF(Values!$B$36=options!$F$6, "Denemarken","" ) ) ) ) )))</f>
        <v/>
      </c>
      <c r="CZ90" s="1" t="str">
        <f aca="false">IF(ISBLANK(Values!E89),"","No")</f>
        <v/>
      </c>
      <c r="DA90" s="1" t="str">
        <f aca="false">IF(ISBLANK(Values!E89),"","No")</f>
        <v/>
      </c>
      <c r="DO90" s="27" t="str">
        <f aca="false">IF(ISBLANK(Values!E89),"","Parts")</f>
        <v/>
      </c>
      <c r="DP90" s="27" t="str">
        <f aca="false">IF(ISBLANK(Values!E89),"",Values!$B$31)</f>
        <v/>
      </c>
      <c r="DS90" s="31"/>
      <c r="DY90" s="31"/>
      <c r="DZ90" s="31"/>
      <c r="EA90" s="31"/>
      <c r="EB90" s="31"/>
      <c r="EC90" s="31"/>
      <c r="EI90" s="1" t="str">
        <f aca="false">IF(ISBLANK(Values!E89),"",Values!$B$31)</f>
        <v/>
      </c>
      <c r="ES90" s="1" t="str">
        <f aca="false">IF(ISBLANK(Values!E89),"","Amazon Tellus UPS")</f>
        <v/>
      </c>
      <c r="EV90" s="31" t="str">
        <f aca="false">IF(ISBLANK(Values!E89),"","New")</f>
        <v/>
      </c>
      <c r="FE90" s="1" t="str">
        <f aca="false">IF(ISBLANK(Values!E89),"",IF(CO90&lt;&gt;"DEFAULT", "", 3))</f>
        <v/>
      </c>
      <c r="FH90" s="1" t="str">
        <f aca="false">IF(ISBLANK(Values!E89),"","FALSE")</f>
        <v/>
      </c>
      <c r="FI90" s="36" t="str">
        <f aca="false">IF(ISBLANK(Values!E89),"","FALSE")</f>
        <v/>
      </c>
      <c r="FJ90" s="36" t="str">
        <f aca="false">IF(ISBLANK(Values!E89),"","FALSE")</f>
        <v/>
      </c>
      <c r="FM90" s="1" t="str">
        <f aca="false">IF(ISBLANK(Values!E89),"","1")</f>
        <v/>
      </c>
      <c r="FO90" s="28" t="str">
        <f aca="false">IF(ISBLANK(Values!E89),"",IF(Values!J89, Values!$B$4, Values!$B$5))</f>
        <v/>
      </c>
      <c r="FP90" s="1" t="str">
        <f aca="false">IF(ISBLANK(Values!E89),"","Percent")</f>
        <v/>
      </c>
      <c r="FQ90" s="1" t="str">
        <f aca="false">IF(ISBLANK(Values!E89),"","2")</f>
        <v/>
      </c>
      <c r="FR90" s="1" t="str">
        <f aca="false">IF(ISBLANK(Values!E89),"","3")</f>
        <v/>
      </c>
      <c r="FS90" s="1" t="str">
        <f aca="false">IF(ISBLANK(Values!E89),"","5")</f>
        <v/>
      </c>
      <c r="FT90" s="1" t="str">
        <f aca="false">IF(ISBLANK(Values!E89),"","6")</f>
        <v/>
      </c>
      <c r="FU90" s="1" t="str">
        <f aca="false">IF(ISBLANK(Values!E89),"","10")</f>
        <v/>
      </c>
      <c r="FV90" s="1" t="str">
        <f aca="false">IF(ISBLANK(Values!E89),"","10")</f>
        <v/>
      </c>
    </row>
    <row r="91" customFormat="false" ht="15" hidden="false" customHeight="false" outlineLevel="0" collapsed="false">
      <c r="A91" s="27" t="str">
        <f aca="false">IF(ISBLANK(Values!E90),"",IF(Values!$B$37="EU","computercomponent","computer"))</f>
        <v/>
      </c>
      <c r="B91" s="38" t="str">
        <f aca="false">IF(ISBLANK(Values!E90),"",Values!F90)</f>
        <v/>
      </c>
      <c r="C91" s="32" t="str">
        <f aca="false">IF(ISBLANK(Values!E90),"","TellusRem")</f>
        <v/>
      </c>
      <c r="D91" s="30" t="str">
        <f aca="false">IF(ISBLANK(Values!E90),"",Values!E90)</f>
        <v/>
      </c>
      <c r="E91" s="31" t="str">
        <f aca="false">IF(ISBLANK(Values!E90),"","EAN")</f>
        <v/>
      </c>
      <c r="F91" s="28" t="str">
        <f aca="false">IF(ISBLANK(Values!E90),"",IF(Values!J90, SUBSTITUTE(Values!$B$1, "{language}", Values!H90) &amp; " " &amp;Values!$B$3, SUBSTITUTE(Values!$B$2, "{language}", Values!$H90) &amp; " " &amp;Values!$B$3))</f>
        <v/>
      </c>
      <c r="G91" s="39" t="str">
        <f aca="false">IF(ISBLANK(Values!E90),"","TellusRem")</f>
        <v/>
      </c>
      <c r="H91" s="27" t="str">
        <f aca="false">IF(ISBLANK(Values!E90),"",Values!$B$16)</f>
        <v/>
      </c>
      <c r="I91" s="27" t="str">
        <f aca="false">IF(ISBLANK(Values!E90),"","4730574031")</f>
        <v/>
      </c>
      <c r="J91" s="40" t="str">
        <f aca="false">IF(ISBLANK(Values!E90),"",Values!F90 )</f>
        <v/>
      </c>
      <c r="K91" s="28" t="str">
        <f aca="false">IF(ISBLANK(Values!E90),"",IF(Values!J90, Values!$B$4, Values!$B$5))</f>
        <v/>
      </c>
      <c r="L91" s="41" t="str">
        <f aca="false">IF(ISBLANK(Values!E90),"",IF($CO91="DEFAULT", Values!$B$18, ""))</f>
        <v/>
      </c>
      <c r="M91" s="28" t="str">
        <f aca="false">IF(ISBLANK(Values!E90),"",Values!$M90)</f>
        <v/>
      </c>
      <c r="N91" s="28" t="str">
        <f aca="false">IF(ISBLANK(Values!$F90),"",Values!N90)</f>
        <v/>
      </c>
      <c r="O91" s="28" t="str">
        <f aca="false">IF(ISBLANK(Values!$F90),"",Values!O90)</f>
        <v/>
      </c>
      <c r="P91" s="28" t="str">
        <f aca="false">IF(ISBLANK(Values!$F90),"",Values!P90)</f>
        <v/>
      </c>
      <c r="Q91" s="28" t="str">
        <f aca="false">IF(ISBLANK(Values!$F90),"",Values!Q90)</f>
        <v/>
      </c>
      <c r="R91" s="28" t="str">
        <f aca="false">IF(ISBLANK(Values!$F90),"",Values!R90)</f>
        <v/>
      </c>
      <c r="S91" s="28" t="str">
        <f aca="false">IF(ISBLANK(Values!$F90),"",Values!S90)</f>
        <v/>
      </c>
      <c r="T91" s="28" t="str">
        <f aca="false">IF(ISBLANK(Values!$F90),"",Values!T90)</f>
        <v/>
      </c>
      <c r="U91" s="44" t="str">
        <f aca="false">IF(ISBLANK(Values!$F90),"",Values!U90)</f>
        <v/>
      </c>
      <c r="W91" s="32" t="str">
        <f aca="false">IF(ISBLANK(Values!E90),"","Child")</f>
        <v/>
      </c>
      <c r="X91" s="32" t="str">
        <f aca="false">IF(ISBLANK(Values!E90),"",Values!$B$13)</f>
        <v/>
      </c>
      <c r="Y91" s="40" t="str">
        <f aca="false">IF(ISBLANK(Values!E90),"","Size-Color")</f>
        <v/>
      </c>
      <c r="Z91" s="32" t="str">
        <f aca="false">IF(ISBLANK(Values!E90),"","variation")</f>
        <v/>
      </c>
      <c r="AA91" s="36" t="str">
        <f aca="false">IF(ISBLANK(Values!E90),"",Values!$B$20)</f>
        <v/>
      </c>
      <c r="AB91" s="36" t="str">
        <f aca="false">IF(ISBLANK(Values!E90),"",Values!$B$29)</f>
        <v/>
      </c>
      <c r="AI91" s="42" t="str">
        <f aca="false">IF(ISBLANK(Values!E90),"",IF(Values!I90,Values!$B$23,Values!$B$33))</f>
        <v/>
      </c>
      <c r="AJ91" s="43" t="str">
        <f aca="false">IF(ISBLANK(Values!E90),"",Values!$B$24 &amp;" "&amp;Values!$B$3)</f>
        <v/>
      </c>
      <c r="AK91" s="1" t="str">
        <f aca="false">IF(ISBLANK(Values!E90),"",Values!$B$25)</f>
        <v/>
      </c>
      <c r="AL91" s="1" t="str">
        <f aca="false">IF(ISBLANK(Values!E90),"",SUBSTITUTE(SUBSTITUTE(IF(Values!$J90, Values!$B$26, Values!$B$33), "{language}", Values!$H90), "{flag}", INDEX(options!$E$1:$E$20, Values!$V90)))</f>
        <v/>
      </c>
      <c r="AM91" s="1" t="str">
        <f aca="false">SUBSTITUTE(IF(ISBLANK(Values!E90),"",Values!$B$27), "{model}", Values!$B$3)</f>
        <v/>
      </c>
      <c r="AT91" s="28" t="str">
        <f aca="false">IF(ISBLANK(Values!E90),"",Values!H90)</f>
        <v/>
      </c>
      <c r="AV91" s="36" t="str">
        <f aca="false">IF(ISBLANK(Values!E90),"",IF(Values!J90,"Backlit", "Non-Backlit"))</f>
        <v/>
      </c>
      <c r="BE91" s="27" t="str">
        <f aca="false">IF(ISBLANK(Values!E90),"","Professional Audience")</f>
        <v/>
      </c>
      <c r="BF91" s="27" t="str">
        <f aca="false">IF(ISBLANK(Values!E90),"","Consumer Audience")</f>
        <v/>
      </c>
      <c r="BG91" s="27" t="str">
        <f aca="false">IF(ISBLANK(Values!E90),"","Adults")</f>
        <v/>
      </c>
      <c r="BH91" s="27" t="str">
        <f aca="false">IF(ISBLANK(Values!E90),"","People")</f>
        <v/>
      </c>
      <c r="CG91" s="1" t="str">
        <f aca="false">IF(ISBLANK(Values!E90),"",Values!$B$11)</f>
        <v/>
      </c>
      <c r="CH91" s="1" t="str">
        <f aca="false">IF(ISBLANK(Values!E90),"","GR")</f>
        <v/>
      </c>
      <c r="CI91" s="1" t="str">
        <f aca="false">IF(ISBLANK(Values!E90),"",Values!$B$7)</f>
        <v/>
      </c>
      <c r="CJ91" s="1" t="str">
        <f aca="false">IF(ISBLANK(Values!E90),"",Values!$B$8)</f>
        <v/>
      </c>
      <c r="CK91" s="1" t="str">
        <f aca="false">IF(ISBLANK(Values!E90),"",Values!$B$9)</f>
        <v/>
      </c>
      <c r="CL91" s="1" t="str">
        <f aca="false">IF(ISBLANK(Values!E90),"","CM")</f>
        <v/>
      </c>
      <c r="CO91" s="1" t="str">
        <f aca="false">IF(ISBLANK(Values!E90), "", IF(AND(Values!$B$37=options!$G$2, Values!$C90), "AMAZON_NA", IF(AND(Values!$B$37=options!$G$1, Values!$D90), "AMAZON_EU", "DEFAULT")))</f>
        <v/>
      </c>
      <c r="CP91" s="36" t="str">
        <f aca="false">IF(ISBLANK(Values!E90),"",Values!$B$7)</f>
        <v/>
      </c>
      <c r="CQ91" s="36" t="str">
        <f aca="false">IF(ISBLANK(Values!E90),"",Values!$B$8)</f>
        <v/>
      </c>
      <c r="CR91" s="36" t="str">
        <f aca="false">IF(ISBLANK(Values!E90),"",Values!$B$9)</f>
        <v/>
      </c>
      <c r="CS91" s="1" t="str">
        <f aca="false">IF(ISBLANK(Values!E90),"",Values!$B$11)</f>
        <v/>
      </c>
      <c r="CT91" s="1" t="str">
        <f aca="false">IF(ISBLANK(Values!E90),"","GR")</f>
        <v/>
      </c>
      <c r="CU91" s="1" t="str">
        <f aca="false">IF(ISBLANK(Values!E90),"","CM")</f>
        <v/>
      </c>
      <c r="CV91" s="1" t="str">
        <f aca="false">IF(ISBLANK(Values!E90),"",IF(Values!$B$36=options!$F$1,"Denmark", IF(Values!$B$36=options!$F$2, "Danemark",IF(Values!$B$36=options!$F$3, "Dänemark",IF(Values!$B$36=options!$F$4, "Danimarca",IF(Values!$B$36=options!$F$5, "Dinamarca",IF(Values!$B$36=options!$F$6, "Denemarken","" ) ) ) ) )))</f>
        <v/>
      </c>
      <c r="CZ91" s="1" t="str">
        <f aca="false">IF(ISBLANK(Values!E90),"","No")</f>
        <v/>
      </c>
      <c r="DA91" s="1" t="str">
        <f aca="false">IF(ISBLANK(Values!E90),"","No")</f>
        <v/>
      </c>
      <c r="DO91" s="27" t="str">
        <f aca="false">IF(ISBLANK(Values!E90),"","Parts")</f>
        <v/>
      </c>
      <c r="DP91" s="27" t="str">
        <f aca="false">IF(ISBLANK(Values!E90),"",Values!$B$31)</f>
        <v/>
      </c>
      <c r="DS91" s="31"/>
      <c r="DY91" s="31"/>
      <c r="DZ91" s="31"/>
      <c r="EA91" s="31"/>
      <c r="EB91" s="31"/>
      <c r="EC91" s="31"/>
      <c r="EI91" s="1" t="str">
        <f aca="false">IF(ISBLANK(Values!E90),"",Values!$B$31)</f>
        <v/>
      </c>
      <c r="ES91" s="1" t="str">
        <f aca="false">IF(ISBLANK(Values!E90),"","Amazon Tellus UPS")</f>
        <v/>
      </c>
      <c r="EV91" s="31" t="str">
        <f aca="false">IF(ISBLANK(Values!E90),"","New")</f>
        <v/>
      </c>
      <c r="FE91" s="1" t="str">
        <f aca="false">IF(ISBLANK(Values!E90),"",IF(CO91&lt;&gt;"DEFAULT", "", 3))</f>
        <v/>
      </c>
      <c r="FH91" s="1" t="str">
        <f aca="false">IF(ISBLANK(Values!E90),"","FALSE")</f>
        <v/>
      </c>
      <c r="FI91" s="36" t="str">
        <f aca="false">IF(ISBLANK(Values!E90),"","FALSE")</f>
        <v/>
      </c>
      <c r="FJ91" s="36" t="str">
        <f aca="false">IF(ISBLANK(Values!E90),"","FALSE")</f>
        <v/>
      </c>
      <c r="FM91" s="1" t="str">
        <f aca="false">IF(ISBLANK(Values!E90),"","1")</f>
        <v/>
      </c>
      <c r="FO91" s="28" t="str">
        <f aca="false">IF(ISBLANK(Values!E90),"",IF(Values!J90, Values!$B$4, Values!$B$5))</f>
        <v/>
      </c>
      <c r="FP91" s="1" t="str">
        <f aca="false">IF(ISBLANK(Values!E90),"","Percent")</f>
        <v/>
      </c>
      <c r="FQ91" s="1" t="str">
        <f aca="false">IF(ISBLANK(Values!E90),"","2")</f>
        <v/>
      </c>
      <c r="FR91" s="1" t="str">
        <f aca="false">IF(ISBLANK(Values!E90),"","3")</f>
        <v/>
      </c>
      <c r="FS91" s="1" t="str">
        <f aca="false">IF(ISBLANK(Values!E90),"","5")</f>
        <v/>
      </c>
      <c r="FT91" s="1" t="str">
        <f aca="false">IF(ISBLANK(Values!E90),"","6")</f>
        <v/>
      </c>
      <c r="FU91" s="1" t="str">
        <f aca="false">IF(ISBLANK(Values!E90),"","10")</f>
        <v/>
      </c>
      <c r="FV91" s="1" t="str">
        <f aca="false">IF(ISBLANK(Values!E90),"","10")</f>
        <v/>
      </c>
    </row>
    <row r="92" customFormat="false" ht="15" hidden="false" customHeight="false" outlineLevel="0" collapsed="false">
      <c r="A92" s="27" t="str">
        <f aca="false">IF(ISBLANK(Values!E91),"",IF(Values!$B$37="EU","computercomponent","computer"))</f>
        <v/>
      </c>
      <c r="B92" s="38" t="str">
        <f aca="false">IF(ISBLANK(Values!E91),"",Values!F91)</f>
        <v/>
      </c>
      <c r="C92" s="32" t="str">
        <f aca="false">IF(ISBLANK(Values!E91),"","TellusRem")</f>
        <v/>
      </c>
      <c r="D92" s="30" t="str">
        <f aca="false">IF(ISBLANK(Values!E91),"",Values!E91)</f>
        <v/>
      </c>
      <c r="E92" s="31" t="str">
        <f aca="false">IF(ISBLANK(Values!E91),"","EAN")</f>
        <v/>
      </c>
      <c r="F92" s="28" t="str">
        <f aca="false">IF(ISBLANK(Values!E91),"",IF(Values!J91, SUBSTITUTE(Values!$B$1, "{language}", Values!H91) &amp; " " &amp;Values!$B$3, SUBSTITUTE(Values!$B$2, "{language}", Values!$H91) &amp; " " &amp;Values!$B$3))</f>
        <v/>
      </c>
      <c r="G92" s="39" t="str">
        <f aca="false">IF(ISBLANK(Values!E91),"","TellusRem")</f>
        <v/>
      </c>
      <c r="H92" s="27" t="str">
        <f aca="false">IF(ISBLANK(Values!E91),"",Values!$B$16)</f>
        <v/>
      </c>
      <c r="I92" s="27" t="str">
        <f aca="false">IF(ISBLANK(Values!E91),"","4730574031")</f>
        <v/>
      </c>
      <c r="J92" s="40" t="str">
        <f aca="false">IF(ISBLANK(Values!E91),"",Values!F91 )</f>
        <v/>
      </c>
      <c r="K92" s="28" t="str">
        <f aca="false">IF(ISBLANK(Values!E91),"",IF(Values!J91, Values!$B$4, Values!$B$5))</f>
        <v/>
      </c>
      <c r="L92" s="41" t="str">
        <f aca="false">IF(ISBLANK(Values!E91),"",IF($CO92="DEFAULT", Values!$B$18, ""))</f>
        <v/>
      </c>
      <c r="M92" s="28" t="str">
        <f aca="false">IF(ISBLANK(Values!E91),"",Values!$M91)</f>
        <v/>
      </c>
      <c r="N92" s="28" t="str">
        <f aca="false">IF(ISBLANK(Values!$F91),"",Values!N91)</f>
        <v/>
      </c>
      <c r="O92" s="28" t="str">
        <f aca="false">IF(ISBLANK(Values!$F91),"",Values!O91)</f>
        <v/>
      </c>
      <c r="P92" s="28" t="str">
        <f aca="false">IF(ISBLANK(Values!$F91),"",Values!P91)</f>
        <v/>
      </c>
      <c r="Q92" s="28" t="str">
        <f aca="false">IF(ISBLANK(Values!$F91),"",Values!Q91)</f>
        <v/>
      </c>
      <c r="R92" s="28" t="str">
        <f aca="false">IF(ISBLANK(Values!$F91),"",Values!R91)</f>
        <v/>
      </c>
      <c r="S92" s="28" t="str">
        <f aca="false">IF(ISBLANK(Values!$F91),"",Values!S91)</f>
        <v/>
      </c>
      <c r="T92" s="28" t="str">
        <f aca="false">IF(ISBLANK(Values!$F91),"",Values!T91)</f>
        <v/>
      </c>
      <c r="U92" s="44" t="str">
        <f aca="false">IF(ISBLANK(Values!$F91),"",Values!U91)</f>
        <v/>
      </c>
      <c r="W92" s="32" t="str">
        <f aca="false">IF(ISBLANK(Values!E91),"","Child")</f>
        <v/>
      </c>
      <c r="X92" s="32" t="str">
        <f aca="false">IF(ISBLANK(Values!E91),"",Values!$B$13)</f>
        <v/>
      </c>
      <c r="Y92" s="40" t="str">
        <f aca="false">IF(ISBLANK(Values!E91),"","Size-Color")</f>
        <v/>
      </c>
      <c r="Z92" s="32" t="str">
        <f aca="false">IF(ISBLANK(Values!E91),"","variation")</f>
        <v/>
      </c>
      <c r="AA92" s="36" t="str">
        <f aca="false">IF(ISBLANK(Values!E91),"",Values!$B$20)</f>
        <v/>
      </c>
      <c r="AB92" s="36" t="str">
        <f aca="false">IF(ISBLANK(Values!E91),"",Values!$B$29)</f>
        <v/>
      </c>
      <c r="AI92" s="42" t="str">
        <f aca="false">IF(ISBLANK(Values!E91),"",IF(Values!I91,Values!$B$23,Values!$B$33))</f>
        <v/>
      </c>
      <c r="AJ92" s="43" t="str">
        <f aca="false">IF(ISBLANK(Values!E91),"",Values!$B$24 &amp;" "&amp;Values!$B$3)</f>
        <v/>
      </c>
      <c r="AK92" s="1" t="str">
        <f aca="false">IF(ISBLANK(Values!E91),"",Values!$B$25)</f>
        <v/>
      </c>
      <c r="AL92" s="1" t="str">
        <f aca="false">IF(ISBLANK(Values!E91),"",SUBSTITUTE(SUBSTITUTE(IF(Values!$J91, Values!$B$26, Values!$B$33), "{language}", Values!$H91), "{flag}", INDEX(options!$E$1:$E$20, Values!$V91)))</f>
        <v/>
      </c>
      <c r="AM92" s="1" t="str">
        <f aca="false">SUBSTITUTE(IF(ISBLANK(Values!E91),"",Values!$B$27), "{model}", Values!$B$3)</f>
        <v/>
      </c>
      <c r="AT92" s="28" t="str">
        <f aca="false">IF(ISBLANK(Values!E91),"",Values!H91)</f>
        <v/>
      </c>
      <c r="AV92" s="36" t="str">
        <f aca="false">IF(ISBLANK(Values!E91),"",IF(Values!J91,"Backlit", "Non-Backlit"))</f>
        <v/>
      </c>
      <c r="BE92" s="27" t="str">
        <f aca="false">IF(ISBLANK(Values!E91),"","Professional Audience")</f>
        <v/>
      </c>
      <c r="BF92" s="27" t="str">
        <f aca="false">IF(ISBLANK(Values!E91),"","Consumer Audience")</f>
        <v/>
      </c>
      <c r="BG92" s="27" t="str">
        <f aca="false">IF(ISBLANK(Values!E91),"","Adults")</f>
        <v/>
      </c>
      <c r="BH92" s="27" t="str">
        <f aca="false">IF(ISBLANK(Values!E91),"","People")</f>
        <v/>
      </c>
      <c r="CG92" s="1" t="str">
        <f aca="false">IF(ISBLANK(Values!E91),"",Values!$B$11)</f>
        <v/>
      </c>
      <c r="CH92" s="1" t="str">
        <f aca="false">IF(ISBLANK(Values!E91),"","GR")</f>
        <v/>
      </c>
      <c r="CI92" s="1" t="str">
        <f aca="false">IF(ISBLANK(Values!E91),"",Values!$B$7)</f>
        <v/>
      </c>
      <c r="CJ92" s="1" t="str">
        <f aca="false">IF(ISBLANK(Values!E91),"",Values!$B$8)</f>
        <v/>
      </c>
      <c r="CK92" s="1" t="str">
        <f aca="false">IF(ISBLANK(Values!E91),"",Values!$B$9)</f>
        <v/>
      </c>
      <c r="CL92" s="1" t="str">
        <f aca="false">IF(ISBLANK(Values!E91),"","CM")</f>
        <v/>
      </c>
      <c r="CO92" s="1" t="str">
        <f aca="false">IF(ISBLANK(Values!E91), "", IF(AND(Values!$B$37=options!$G$2, Values!$C91), "AMAZON_NA", IF(AND(Values!$B$37=options!$G$1, Values!$D91), "AMAZON_EU", "DEFAULT")))</f>
        <v/>
      </c>
      <c r="CP92" s="36" t="str">
        <f aca="false">IF(ISBLANK(Values!E91),"",Values!$B$7)</f>
        <v/>
      </c>
      <c r="CQ92" s="36" t="str">
        <f aca="false">IF(ISBLANK(Values!E91),"",Values!$B$8)</f>
        <v/>
      </c>
      <c r="CR92" s="36" t="str">
        <f aca="false">IF(ISBLANK(Values!E91),"",Values!$B$9)</f>
        <v/>
      </c>
      <c r="CS92" s="1" t="str">
        <f aca="false">IF(ISBLANK(Values!E91),"",Values!$B$11)</f>
        <v/>
      </c>
      <c r="CT92" s="1" t="str">
        <f aca="false">IF(ISBLANK(Values!E91),"","GR")</f>
        <v/>
      </c>
      <c r="CU92" s="1" t="str">
        <f aca="false">IF(ISBLANK(Values!E91),"","CM")</f>
        <v/>
      </c>
      <c r="CV92" s="1" t="str">
        <f aca="false">IF(ISBLANK(Values!E91),"",IF(Values!$B$36=options!$F$1,"Denmark", IF(Values!$B$36=options!$F$2, "Danemark",IF(Values!$B$36=options!$F$3, "Dänemark",IF(Values!$B$36=options!$F$4, "Danimarca",IF(Values!$B$36=options!$F$5, "Dinamarca",IF(Values!$B$36=options!$F$6, "Denemarken","" ) ) ) ) )))</f>
        <v/>
      </c>
      <c r="CZ92" s="1" t="str">
        <f aca="false">IF(ISBLANK(Values!E91),"","No")</f>
        <v/>
      </c>
      <c r="DA92" s="1" t="str">
        <f aca="false">IF(ISBLANK(Values!E91),"","No")</f>
        <v/>
      </c>
      <c r="DO92" s="27" t="str">
        <f aca="false">IF(ISBLANK(Values!E91),"","Parts")</f>
        <v/>
      </c>
      <c r="DP92" s="27" t="str">
        <f aca="false">IF(ISBLANK(Values!E91),"",Values!$B$31)</f>
        <v/>
      </c>
      <c r="DS92" s="31"/>
      <c r="DY92" s="31"/>
      <c r="DZ92" s="31"/>
      <c r="EA92" s="31"/>
      <c r="EB92" s="31"/>
      <c r="EC92" s="31"/>
      <c r="EI92" s="1" t="str">
        <f aca="false">IF(ISBLANK(Values!E91),"",Values!$B$31)</f>
        <v/>
      </c>
      <c r="ES92" s="1" t="str">
        <f aca="false">IF(ISBLANK(Values!E91),"","Amazon Tellus UPS")</f>
        <v/>
      </c>
      <c r="EV92" s="31" t="str">
        <f aca="false">IF(ISBLANK(Values!E91),"","New")</f>
        <v/>
      </c>
      <c r="FE92" s="1" t="str">
        <f aca="false">IF(ISBLANK(Values!E91),"",IF(CO92&lt;&gt;"DEFAULT", "", 3))</f>
        <v/>
      </c>
      <c r="FH92" s="1" t="str">
        <f aca="false">IF(ISBLANK(Values!E91),"","FALSE")</f>
        <v/>
      </c>
      <c r="FI92" s="36" t="str">
        <f aca="false">IF(ISBLANK(Values!E91),"","FALSE")</f>
        <v/>
      </c>
      <c r="FJ92" s="36" t="str">
        <f aca="false">IF(ISBLANK(Values!E91),"","FALSE")</f>
        <v/>
      </c>
      <c r="FM92" s="1" t="str">
        <f aca="false">IF(ISBLANK(Values!E91),"","1")</f>
        <v/>
      </c>
      <c r="FO92" s="28" t="str">
        <f aca="false">IF(ISBLANK(Values!E91),"",IF(Values!J91, Values!$B$4, Values!$B$5))</f>
        <v/>
      </c>
      <c r="FP92" s="1" t="str">
        <f aca="false">IF(ISBLANK(Values!E91),"","Percent")</f>
        <v/>
      </c>
      <c r="FQ92" s="1" t="str">
        <f aca="false">IF(ISBLANK(Values!E91),"","2")</f>
        <v/>
      </c>
      <c r="FR92" s="1" t="str">
        <f aca="false">IF(ISBLANK(Values!E91),"","3")</f>
        <v/>
      </c>
      <c r="FS92" s="1" t="str">
        <f aca="false">IF(ISBLANK(Values!E91),"","5")</f>
        <v/>
      </c>
      <c r="FT92" s="1" t="str">
        <f aca="false">IF(ISBLANK(Values!E91),"","6")</f>
        <v/>
      </c>
      <c r="FU92" s="1" t="str">
        <f aca="false">IF(ISBLANK(Values!E91),"","10")</f>
        <v/>
      </c>
      <c r="FV92" s="1" t="str">
        <f aca="false">IF(ISBLANK(Values!E91),"","10")</f>
        <v/>
      </c>
    </row>
    <row r="93" customFormat="false" ht="15" hidden="false" customHeight="false" outlineLevel="0" collapsed="false">
      <c r="A93" s="27" t="str">
        <f aca="false">IF(ISBLANK(Values!E92),"",IF(Values!$B$37="EU","computercomponent","computer"))</f>
        <v/>
      </c>
      <c r="B93" s="38" t="str">
        <f aca="false">IF(ISBLANK(Values!E92),"",Values!F92)</f>
        <v/>
      </c>
      <c r="C93" s="32" t="str">
        <f aca="false">IF(ISBLANK(Values!E92),"","TellusRem")</f>
        <v/>
      </c>
      <c r="D93" s="30" t="str">
        <f aca="false">IF(ISBLANK(Values!E92),"",Values!E92)</f>
        <v/>
      </c>
      <c r="E93" s="31" t="str">
        <f aca="false">IF(ISBLANK(Values!E92),"","EAN")</f>
        <v/>
      </c>
      <c r="F93" s="28" t="str">
        <f aca="false">IF(ISBLANK(Values!E92),"",IF(Values!J92, SUBSTITUTE(Values!$B$1, "{language}", Values!H92) &amp; " " &amp;Values!$B$3, SUBSTITUTE(Values!$B$2, "{language}", Values!$H92) &amp; " " &amp;Values!$B$3))</f>
        <v/>
      </c>
      <c r="G93" s="39" t="str">
        <f aca="false">IF(ISBLANK(Values!E92),"","TellusRem")</f>
        <v/>
      </c>
      <c r="H93" s="27" t="str">
        <f aca="false">IF(ISBLANK(Values!E92),"",Values!$B$16)</f>
        <v/>
      </c>
      <c r="I93" s="27" t="str">
        <f aca="false">IF(ISBLANK(Values!E92),"","4730574031")</f>
        <v/>
      </c>
      <c r="J93" s="40" t="str">
        <f aca="false">IF(ISBLANK(Values!E92),"",Values!F92 )</f>
        <v/>
      </c>
      <c r="K93" s="28" t="str">
        <f aca="false">IF(ISBLANK(Values!E92),"",IF(Values!J92, Values!$B$4, Values!$B$5))</f>
        <v/>
      </c>
      <c r="L93" s="41" t="str">
        <f aca="false">IF(ISBLANK(Values!E92),"",IF($CO93="DEFAULT", Values!$B$18, ""))</f>
        <v/>
      </c>
      <c r="M93" s="28" t="str">
        <f aca="false">IF(ISBLANK(Values!E92),"",Values!$M92)</f>
        <v/>
      </c>
      <c r="N93" s="28" t="str">
        <f aca="false">IF(ISBLANK(Values!$F92),"",Values!N92)</f>
        <v/>
      </c>
      <c r="O93" s="28" t="str">
        <f aca="false">IF(ISBLANK(Values!$F92),"",Values!O92)</f>
        <v/>
      </c>
      <c r="P93" s="28" t="str">
        <f aca="false">IF(ISBLANK(Values!$F92),"",Values!P92)</f>
        <v/>
      </c>
      <c r="Q93" s="28" t="str">
        <f aca="false">IF(ISBLANK(Values!$F92),"",Values!Q92)</f>
        <v/>
      </c>
      <c r="R93" s="28" t="str">
        <f aca="false">IF(ISBLANK(Values!$F92),"",Values!R92)</f>
        <v/>
      </c>
      <c r="S93" s="28" t="str">
        <f aca="false">IF(ISBLANK(Values!$F92),"",Values!S92)</f>
        <v/>
      </c>
      <c r="T93" s="28" t="str">
        <f aca="false">IF(ISBLANK(Values!$F92),"",Values!T92)</f>
        <v/>
      </c>
      <c r="U93" s="44" t="str">
        <f aca="false">IF(ISBLANK(Values!$F92),"",Values!U92)</f>
        <v/>
      </c>
      <c r="W93" s="32" t="str">
        <f aca="false">IF(ISBLANK(Values!E92),"","Child")</f>
        <v/>
      </c>
      <c r="X93" s="32" t="str">
        <f aca="false">IF(ISBLANK(Values!E92),"",Values!$B$13)</f>
        <v/>
      </c>
      <c r="Y93" s="40" t="str">
        <f aca="false">IF(ISBLANK(Values!E92),"","Size-Color")</f>
        <v/>
      </c>
      <c r="Z93" s="32" t="str">
        <f aca="false">IF(ISBLANK(Values!E92),"","variation")</f>
        <v/>
      </c>
      <c r="AA93" s="36" t="str">
        <f aca="false">IF(ISBLANK(Values!E92),"",Values!$B$20)</f>
        <v/>
      </c>
      <c r="AB93" s="36" t="str">
        <f aca="false">IF(ISBLANK(Values!E92),"",Values!$B$29)</f>
        <v/>
      </c>
      <c r="AI93" s="42" t="str">
        <f aca="false">IF(ISBLANK(Values!E92),"",IF(Values!I92,Values!$B$23,Values!$B$33))</f>
        <v/>
      </c>
      <c r="AJ93" s="43" t="str">
        <f aca="false">IF(ISBLANK(Values!E92),"",Values!$B$24 &amp;" "&amp;Values!$B$3)</f>
        <v/>
      </c>
      <c r="AK93" s="1" t="str">
        <f aca="false">IF(ISBLANK(Values!E92),"",Values!$B$25)</f>
        <v/>
      </c>
      <c r="AL93" s="1" t="str">
        <f aca="false">IF(ISBLANK(Values!E92),"",SUBSTITUTE(SUBSTITUTE(IF(Values!$J92, Values!$B$26, Values!$B$33), "{language}", Values!$H92), "{flag}", INDEX(options!$E$1:$E$20, Values!$V92)))</f>
        <v/>
      </c>
      <c r="AM93" s="1" t="str">
        <f aca="false">SUBSTITUTE(IF(ISBLANK(Values!E92),"",Values!$B$27), "{model}", Values!$B$3)</f>
        <v/>
      </c>
      <c r="AT93" s="28" t="str">
        <f aca="false">IF(ISBLANK(Values!E92),"",Values!H92)</f>
        <v/>
      </c>
      <c r="AV93" s="36" t="str">
        <f aca="false">IF(ISBLANK(Values!E92),"",IF(Values!J92,"Backlit", "Non-Backlit"))</f>
        <v/>
      </c>
      <c r="BE93" s="27" t="str">
        <f aca="false">IF(ISBLANK(Values!E92),"","Professional Audience")</f>
        <v/>
      </c>
      <c r="BF93" s="27" t="str">
        <f aca="false">IF(ISBLANK(Values!E92),"","Consumer Audience")</f>
        <v/>
      </c>
      <c r="BG93" s="27" t="str">
        <f aca="false">IF(ISBLANK(Values!E92),"","Adults")</f>
        <v/>
      </c>
      <c r="BH93" s="27" t="str">
        <f aca="false">IF(ISBLANK(Values!E92),"","People")</f>
        <v/>
      </c>
      <c r="CG93" s="1" t="str">
        <f aca="false">IF(ISBLANK(Values!E92),"",Values!$B$11)</f>
        <v/>
      </c>
      <c r="CH93" s="1" t="str">
        <f aca="false">IF(ISBLANK(Values!E92),"","GR")</f>
        <v/>
      </c>
      <c r="CI93" s="1" t="str">
        <f aca="false">IF(ISBLANK(Values!E92),"",Values!$B$7)</f>
        <v/>
      </c>
      <c r="CJ93" s="1" t="str">
        <f aca="false">IF(ISBLANK(Values!E92),"",Values!$B$8)</f>
        <v/>
      </c>
      <c r="CK93" s="1" t="str">
        <f aca="false">IF(ISBLANK(Values!E92),"",Values!$B$9)</f>
        <v/>
      </c>
      <c r="CL93" s="1" t="str">
        <f aca="false">IF(ISBLANK(Values!E92),"","CM")</f>
        <v/>
      </c>
      <c r="CO93" s="1" t="str">
        <f aca="false">IF(ISBLANK(Values!E92), "", IF(AND(Values!$B$37=options!$G$2, Values!$C92), "AMAZON_NA", IF(AND(Values!$B$37=options!$G$1, Values!$D92), "AMAZON_EU", "DEFAULT")))</f>
        <v/>
      </c>
      <c r="CP93" s="36" t="str">
        <f aca="false">IF(ISBLANK(Values!E92),"",Values!$B$7)</f>
        <v/>
      </c>
      <c r="CQ93" s="36" t="str">
        <f aca="false">IF(ISBLANK(Values!E92),"",Values!$B$8)</f>
        <v/>
      </c>
      <c r="CR93" s="36" t="str">
        <f aca="false">IF(ISBLANK(Values!E92),"",Values!$B$9)</f>
        <v/>
      </c>
      <c r="CS93" s="1" t="str">
        <f aca="false">IF(ISBLANK(Values!E92),"",Values!$B$11)</f>
        <v/>
      </c>
      <c r="CT93" s="1" t="str">
        <f aca="false">IF(ISBLANK(Values!E92),"","GR")</f>
        <v/>
      </c>
      <c r="CU93" s="1" t="str">
        <f aca="false">IF(ISBLANK(Values!E92),"","CM")</f>
        <v/>
      </c>
      <c r="CV93" s="1" t="str">
        <f aca="false">IF(ISBLANK(Values!E92),"",IF(Values!$B$36=options!$F$1,"Denmark", IF(Values!$B$36=options!$F$2, "Danemark",IF(Values!$B$36=options!$F$3, "Dänemark",IF(Values!$B$36=options!$F$4, "Danimarca",IF(Values!$B$36=options!$F$5, "Dinamarca",IF(Values!$B$36=options!$F$6, "Denemarken","" ) ) ) ) )))</f>
        <v/>
      </c>
      <c r="CZ93" s="1" t="str">
        <f aca="false">IF(ISBLANK(Values!E92),"","No")</f>
        <v/>
      </c>
      <c r="DA93" s="1" t="str">
        <f aca="false">IF(ISBLANK(Values!E92),"","No")</f>
        <v/>
      </c>
      <c r="DO93" s="27" t="str">
        <f aca="false">IF(ISBLANK(Values!E92),"","Parts")</f>
        <v/>
      </c>
      <c r="DP93" s="27" t="str">
        <f aca="false">IF(ISBLANK(Values!E92),"",Values!$B$31)</f>
        <v/>
      </c>
      <c r="DS93" s="31"/>
      <c r="DY93" s="31"/>
      <c r="DZ93" s="31"/>
      <c r="EA93" s="31"/>
      <c r="EB93" s="31"/>
      <c r="EC93" s="31"/>
      <c r="EI93" s="1" t="str">
        <f aca="false">IF(ISBLANK(Values!E92),"",Values!$B$31)</f>
        <v/>
      </c>
      <c r="ES93" s="1" t="str">
        <f aca="false">IF(ISBLANK(Values!E92),"","Amazon Tellus UPS")</f>
        <v/>
      </c>
      <c r="EV93" s="31" t="str">
        <f aca="false">IF(ISBLANK(Values!E92),"","New")</f>
        <v/>
      </c>
      <c r="FE93" s="1" t="str">
        <f aca="false">IF(ISBLANK(Values!E92),"",IF(CO93&lt;&gt;"DEFAULT", "", 3))</f>
        <v/>
      </c>
      <c r="FH93" s="1" t="str">
        <f aca="false">IF(ISBLANK(Values!E92),"","FALSE")</f>
        <v/>
      </c>
      <c r="FI93" s="36" t="str">
        <f aca="false">IF(ISBLANK(Values!E92),"","FALSE")</f>
        <v/>
      </c>
      <c r="FJ93" s="36" t="str">
        <f aca="false">IF(ISBLANK(Values!E92),"","FALSE")</f>
        <v/>
      </c>
      <c r="FM93" s="1" t="str">
        <f aca="false">IF(ISBLANK(Values!E92),"","1")</f>
        <v/>
      </c>
      <c r="FO93" s="28" t="str">
        <f aca="false">IF(ISBLANK(Values!E92),"",IF(Values!J92, Values!$B$4, Values!$B$5))</f>
        <v/>
      </c>
      <c r="FP93" s="1" t="str">
        <f aca="false">IF(ISBLANK(Values!E92),"","Percent")</f>
        <v/>
      </c>
      <c r="FQ93" s="1" t="str">
        <f aca="false">IF(ISBLANK(Values!E92),"","2")</f>
        <v/>
      </c>
      <c r="FR93" s="1" t="str">
        <f aca="false">IF(ISBLANK(Values!E92),"","3")</f>
        <v/>
      </c>
      <c r="FS93" s="1" t="str">
        <f aca="false">IF(ISBLANK(Values!E92),"","5")</f>
        <v/>
      </c>
      <c r="FT93" s="1" t="str">
        <f aca="false">IF(ISBLANK(Values!E92),"","6")</f>
        <v/>
      </c>
      <c r="FU93" s="1" t="str">
        <f aca="false">IF(ISBLANK(Values!E92),"","10")</f>
        <v/>
      </c>
      <c r="FV93" s="1" t="str">
        <f aca="false">IF(ISBLANK(Values!E92),"","10")</f>
        <v/>
      </c>
    </row>
    <row r="94" customFormat="false" ht="15" hidden="false" customHeight="false" outlineLevel="0" collapsed="false">
      <c r="A94" s="27" t="str">
        <f aca="false">IF(ISBLANK(Values!E93),"",IF(Values!$B$37="EU","computercomponent","computer"))</f>
        <v/>
      </c>
      <c r="B94" s="38" t="str">
        <f aca="false">IF(ISBLANK(Values!E93),"",Values!F93)</f>
        <v/>
      </c>
      <c r="C94" s="32" t="str">
        <f aca="false">IF(ISBLANK(Values!E93),"","TellusRem")</f>
        <v/>
      </c>
      <c r="D94" s="30" t="str">
        <f aca="false">IF(ISBLANK(Values!E93),"",Values!E93)</f>
        <v/>
      </c>
      <c r="E94" s="31" t="str">
        <f aca="false">IF(ISBLANK(Values!E93),"","EAN")</f>
        <v/>
      </c>
      <c r="F94" s="28" t="str">
        <f aca="false">IF(ISBLANK(Values!E93),"",IF(Values!J93, SUBSTITUTE(Values!$B$1, "{language}", Values!H93) &amp; " " &amp;Values!$B$3, SUBSTITUTE(Values!$B$2, "{language}", Values!$H93) &amp; " " &amp;Values!$B$3))</f>
        <v/>
      </c>
      <c r="G94" s="39" t="str">
        <f aca="false">IF(ISBLANK(Values!E93),"","TellusRem")</f>
        <v/>
      </c>
      <c r="H94" s="27" t="str">
        <f aca="false">IF(ISBLANK(Values!E93),"",Values!$B$16)</f>
        <v/>
      </c>
      <c r="I94" s="27" t="str">
        <f aca="false">IF(ISBLANK(Values!E93),"","4730574031")</f>
        <v/>
      </c>
      <c r="J94" s="40" t="str">
        <f aca="false">IF(ISBLANK(Values!E93),"",Values!F93 )</f>
        <v/>
      </c>
      <c r="K94" s="28" t="str">
        <f aca="false">IF(ISBLANK(Values!E93),"",IF(Values!J93, Values!$B$4, Values!$B$5))</f>
        <v/>
      </c>
      <c r="L94" s="41" t="str">
        <f aca="false">IF(ISBLANK(Values!E93),"",IF($CO94="DEFAULT", Values!$B$18, ""))</f>
        <v/>
      </c>
      <c r="M94" s="28" t="str">
        <f aca="false">IF(ISBLANK(Values!E93),"",Values!$M93)</f>
        <v/>
      </c>
      <c r="N94" s="28" t="str">
        <f aca="false">IF(ISBLANK(Values!$F93),"",Values!N93)</f>
        <v/>
      </c>
      <c r="O94" s="28" t="str">
        <f aca="false">IF(ISBLANK(Values!$F93),"",Values!O93)</f>
        <v/>
      </c>
      <c r="P94" s="28" t="str">
        <f aca="false">IF(ISBLANK(Values!$F93),"",Values!P93)</f>
        <v/>
      </c>
      <c r="Q94" s="28" t="str">
        <f aca="false">IF(ISBLANK(Values!$F93),"",Values!Q93)</f>
        <v/>
      </c>
      <c r="R94" s="28" t="str">
        <f aca="false">IF(ISBLANK(Values!$F93),"",Values!R93)</f>
        <v/>
      </c>
      <c r="S94" s="28" t="str">
        <f aca="false">IF(ISBLANK(Values!$F93),"",Values!S93)</f>
        <v/>
      </c>
      <c r="T94" s="28" t="str">
        <f aca="false">IF(ISBLANK(Values!$F93),"",Values!T93)</f>
        <v/>
      </c>
      <c r="U94" s="44" t="str">
        <f aca="false">IF(ISBLANK(Values!$F93),"",Values!U93)</f>
        <v/>
      </c>
      <c r="W94" s="32" t="str">
        <f aca="false">IF(ISBLANK(Values!E93),"","Child")</f>
        <v/>
      </c>
      <c r="X94" s="32" t="str">
        <f aca="false">IF(ISBLANK(Values!E93),"",Values!$B$13)</f>
        <v/>
      </c>
      <c r="Y94" s="40" t="str">
        <f aca="false">IF(ISBLANK(Values!E93),"","Size-Color")</f>
        <v/>
      </c>
      <c r="Z94" s="32" t="str">
        <f aca="false">IF(ISBLANK(Values!E93),"","variation")</f>
        <v/>
      </c>
      <c r="AA94" s="36" t="str">
        <f aca="false">IF(ISBLANK(Values!E93),"",Values!$B$20)</f>
        <v/>
      </c>
      <c r="AB94" s="36" t="str">
        <f aca="false">IF(ISBLANK(Values!E93),"",Values!$B$29)</f>
        <v/>
      </c>
      <c r="AI94" s="42" t="str">
        <f aca="false">IF(ISBLANK(Values!E93),"",IF(Values!I93,Values!$B$23,Values!$B$33))</f>
        <v/>
      </c>
      <c r="AJ94" s="43" t="str">
        <f aca="false">IF(ISBLANK(Values!E93),"",Values!$B$24 &amp;" "&amp;Values!$B$3)</f>
        <v/>
      </c>
      <c r="AK94" s="1" t="str">
        <f aca="false">IF(ISBLANK(Values!E93),"",Values!$B$25)</f>
        <v/>
      </c>
      <c r="AL94" s="1" t="str">
        <f aca="false">IF(ISBLANK(Values!E93),"",SUBSTITUTE(SUBSTITUTE(IF(Values!$J93, Values!$B$26, Values!$B$33), "{language}", Values!$H93), "{flag}", INDEX(options!$E$1:$E$20, Values!$V93)))</f>
        <v/>
      </c>
      <c r="AM94" s="1" t="str">
        <f aca="false">SUBSTITUTE(IF(ISBLANK(Values!E93),"",Values!$B$27), "{model}", Values!$B$3)</f>
        <v/>
      </c>
      <c r="AT94" s="28" t="str">
        <f aca="false">IF(ISBLANK(Values!E93),"",Values!H93)</f>
        <v/>
      </c>
      <c r="AV94" s="36" t="str">
        <f aca="false">IF(ISBLANK(Values!E93),"",IF(Values!J93,"Backlit", "Non-Backlit"))</f>
        <v/>
      </c>
      <c r="BE94" s="27" t="str">
        <f aca="false">IF(ISBLANK(Values!E93),"","Professional Audience")</f>
        <v/>
      </c>
      <c r="BF94" s="27" t="str">
        <f aca="false">IF(ISBLANK(Values!E93),"","Consumer Audience")</f>
        <v/>
      </c>
      <c r="BG94" s="27" t="str">
        <f aca="false">IF(ISBLANK(Values!E93),"","Adults")</f>
        <v/>
      </c>
      <c r="BH94" s="27" t="str">
        <f aca="false">IF(ISBLANK(Values!E93),"","People")</f>
        <v/>
      </c>
      <c r="CG94" s="1" t="str">
        <f aca="false">IF(ISBLANK(Values!E93),"",Values!$B$11)</f>
        <v/>
      </c>
      <c r="CH94" s="1" t="str">
        <f aca="false">IF(ISBLANK(Values!E93),"","GR")</f>
        <v/>
      </c>
      <c r="CI94" s="1" t="str">
        <f aca="false">IF(ISBLANK(Values!E93),"",Values!$B$7)</f>
        <v/>
      </c>
      <c r="CJ94" s="1" t="str">
        <f aca="false">IF(ISBLANK(Values!E93),"",Values!$B$8)</f>
        <v/>
      </c>
      <c r="CK94" s="1" t="str">
        <f aca="false">IF(ISBLANK(Values!E93),"",Values!$B$9)</f>
        <v/>
      </c>
      <c r="CL94" s="1" t="str">
        <f aca="false">IF(ISBLANK(Values!E93),"","CM")</f>
        <v/>
      </c>
      <c r="CO94" s="1" t="str">
        <f aca="false">IF(ISBLANK(Values!E93), "", IF(AND(Values!$B$37=options!$G$2, Values!$C93), "AMAZON_NA", IF(AND(Values!$B$37=options!$G$1, Values!$D93), "AMAZON_EU", "DEFAULT")))</f>
        <v/>
      </c>
      <c r="CP94" s="36" t="str">
        <f aca="false">IF(ISBLANK(Values!E93),"",Values!$B$7)</f>
        <v/>
      </c>
      <c r="CQ94" s="36" t="str">
        <f aca="false">IF(ISBLANK(Values!E93),"",Values!$B$8)</f>
        <v/>
      </c>
      <c r="CR94" s="36" t="str">
        <f aca="false">IF(ISBLANK(Values!E93),"",Values!$B$9)</f>
        <v/>
      </c>
      <c r="CS94" s="1" t="str">
        <f aca="false">IF(ISBLANK(Values!E93),"",Values!$B$11)</f>
        <v/>
      </c>
      <c r="CT94" s="1" t="str">
        <f aca="false">IF(ISBLANK(Values!E93),"","GR")</f>
        <v/>
      </c>
      <c r="CU94" s="1" t="str">
        <f aca="false">IF(ISBLANK(Values!E93),"","CM")</f>
        <v/>
      </c>
      <c r="CV94" s="1" t="str">
        <f aca="false">IF(ISBLANK(Values!E93),"",IF(Values!$B$36=options!$F$1,"Denmark", IF(Values!$B$36=options!$F$2, "Danemark",IF(Values!$B$36=options!$F$3, "Dänemark",IF(Values!$B$36=options!$F$4, "Danimarca",IF(Values!$B$36=options!$F$5, "Dinamarca",IF(Values!$B$36=options!$F$6, "Denemarken","" ) ) ) ) )))</f>
        <v/>
      </c>
      <c r="CZ94" s="1" t="str">
        <f aca="false">IF(ISBLANK(Values!E93),"","No")</f>
        <v/>
      </c>
      <c r="DA94" s="1" t="str">
        <f aca="false">IF(ISBLANK(Values!E93),"","No")</f>
        <v/>
      </c>
      <c r="DO94" s="27" t="str">
        <f aca="false">IF(ISBLANK(Values!E93),"","Parts")</f>
        <v/>
      </c>
      <c r="DP94" s="27" t="str">
        <f aca="false">IF(ISBLANK(Values!E93),"",Values!$B$31)</f>
        <v/>
      </c>
      <c r="DS94" s="31"/>
      <c r="DY94" s="31"/>
      <c r="DZ94" s="31"/>
      <c r="EA94" s="31"/>
      <c r="EB94" s="31"/>
      <c r="EC94" s="31"/>
      <c r="EI94" s="1" t="str">
        <f aca="false">IF(ISBLANK(Values!E93),"",Values!$B$31)</f>
        <v/>
      </c>
      <c r="ES94" s="1" t="str">
        <f aca="false">IF(ISBLANK(Values!E93),"","Amazon Tellus UPS")</f>
        <v/>
      </c>
      <c r="EV94" s="31" t="str">
        <f aca="false">IF(ISBLANK(Values!E93),"","New")</f>
        <v/>
      </c>
      <c r="FE94" s="1" t="str">
        <f aca="false">IF(ISBLANK(Values!E93),"",IF(CO94&lt;&gt;"DEFAULT", "", 3))</f>
        <v/>
      </c>
      <c r="FH94" s="1" t="str">
        <f aca="false">IF(ISBLANK(Values!E93),"","FALSE")</f>
        <v/>
      </c>
      <c r="FI94" s="36" t="str">
        <f aca="false">IF(ISBLANK(Values!E93),"","FALSE")</f>
        <v/>
      </c>
      <c r="FJ94" s="36" t="str">
        <f aca="false">IF(ISBLANK(Values!E93),"","FALSE")</f>
        <v/>
      </c>
      <c r="FM94" s="1" t="str">
        <f aca="false">IF(ISBLANK(Values!E93),"","1")</f>
        <v/>
      </c>
      <c r="FO94" s="28" t="str">
        <f aca="false">IF(ISBLANK(Values!E93),"",IF(Values!J93, Values!$B$4, Values!$B$5))</f>
        <v/>
      </c>
      <c r="FP94" s="1" t="str">
        <f aca="false">IF(ISBLANK(Values!E93),"","Percent")</f>
        <v/>
      </c>
      <c r="FQ94" s="1" t="str">
        <f aca="false">IF(ISBLANK(Values!E93),"","2")</f>
        <v/>
      </c>
      <c r="FR94" s="1" t="str">
        <f aca="false">IF(ISBLANK(Values!E93),"","3")</f>
        <v/>
      </c>
      <c r="FS94" s="1" t="str">
        <f aca="false">IF(ISBLANK(Values!E93),"","5")</f>
        <v/>
      </c>
      <c r="FT94" s="1" t="str">
        <f aca="false">IF(ISBLANK(Values!E93),"","6")</f>
        <v/>
      </c>
      <c r="FU94" s="1" t="str">
        <f aca="false">IF(ISBLANK(Values!E93),"","10")</f>
        <v/>
      </c>
      <c r="FV94" s="1" t="str">
        <f aca="false">IF(ISBLANK(Values!E93),"","10")</f>
        <v/>
      </c>
    </row>
    <row r="95" customFormat="false" ht="15" hidden="false" customHeight="false" outlineLevel="0" collapsed="false">
      <c r="A95" s="27" t="str">
        <f aca="false">IF(ISBLANK(Values!E94),"",IF(Values!$B$37="EU","computercomponent","computer"))</f>
        <v/>
      </c>
      <c r="B95" s="38" t="str">
        <f aca="false">IF(ISBLANK(Values!E94),"",Values!F94)</f>
        <v/>
      </c>
      <c r="C95" s="32" t="str">
        <f aca="false">IF(ISBLANK(Values!E94),"","TellusRem")</f>
        <v/>
      </c>
      <c r="D95" s="30" t="str">
        <f aca="false">IF(ISBLANK(Values!E94),"",Values!E94)</f>
        <v/>
      </c>
      <c r="E95" s="31" t="str">
        <f aca="false">IF(ISBLANK(Values!E94),"","EAN")</f>
        <v/>
      </c>
      <c r="F95" s="28" t="str">
        <f aca="false">IF(ISBLANK(Values!E94),"",IF(Values!J94, SUBSTITUTE(Values!$B$1, "{language}", Values!H94) &amp; " " &amp;Values!$B$3, SUBSTITUTE(Values!$B$2, "{language}", Values!$H94) &amp; " " &amp;Values!$B$3))</f>
        <v/>
      </c>
      <c r="G95" s="39" t="str">
        <f aca="false">IF(ISBLANK(Values!E94),"","TellusRem")</f>
        <v/>
      </c>
      <c r="H95" s="27" t="str">
        <f aca="false">IF(ISBLANK(Values!E94),"",Values!$B$16)</f>
        <v/>
      </c>
      <c r="I95" s="27" t="str">
        <f aca="false">IF(ISBLANK(Values!E94),"","4730574031")</f>
        <v/>
      </c>
      <c r="J95" s="40" t="str">
        <f aca="false">IF(ISBLANK(Values!E94),"",Values!F94 )</f>
        <v/>
      </c>
      <c r="K95" s="28" t="str">
        <f aca="false">IF(ISBLANK(Values!E94),"",IF(Values!J94, Values!$B$4, Values!$B$5))</f>
        <v/>
      </c>
      <c r="L95" s="41" t="str">
        <f aca="false">IF(ISBLANK(Values!E94),"",IF($CO95="DEFAULT", Values!$B$18, ""))</f>
        <v/>
      </c>
      <c r="M95" s="28" t="str">
        <f aca="false">IF(ISBLANK(Values!E94),"",Values!$M94)</f>
        <v/>
      </c>
      <c r="N95" s="28" t="str">
        <f aca="false">IF(ISBLANK(Values!$F94),"",Values!N94)</f>
        <v/>
      </c>
      <c r="O95" s="28" t="str">
        <f aca="false">IF(ISBLANK(Values!$F94),"",Values!O94)</f>
        <v/>
      </c>
      <c r="P95" s="28" t="str">
        <f aca="false">IF(ISBLANK(Values!$F94),"",Values!P94)</f>
        <v/>
      </c>
      <c r="Q95" s="28" t="str">
        <f aca="false">IF(ISBLANK(Values!$F94),"",Values!Q94)</f>
        <v/>
      </c>
      <c r="R95" s="28" t="str">
        <f aca="false">IF(ISBLANK(Values!$F94),"",Values!R94)</f>
        <v/>
      </c>
      <c r="S95" s="28" t="str">
        <f aca="false">IF(ISBLANK(Values!$F94),"",Values!S94)</f>
        <v/>
      </c>
      <c r="T95" s="28" t="str">
        <f aca="false">IF(ISBLANK(Values!$F94),"",Values!T94)</f>
        <v/>
      </c>
      <c r="U95" s="44" t="str">
        <f aca="false">IF(ISBLANK(Values!$F94),"",Values!U94)</f>
        <v/>
      </c>
      <c r="W95" s="32" t="str">
        <f aca="false">IF(ISBLANK(Values!E94),"","Child")</f>
        <v/>
      </c>
      <c r="X95" s="32" t="str">
        <f aca="false">IF(ISBLANK(Values!E94),"",Values!$B$13)</f>
        <v/>
      </c>
      <c r="Y95" s="40" t="str">
        <f aca="false">IF(ISBLANK(Values!E94),"","Size-Color")</f>
        <v/>
      </c>
      <c r="Z95" s="32" t="str">
        <f aca="false">IF(ISBLANK(Values!E94),"","variation")</f>
        <v/>
      </c>
      <c r="AA95" s="36" t="str">
        <f aca="false">IF(ISBLANK(Values!E94),"",Values!$B$20)</f>
        <v/>
      </c>
      <c r="AB95" s="36" t="str">
        <f aca="false">IF(ISBLANK(Values!E94),"",Values!$B$29)</f>
        <v/>
      </c>
      <c r="AI95" s="42" t="str">
        <f aca="false">IF(ISBLANK(Values!E94),"",IF(Values!I94,Values!$B$23,Values!$B$33))</f>
        <v/>
      </c>
      <c r="AJ95" s="43" t="str">
        <f aca="false">IF(ISBLANK(Values!E94),"",Values!$B$24 &amp;" "&amp;Values!$B$3)</f>
        <v/>
      </c>
      <c r="AK95" s="1" t="str">
        <f aca="false">IF(ISBLANK(Values!E94),"",Values!$B$25)</f>
        <v/>
      </c>
      <c r="AL95" s="1" t="str">
        <f aca="false">IF(ISBLANK(Values!E94),"",SUBSTITUTE(SUBSTITUTE(IF(Values!$J94, Values!$B$26, Values!$B$33), "{language}", Values!$H94), "{flag}", INDEX(options!$E$1:$E$20, Values!$V94)))</f>
        <v/>
      </c>
      <c r="AM95" s="1" t="str">
        <f aca="false">SUBSTITUTE(IF(ISBLANK(Values!E94),"",Values!$B$27), "{model}", Values!$B$3)</f>
        <v/>
      </c>
      <c r="AT95" s="28" t="str">
        <f aca="false">IF(ISBLANK(Values!E94),"",Values!H94)</f>
        <v/>
      </c>
      <c r="AV95" s="36" t="str">
        <f aca="false">IF(ISBLANK(Values!E94),"",IF(Values!J94,"Backlit", "Non-Backlit"))</f>
        <v/>
      </c>
      <c r="BE95" s="27" t="str">
        <f aca="false">IF(ISBLANK(Values!E94),"","Professional Audience")</f>
        <v/>
      </c>
      <c r="BF95" s="27" t="str">
        <f aca="false">IF(ISBLANK(Values!E94),"","Consumer Audience")</f>
        <v/>
      </c>
      <c r="BG95" s="27" t="str">
        <f aca="false">IF(ISBLANK(Values!E94),"","Adults")</f>
        <v/>
      </c>
      <c r="BH95" s="27" t="str">
        <f aca="false">IF(ISBLANK(Values!E94),"","People")</f>
        <v/>
      </c>
      <c r="CG95" s="1" t="str">
        <f aca="false">IF(ISBLANK(Values!E94),"",Values!$B$11)</f>
        <v/>
      </c>
      <c r="CH95" s="1" t="str">
        <f aca="false">IF(ISBLANK(Values!E94),"","GR")</f>
        <v/>
      </c>
      <c r="CI95" s="1" t="str">
        <f aca="false">IF(ISBLANK(Values!E94),"",Values!$B$7)</f>
        <v/>
      </c>
      <c r="CJ95" s="1" t="str">
        <f aca="false">IF(ISBLANK(Values!E94),"",Values!$B$8)</f>
        <v/>
      </c>
      <c r="CK95" s="1" t="str">
        <f aca="false">IF(ISBLANK(Values!E94),"",Values!$B$9)</f>
        <v/>
      </c>
      <c r="CL95" s="1" t="str">
        <f aca="false">IF(ISBLANK(Values!E94),"","CM")</f>
        <v/>
      </c>
      <c r="CO95" s="1" t="str">
        <f aca="false">IF(ISBLANK(Values!E94), "", IF(AND(Values!$B$37=options!$G$2, Values!$C94), "AMAZON_NA", IF(AND(Values!$B$37=options!$G$1, Values!$D94), "AMAZON_EU", "DEFAULT")))</f>
        <v/>
      </c>
      <c r="CP95" s="36" t="str">
        <f aca="false">IF(ISBLANK(Values!E94),"",Values!$B$7)</f>
        <v/>
      </c>
      <c r="CQ95" s="36" t="str">
        <f aca="false">IF(ISBLANK(Values!E94),"",Values!$B$8)</f>
        <v/>
      </c>
      <c r="CR95" s="36" t="str">
        <f aca="false">IF(ISBLANK(Values!E94),"",Values!$B$9)</f>
        <v/>
      </c>
      <c r="CS95" s="1" t="str">
        <f aca="false">IF(ISBLANK(Values!E94),"",Values!$B$11)</f>
        <v/>
      </c>
      <c r="CT95" s="1" t="str">
        <f aca="false">IF(ISBLANK(Values!E94),"","GR")</f>
        <v/>
      </c>
      <c r="CU95" s="1" t="str">
        <f aca="false">IF(ISBLANK(Values!E94),"","CM")</f>
        <v/>
      </c>
      <c r="CV95" s="1" t="str">
        <f aca="false">IF(ISBLANK(Values!E94),"",IF(Values!$B$36=options!$F$1,"Denmark", IF(Values!$B$36=options!$F$2, "Danemark",IF(Values!$B$36=options!$F$3, "Dänemark",IF(Values!$B$36=options!$F$4, "Danimarca",IF(Values!$B$36=options!$F$5, "Dinamarca",IF(Values!$B$36=options!$F$6, "Denemarken","" ) ) ) ) )))</f>
        <v/>
      </c>
      <c r="CZ95" s="1" t="str">
        <f aca="false">IF(ISBLANK(Values!E94),"","No")</f>
        <v/>
      </c>
      <c r="DA95" s="1" t="str">
        <f aca="false">IF(ISBLANK(Values!E94),"","No")</f>
        <v/>
      </c>
      <c r="DO95" s="27" t="str">
        <f aca="false">IF(ISBLANK(Values!E94),"","Parts")</f>
        <v/>
      </c>
      <c r="DP95" s="27" t="str">
        <f aca="false">IF(ISBLANK(Values!E94),"",Values!$B$31)</f>
        <v/>
      </c>
      <c r="DS95" s="31"/>
      <c r="DY95" s="31"/>
      <c r="DZ95" s="31"/>
      <c r="EA95" s="31"/>
      <c r="EB95" s="31"/>
      <c r="EC95" s="31"/>
      <c r="EI95" s="1" t="str">
        <f aca="false">IF(ISBLANK(Values!E94),"",Values!$B$31)</f>
        <v/>
      </c>
      <c r="ES95" s="1" t="str">
        <f aca="false">IF(ISBLANK(Values!E94),"","Amazon Tellus UPS")</f>
        <v/>
      </c>
      <c r="EV95" s="31" t="str">
        <f aca="false">IF(ISBLANK(Values!E94),"","New")</f>
        <v/>
      </c>
      <c r="FE95" s="1" t="str">
        <f aca="false">IF(ISBLANK(Values!E94),"",IF(CO95&lt;&gt;"DEFAULT", "", 3))</f>
        <v/>
      </c>
      <c r="FH95" s="1" t="str">
        <f aca="false">IF(ISBLANK(Values!E94),"","FALSE")</f>
        <v/>
      </c>
      <c r="FI95" s="36" t="str">
        <f aca="false">IF(ISBLANK(Values!E94),"","FALSE")</f>
        <v/>
      </c>
      <c r="FJ95" s="36" t="str">
        <f aca="false">IF(ISBLANK(Values!E94),"","FALSE")</f>
        <v/>
      </c>
      <c r="FM95" s="1" t="str">
        <f aca="false">IF(ISBLANK(Values!E94),"","1")</f>
        <v/>
      </c>
      <c r="FO95" s="28" t="str">
        <f aca="false">IF(ISBLANK(Values!E94),"",IF(Values!J94, Values!$B$4, Values!$B$5))</f>
        <v/>
      </c>
      <c r="FP95" s="1" t="str">
        <f aca="false">IF(ISBLANK(Values!E94),"","Percent")</f>
        <v/>
      </c>
      <c r="FQ95" s="1" t="str">
        <f aca="false">IF(ISBLANK(Values!E94),"","2")</f>
        <v/>
      </c>
      <c r="FR95" s="1" t="str">
        <f aca="false">IF(ISBLANK(Values!E94),"","3")</f>
        <v/>
      </c>
      <c r="FS95" s="1" t="str">
        <f aca="false">IF(ISBLANK(Values!E94),"","5")</f>
        <v/>
      </c>
      <c r="FT95" s="1" t="str">
        <f aca="false">IF(ISBLANK(Values!E94),"","6")</f>
        <v/>
      </c>
      <c r="FU95" s="1" t="str">
        <f aca="false">IF(ISBLANK(Values!E94),"","10")</f>
        <v/>
      </c>
      <c r="FV95" s="1" t="str">
        <f aca="false">IF(ISBLANK(Values!E94),"","10")</f>
        <v/>
      </c>
    </row>
    <row r="96" customFormat="false" ht="15" hidden="false" customHeight="false" outlineLevel="0" collapsed="false">
      <c r="A96" s="27" t="str">
        <f aca="false">IF(ISBLANK(Values!E95),"",IF(Values!$B$37="EU","computercomponent","computer"))</f>
        <v/>
      </c>
      <c r="B96" s="38" t="str">
        <f aca="false">IF(ISBLANK(Values!E95),"",Values!F95)</f>
        <v/>
      </c>
      <c r="C96" s="32" t="str">
        <f aca="false">IF(ISBLANK(Values!E95),"","TellusRem")</f>
        <v/>
      </c>
      <c r="D96" s="30" t="str">
        <f aca="false">IF(ISBLANK(Values!E95),"",Values!E95)</f>
        <v/>
      </c>
      <c r="E96" s="31" t="str">
        <f aca="false">IF(ISBLANK(Values!E95),"","EAN")</f>
        <v/>
      </c>
      <c r="F96" s="28" t="str">
        <f aca="false">IF(ISBLANK(Values!E95),"",IF(Values!J95, SUBSTITUTE(Values!$B$1, "{language}", Values!H95) &amp; " " &amp;Values!$B$3, SUBSTITUTE(Values!$B$2, "{language}", Values!$H95) &amp; " " &amp;Values!$B$3))</f>
        <v/>
      </c>
      <c r="G96" s="39" t="str">
        <f aca="false">IF(ISBLANK(Values!E95),"","TellusRem")</f>
        <v/>
      </c>
      <c r="H96" s="27" t="str">
        <f aca="false">IF(ISBLANK(Values!E95),"",Values!$B$16)</f>
        <v/>
      </c>
      <c r="I96" s="27" t="str">
        <f aca="false">IF(ISBLANK(Values!E95),"","4730574031")</f>
        <v/>
      </c>
      <c r="J96" s="40" t="str">
        <f aca="false">IF(ISBLANK(Values!E95),"",Values!F95 )</f>
        <v/>
      </c>
      <c r="K96" s="28" t="str">
        <f aca="false">IF(ISBLANK(Values!E95),"",IF(Values!J95, Values!$B$4, Values!$B$5))</f>
        <v/>
      </c>
      <c r="L96" s="41" t="str">
        <f aca="false">IF(ISBLANK(Values!E95),"",IF($CO96="DEFAULT", Values!$B$18, ""))</f>
        <v/>
      </c>
      <c r="M96" s="28" t="str">
        <f aca="false">IF(ISBLANK(Values!E95),"",Values!$M95)</f>
        <v/>
      </c>
      <c r="N96" s="28" t="str">
        <f aca="false">IF(ISBLANK(Values!$F95),"",Values!N95)</f>
        <v/>
      </c>
      <c r="O96" s="28" t="str">
        <f aca="false">IF(ISBLANK(Values!$F95),"",Values!O95)</f>
        <v/>
      </c>
      <c r="P96" s="28" t="str">
        <f aca="false">IF(ISBLANK(Values!$F95),"",Values!P95)</f>
        <v/>
      </c>
      <c r="Q96" s="28" t="str">
        <f aca="false">IF(ISBLANK(Values!$F95),"",Values!Q95)</f>
        <v/>
      </c>
      <c r="R96" s="28" t="str">
        <f aca="false">IF(ISBLANK(Values!$F95),"",Values!R95)</f>
        <v/>
      </c>
      <c r="S96" s="28" t="str">
        <f aca="false">IF(ISBLANK(Values!$F95),"",Values!S95)</f>
        <v/>
      </c>
      <c r="T96" s="28" t="str">
        <f aca="false">IF(ISBLANK(Values!$F95),"",Values!T95)</f>
        <v/>
      </c>
      <c r="U96" s="44" t="str">
        <f aca="false">IF(ISBLANK(Values!$F95),"",Values!U95)</f>
        <v/>
      </c>
      <c r="W96" s="32" t="str">
        <f aca="false">IF(ISBLANK(Values!E95),"","Child")</f>
        <v/>
      </c>
      <c r="X96" s="32" t="str">
        <f aca="false">IF(ISBLANK(Values!E95),"",Values!$B$13)</f>
        <v/>
      </c>
      <c r="Y96" s="40" t="str">
        <f aca="false">IF(ISBLANK(Values!E95),"","Size-Color")</f>
        <v/>
      </c>
      <c r="Z96" s="32" t="str">
        <f aca="false">IF(ISBLANK(Values!E95),"","variation")</f>
        <v/>
      </c>
      <c r="AA96" s="36" t="str">
        <f aca="false">IF(ISBLANK(Values!E95),"",Values!$B$20)</f>
        <v/>
      </c>
      <c r="AB96" s="36" t="str">
        <f aca="false">IF(ISBLANK(Values!E95),"",Values!$B$29)</f>
        <v/>
      </c>
      <c r="AI96" s="42" t="str">
        <f aca="false">IF(ISBLANK(Values!E95),"",IF(Values!I95,Values!$B$23,Values!$B$33))</f>
        <v/>
      </c>
      <c r="AJ96" s="43" t="str">
        <f aca="false">IF(ISBLANK(Values!E95),"",Values!$B$24 &amp;" "&amp;Values!$B$3)</f>
        <v/>
      </c>
      <c r="AK96" s="1" t="str">
        <f aca="false">IF(ISBLANK(Values!E95),"",Values!$B$25)</f>
        <v/>
      </c>
      <c r="AL96" s="1" t="str">
        <f aca="false">IF(ISBLANK(Values!E95),"",SUBSTITUTE(SUBSTITUTE(IF(Values!$J95, Values!$B$26, Values!$B$33), "{language}", Values!$H95), "{flag}", INDEX(options!$E$1:$E$20, Values!$V95)))</f>
        <v/>
      </c>
      <c r="AM96" s="1" t="str">
        <f aca="false">SUBSTITUTE(IF(ISBLANK(Values!E95),"",Values!$B$27), "{model}", Values!$B$3)</f>
        <v/>
      </c>
      <c r="AT96" s="28" t="str">
        <f aca="false">IF(ISBLANK(Values!E95),"",Values!H95)</f>
        <v/>
      </c>
      <c r="AV96" s="36" t="str">
        <f aca="false">IF(ISBLANK(Values!E95),"",IF(Values!J95,"Backlit", "Non-Backlit"))</f>
        <v/>
      </c>
      <c r="BE96" s="27" t="str">
        <f aca="false">IF(ISBLANK(Values!E95),"","Professional Audience")</f>
        <v/>
      </c>
      <c r="BF96" s="27" t="str">
        <f aca="false">IF(ISBLANK(Values!E95),"","Consumer Audience")</f>
        <v/>
      </c>
      <c r="BG96" s="27" t="str">
        <f aca="false">IF(ISBLANK(Values!E95),"","Adults")</f>
        <v/>
      </c>
      <c r="BH96" s="27" t="str">
        <f aca="false">IF(ISBLANK(Values!E95),"","People")</f>
        <v/>
      </c>
      <c r="CG96" s="1" t="str">
        <f aca="false">IF(ISBLANK(Values!E95),"",Values!$B$11)</f>
        <v/>
      </c>
      <c r="CH96" s="1" t="str">
        <f aca="false">IF(ISBLANK(Values!E95),"","GR")</f>
        <v/>
      </c>
      <c r="CI96" s="1" t="str">
        <f aca="false">IF(ISBLANK(Values!E95),"",Values!$B$7)</f>
        <v/>
      </c>
      <c r="CJ96" s="1" t="str">
        <f aca="false">IF(ISBLANK(Values!E95),"",Values!$B$8)</f>
        <v/>
      </c>
      <c r="CK96" s="1" t="str">
        <f aca="false">IF(ISBLANK(Values!E95),"",Values!$B$9)</f>
        <v/>
      </c>
      <c r="CL96" s="1" t="str">
        <f aca="false">IF(ISBLANK(Values!E95),"","CM")</f>
        <v/>
      </c>
      <c r="CO96" s="1" t="str">
        <f aca="false">IF(ISBLANK(Values!E95), "", IF(AND(Values!$B$37=options!$G$2, Values!$C95), "AMAZON_NA", IF(AND(Values!$B$37=options!$G$1, Values!$D95), "AMAZON_EU", "DEFAULT")))</f>
        <v/>
      </c>
      <c r="CP96" s="36" t="str">
        <f aca="false">IF(ISBLANK(Values!E95),"",Values!$B$7)</f>
        <v/>
      </c>
      <c r="CQ96" s="36" t="str">
        <f aca="false">IF(ISBLANK(Values!E95),"",Values!$B$8)</f>
        <v/>
      </c>
      <c r="CR96" s="36" t="str">
        <f aca="false">IF(ISBLANK(Values!E95),"",Values!$B$9)</f>
        <v/>
      </c>
      <c r="CS96" s="1" t="str">
        <f aca="false">IF(ISBLANK(Values!E95),"",Values!$B$11)</f>
        <v/>
      </c>
      <c r="CT96" s="1" t="str">
        <f aca="false">IF(ISBLANK(Values!E95),"","GR")</f>
        <v/>
      </c>
      <c r="CU96" s="1" t="str">
        <f aca="false">IF(ISBLANK(Values!E95),"","CM")</f>
        <v/>
      </c>
      <c r="CV96" s="1" t="str">
        <f aca="false">IF(ISBLANK(Values!E95),"",IF(Values!$B$36=options!$F$1,"Denmark", IF(Values!$B$36=options!$F$2, "Danemark",IF(Values!$B$36=options!$F$3, "Dänemark",IF(Values!$B$36=options!$F$4, "Danimarca",IF(Values!$B$36=options!$F$5, "Dinamarca",IF(Values!$B$36=options!$F$6, "Denemarken","" ) ) ) ) )))</f>
        <v/>
      </c>
      <c r="CZ96" s="1" t="str">
        <f aca="false">IF(ISBLANK(Values!E95),"","No")</f>
        <v/>
      </c>
      <c r="DA96" s="1" t="str">
        <f aca="false">IF(ISBLANK(Values!E95),"","No")</f>
        <v/>
      </c>
      <c r="DO96" s="27" t="str">
        <f aca="false">IF(ISBLANK(Values!E95),"","Parts")</f>
        <v/>
      </c>
      <c r="DP96" s="27" t="str">
        <f aca="false">IF(ISBLANK(Values!E95),"",Values!$B$31)</f>
        <v/>
      </c>
      <c r="DS96" s="31"/>
      <c r="DY96" s="31"/>
      <c r="DZ96" s="31"/>
      <c r="EA96" s="31"/>
      <c r="EB96" s="31"/>
      <c r="EC96" s="31"/>
      <c r="EI96" s="1" t="str">
        <f aca="false">IF(ISBLANK(Values!E95),"",Values!$B$31)</f>
        <v/>
      </c>
      <c r="ES96" s="1" t="str">
        <f aca="false">IF(ISBLANK(Values!E95),"","Amazon Tellus UPS")</f>
        <v/>
      </c>
      <c r="EV96" s="31" t="str">
        <f aca="false">IF(ISBLANK(Values!E95),"","New")</f>
        <v/>
      </c>
      <c r="FE96" s="1" t="str">
        <f aca="false">IF(ISBLANK(Values!E95),"",IF(CO96&lt;&gt;"DEFAULT", "", 3))</f>
        <v/>
      </c>
      <c r="FH96" s="1" t="str">
        <f aca="false">IF(ISBLANK(Values!E95),"","FALSE")</f>
        <v/>
      </c>
      <c r="FI96" s="36" t="str">
        <f aca="false">IF(ISBLANK(Values!E95),"","FALSE")</f>
        <v/>
      </c>
      <c r="FJ96" s="36" t="str">
        <f aca="false">IF(ISBLANK(Values!E95),"","FALSE")</f>
        <v/>
      </c>
      <c r="FM96" s="1" t="str">
        <f aca="false">IF(ISBLANK(Values!E95),"","1")</f>
        <v/>
      </c>
      <c r="FO96" s="28" t="str">
        <f aca="false">IF(ISBLANK(Values!E95),"",IF(Values!J95, Values!$B$4, Values!$B$5))</f>
        <v/>
      </c>
      <c r="FP96" s="1" t="str">
        <f aca="false">IF(ISBLANK(Values!E95),"","Percent")</f>
        <v/>
      </c>
      <c r="FQ96" s="1" t="str">
        <f aca="false">IF(ISBLANK(Values!E95),"","2")</f>
        <v/>
      </c>
      <c r="FR96" s="1" t="str">
        <f aca="false">IF(ISBLANK(Values!E95),"","3")</f>
        <v/>
      </c>
      <c r="FS96" s="1" t="str">
        <f aca="false">IF(ISBLANK(Values!E95),"","5")</f>
        <v/>
      </c>
      <c r="FT96" s="1" t="str">
        <f aca="false">IF(ISBLANK(Values!E95),"","6")</f>
        <v/>
      </c>
      <c r="FU96" s="1" t="str">
        <f aca="false">IF(ISBLANK(Values!E95),"","10")</f>
        <v/>
      </c>
      <c r="FV96" s="1" t="str">
        <f aca="false">IF(ISBLANK(Values!E95),"","10")</f>
        <v/>
      </c>
    </row>
    <row r="97" customFormat="false" ht="15" hidden="false" customHeight="false" outlineLevel="0" collapsed="false">
      <c r="A97" s="27" t="str">
        <f aca="false">IF(ISBLANK(Values!E96),"",IF(Values!$B$37="EU","computercomponent","computer"))</f>
        <v/>
      </c>
      <c r="B97" s="38" t="str">
        <f aca="false">IF(ISBLANK(Values!E96),"",Values!F96)</f>
        <v/>
      </c>
      <c r="C97" s="32" t="str">
        <f aca="false">IF(ISBLANK(Values!E96),"","TellusRem")</f>
        <v/>
      </c>
      <c r="D97" s="30" t="str">
        <f aca="false">IF(ISBLANK(Values!E96),"",Values!E96)</f>
        <v/>
      </c>
      <c r="E97" s="31" t="str">
        <f aca="false">IF(ISBLANK(Values!E96),"","EAN")</f>
        <v/>
      </c>
      <c r="F97" s="28" t="str">
        <f aca="false">IF(ISBLANK(Values!E96),"",IF(Values!J96, SUBSTITUTE(Values!$B$1, "{language}", Values!H96) &amp; " " &amp;Values!$B$3, SUBSTITUTE(Values!$B$2, "{language}", Values!$H96) &amp; " " &amp;Values!$B$3))</f>
        <v/>
      </c>
      <c r="G97" s="39" t="str">
        <f aca="false">IF(ISBLANK(Values!E96),"","TellusRem")</f>
        <v/>
      </c>
      <c r="H97" s="27" t="str">
        <f aca="false">IF(ISBLANK(Values!E96),"",Values!$B$16)</f>
        <v/>
      </c>
      <c r="I97" s="27" t="str">
        <f aca="false">IF(ISBLANK(Values!E96),"","4730574031")</f>
        <v/>
      </c>
      <c r="J97" s="40" t="str">
        <f aca="false">IF(ISBLANK(Values!E96),"",Values!F96 )</f>
        <v/>
      </c>
      <c r="K97" s="28" t="str">
        <f aca="false">IF(ISBLANK(Values!E96),"",IF(Values!J96, Values!$B$4, Values!$B$5))</f>
        <v/>
      </c>
      <c r="L97" s="41" t="str">
        <f aca="false">IF(ISBLANK(Values!E96),"",IF($CO97="DEFAULT", Values!$B$18, ""))</f>
        <v/>
      </c>
      <c r="M97" s="28" t="str">
        <f aca="false">IF(ISBLANK(Values!E96),"",Values!$M96)</f>
        <v/>
      </c>
      <c r="N97" s="28" t="str">
        <f aca="false">IF(ISBLANK(Values!$F96),"",Values!N96)</f>
        <v/>
      </c>
      <c r="O97" s="28" t="str">
        <f aca="false">IF(ISBLANK(Values!$F96),"",Values!O96)</f>
        <v/>
      </c>
      <c r="P97" s="28" t="str">
        <f aca="false">IF(ISBLANK(Values!$F96),"",Values!P96)</f>
        <v/>
      </c>
      <c r="Q97" s="28" t="str">
        <f aca="false">IF(ISBLANK(Values!$F96),"",Values!Q96)</f>
        <v/>
      </c>
      <c r="R97" s="28" t="str">
        <f aca="false">IF(ISBLANK(Values!$F96),"",Values!R96)</f>
        <v/>
      </c>
      <c r="S97" s="28" t="str">
        <f aca="false">IF(ISBLANK(Values!$F96),"",Values!S96)</f>
        <v/>
      </c>
      <c r="T97" s="28" t="str">
        <f aca="false">IF(ISBLANK(Values!$F96),"",Values!T96)</f>
        <v/>
      </c>
      <c r="U97" s="44" t="str">
        <f aca="false">IF(ISBLANK(Values!$F96),"",Values!U96)</f>
        <v/>
      </c>
      <c r="W97" s="32" t="str">
        <f aca="false">IF(ISBLANK(Values!E96),"","Child")</f>
        <v/>
      </c>
      <c r="X97" s="32" t="str">
        <f aca="false">IF(ISBLANK(Values!E96),"",Values!$B$13)</f>
        <v/>
      </c>
      <c r="Y97" s="40" t="str">
        <f aca="false">IF(ISBLANK(Values!E96),"","Size-Color")</f>
        <v/>
      </c>
      <c r="Z97" s="32" t="str">
        <f aca="false">IF(ISBLANK(Values!E96),"","variation")</f>
        <v/>
      </c>
      <c r="AA97" s="36" t="str">
        <f aca="false">IF(ISBLANK(Values!E96),"",Values!$B$20)</f>
        <v/>
      </c>
      <c r="AB97" s="36" t="str">
        <f aca="false">IF(ISBLANK(Values!E96),"",Values!$B$29)</f>
        <v/>
      </c>
      <c r="AI97" s="42" t="str">
        <f aca="false">IF(ISBLANK(Values!E96),"",IF(Values!I96,Values!$B$23,Values!$B$33))</f>
        <v/>
      </c>
      <c r="AJ97" s="43" t="str">
        <f aca="false">IF(ISBLANK(Values!E96),"",Values!$B$24 &amp;" "&amp;Values!$B$3)</f>
        <v/>
      </c>
      <c r="AK97" s="1" t="str">
        <f aca="false">IF(ISBLANK(Values!E96),"",Values!$B$25)</f>
        <v/>
      </c>
      <c r="AL97" s="1" t="str">
        <f aca="false">IF(ISBLANK(Values!E96),"",SUBSTITUTE(SUBSTITUTE(IF(Values!$J96, Values!$B$26, Values!$B$33), "{language}", Values!$H96), "{flag}", INDEX(options!$E$1:$E$20, Values!$V96)))</f>
        <v/>
      </c>
      <c r="AM97" s="1" t="str">
        <f aca="false">SUBSTITUTE(IF(ISBLANK(Values!E96),"",Values!$B$27), "{model}", Values!$B$3)</f>
        <v/>
      </c>
      <c r="AT97" s="28" t="str">
        <f aca="false">IF(ISBLANK(Values!E96),"",Values!H96)</f>
        <v/>
      </c>
      <c r="AV97" s="36" t="str">
        <f aca="false">IF(ISBLANK(Values!E96),"",IF(Values!J96,"Backlit", "Non-Backlit"))</f>
        <v/>
      </c>
      <c r="BE97" s="27" t="str">
        <f aca="false">IF(ISBLANK(Values!E96),"","Professional Audience")</f>
        <v/>
      </c>
      <c r="BF97" s="27" t="str">
        <f aca="false">IF(ISBLANK(Values!E96),"","Consumer Audience")</f>
        <v/>
      </c>
      <c r="BG97" s="27" t="str">
        <f aca="false">IF(ISBLANK(Values!E96),"","Adults")</f>
        <v/>
      </c>
      <c r="BH97" s="27" t="str">
        <f aca="false">IF(ISBLANK(Values!E96),"","People")</f>
        <v/>
      </c>
      <c r="CG97" s="1" t="str">
        <f aca="false">IF(ISBLANK(Values!E96),"",Values!$B$11)</f>
        <v/>
      </c>
      <c r="CH97" s="1" t="str">
        <f aca="false">IF(ISBLANK(Values!E96),"","GR")</f>
        <v/>
      </c>
      <c r="CI97" s="1" t="str">
        <f aca="false">IF(ISBLANK(Values!E96),"",Values!$B$7)</f>
        <v/>
      </c>
      <c r="CJ97" s="1" t="str">
        <f aca="false">IF(ISBLANK(Values!E96),"",Values!$B$8)</f>
        <v/>
      </c>
      <c r="CK97" s="1" t="str">
        <f aca="false">IF(ISBLANK(Values!E96),"",Values!$B$9)</f>
        <v/>
      </c>
      <c r="CL97" s="1" t="str">
        <f aca="false">IF(ISBLANK(Values!E96),"","CM")</f>
        <v/>
      </c>
      <c r="CO97" s="1" t="str">
        <f aca="false">IF(ISBLANK(Values!E96), "", IF(AND(Values!$B$37=options!$G$2, Values!$C96), "AMAZON_NA", IF(AND(Values!$B$37=options!$G$1, Values!$D96), "AMAZON_EU", "DEFAULT")))</f>
        <v/>
      </c>
      <c r="CP97" s="36" t="str">
        <f aca="false">IF(ISBLANK(Values!E96),"",Values!$B$7)</f>
        <v/>
      </c>
      <c r="CQ97" s="36" t="str">
        <f aca="false">IF(ISBLANK(Values!E96),"",Values!$B$8)</f>
        <v/>
      </c>
      <c r="CR97" s="36" t="str">
        <f aca="false">IF(ISBLANK(Values!E96),"",Values!$B$9)</f>
        <v/>
      </c>
      <c r="CS97" s="1" t="str">
        <f aca="false">IF(ISBLANK(Values!E96),"",Values!$B$11)</f>
        <v/>
      </c>
      <c r="CT97" s="1" t="str">
        <f aca="false">IF(ISBLANK(Values!E96),"","GR")</f>
        <v/>
      </c>
      <c r="CU97" s="1" t="str">
        <f aca="false">IF(ISBLANK(Values!E96),"","CM")</f>
        <v/>
      </c>
      <c r="CV97" s="1" t="str">
        <f aca="false">IF(ISBLANK(Values!E96),"",IF(Values!$B$36=options!$F$1,"Denmark", IF(Values!$B$36=options!$F$2, "Danemark",IF(Values!$B$36=options!$F$3, "Dänemark",IF(Values!$B$36=options!$F$4, "Danimarca",IF(Values!$B$36=options!$F$5, "Dinamarca",IF(Values!$B$36=options!$F$6, "Denemarken","" ) ) ) ) )))</f>
        <v/>
      </c>
      <c r="CZ97" s="1" t="str">
        <f aca="false">IF(ISBLANK(Values!E96),"","No")</f>
        <v/>
      </c>
      <c r="DA97" s="1" t="str">
        <f aca="false">IF(ISBLANK(Values!E96),"","No")</f>
        <v/>
      </c>
      <c r="DO97" s="27" t="str">
        <f aca="false">IF(ISBLANK(Values!E96),"","Parts")</f>
        <v/>
      </c>
      <c r="DP97" s="27" t="str">
        <f aca="false">IF(ISBLANK(Values!E96),"",Values!$B$31)</f>
        <v/>
      </c>
      <c r="DS97" s="31"/>
      <c r="DY97" s="31"/>
      <c r="DZ97" s="31"/>
      <c r="EA97" s="31"/>
      <c r="EB97" s="31"/>
      <c r="EC97" s="31"/>
      <c r="EI97" s="1" t="str">
        <f aca="false">IF(ISBLANK(Values!E96),"",Values!$B$31)</f>
        <v/>
      </c>
      <c r="ES97" s="1" t="str">
        <f aca="false">IF(ISBLANK(Values!E96),"","Amazon Tellus UPS")</f>
        <v/>
      </c>
      <c r="EV97" s="31" t="str">
        <f aca="false">IF(ISBLANK(Values!E96),"","New")</f>
        <v/>
      </c>
      <c r="FE97" s="1" t="str">
        <f aca="false">IF(ISBLANK(Values!E96),"",IF(CO97&lt;&gt;"DEFAULT", "", 3))</f>
        <v/>
      </c>
      <c r="FH97" s="1" t="str">
        <f aca="false">IF(ISBLANK(Values!E96),"","FALSE")</f>
        <v/>
      </c>
      <c r="FI97" s="36" t="str">
        <f aca="false">IF(ISBLANK(Values!E96),"","FALSE")</f>
        <v/>
      </c>
      <c r="FJ97" s="36" t="str">
        <f aca="false">IF(ISBLANK(Values!E96),"","FALSE")</f>
        <v/>
      </c>
      <c r="FM97" s="1" t="str">
        <f aca="false">IF(ISBLANK(Values!E96),"","1")</f>
        <v/>
      </c>
      <c r="FO97" s="28" t="str">
        <f aca="false">IF(ISBLANK(Values!E96),"",IF(Values!J96, Values!$B$4, Values!$B$5))</f>
        <v/>
      </c>
      <c r="FP97" s="1" t="str">
        <f aca="false">IF(ISBLANK(Values!E96),"","Percent")</f>
        <v/>
      </c>
      <c r="FQ97" s="1" t="str">
        <f aca="false">IF(ISBLANK(Values!E96),"","2")</f>
        <v/>
      </c>
      <c r="FR97" s="1" t="str">
        <f aca="false">IF(ISBLANK(Values!E96),"","3")</f>
        <v/>
      </c>
      <c r="FS97" s="1" t="str">
        <f aca="false">IF(ISBLANK(Values!E96),"","5")</f>
        <v/>
      </c>
      <c r="FT97" s="1" t="str">
        <f aca="false">IF(ISBLANK(Values!E96),"","6")</f>
        <v/>
      </c>
      <c r="FU97" s="1" t="str">
        <f aca="false">IF(ISBLANK(Values!E96),"","10")</f>
        <v/>
      </c>
      <c r="FV97" s="1" t="str">
        <f aca="false">IF(ISBLANK(Values!E96),"","10")</f>
        <v/>
      </c>
    </row>
    <row r="98" customFormat="false" ht="15" hidden="false" customHeight="false" outlineLevel="0" collapsed="false">
      <c r="A98" s="27" t="str">
        <f aca="false">IF(ISBLANK(Values!E97),"",IF(Values!$B$37="EU","computercomponent","computer"))</f>
        <v/>
      </c>
      <c r="B98" s="38" t="str">
        <f aca="false">IF(ISBLANK(Values!E97),"",Values!F97)</f>
        <v/>
      </c>
      <c r="C98" s="32" t="str">
        <f aca="false">IF(ISBLANK(Values!E97),"","TellusRem")</f>
        <v/>
      </c>
      <c r="D98" s="30" t="str">
        <f aca="false">IF(ISBLANK(Values!E97),"",Values!E97)</f>
        <v/>
      </c>
      <c r="E98" s="31" t="str">
        <f aca="false">IF(ISBLANK(Values!E97),"","EAN")</f>
        <v/>
      </c>
      <c r="F98" s="28" t="str">
        <f aca="false">IF(ISBLANK(Values!E97),"",IF(Values!J97, SUBSTITUTE(Values!$B$1, "{language}", Values!H97) &amp; " " &amp;Values!$B$3, SUBSTITUTE(Values!$B$2, "{language}", Values!$H97) &amp; " " &amp;Values!$B$3))</f>
        <v/>
      </c>
      <c r="G98" s="39" t="str">
        <f aca="false">IF(ISBLANK(Values!E97),"","TellusRem")</f>
        <v/>
      </c>
      <c r="H98" s="27" t="str">
        <f aca="false">IF(ISBLANK(Values!E97),"",Values!$B$16)</f>
        <v/>
      </c>
      <c r="I98" s="27" t="str">
        <f aca="false">IF(ISBLANK(Values!E97),"","4730574031")</f>
        <v/>
      </c>
      <c r="J98" s="40" t="str">
        <f aca="false">IF(ISBLANK(Values!E97),"",Values!F97 )</f>
        <v/>
      </c>
      <c r="K98" s="28" t="str">
        <f aca="false">IF(ISBLANK(Values!E97),"",IF(Values!J97, Values!$B$4, Values!$B$5))</f>
        <v/>
      </c>
      <c r="L98" s="41" t="str">
        <f aca="false">IF(ISBLANK(Values!E97),"",IF($CO98="DEFAULT", Values!$B$18, ""))</f>
        <v/>
      </c>
      <c r="M98" s="28" t="str">
        <f aca="false">IF(ISBLANK(Values!E97),"",Values!$M97)</f>
        <v/>
      </c>
      <c r="N98" s="28" t="str">
        <f aca="false">IF(ISBLANK(Values!$F97),"",Values!N97)</f>
        <v/>
      </c>
      <c r="O98" s="28" t="str">
        <f aca="false">IF(ISBLANK(Values!$F97),"",Values!O97)</f>
        <v/>
      </c>
      <c r="P98" s="28" t="str">
        <f aca="false">IF(ISBLANK(Values!$F97),"",Values!P97)</f>
        <v/>
      </c>
      <c r="Q98" s="28" t="str">
        <f aca="false">IF(ISBLANK(Values!$F97),"",Values!Q97)</f>
        <v/>
      </c>
      <c r="R98" s="28" t="str">
        <f aca="false">IF(ISBLANK(Values!$F97),"",Values!R97)</f>
        <v/>
      </c>
      <c r="S98" s="28" t="str">
        <f aca="false">IF(ISBLANK(Values!$F97),"",Values!S97)</f>
        <v/>
      </c>
      <c r="T98" s="28" t="str">
        <f aca="false">IF(ISBLANK(Values!$F97),"",Values!T97)</f>
        <v/>
      </c>
      <c r="U98" s="44" t="str">
        <f aca="false">IF(ISBLANK(Values!$F97),"",Values!U97)</f>
        <v/>
      </c>
      <c r="W98" s="32" t="str">
        <f aca="false">IF(ISBLANK(Values!E97),"","Child")</f>
        <v/>
      </c>
      <c r="X98" s="32" t="str">
        <f aca="false">IF(ISBLANK(Values!E97),"",Values!$B$13)</f>
        <v/>
      </c>
      <c r="Y98" s="40" t="str">
        <f aca="false">IF(ISBLANK(Values!E97),"","Size-Color")</f>
        <v/>
      </c>
      <c r="Z98" s="32" t="str">
        <f aca="false">IF(ISBLANK(Values!E97),"","variation")</f>
        <v/>
      </c>
      <c r="AA98" s="36" t="str">
        <f aca="false">IF(ISBLANK(Values!E97),"",Values!$B$20)</f>
        <v/>
      </c>
      <c r="AB98" s="36" t="str">
        <f aca="false">IF(ISBLANK(Values!E97),"",Values!$B$29)</f>
        <v/>
      </c>
      <c r="AI98" s="42" t="str">
        <f aca="false">IF(ISBLANK(Values!E97),"",IF(Values!I97,Values!$B$23,Values!$B$33))</f>
        <v/>
      </c>
      <c r="AJ98" s="43" t="str">
        <f aca="false">IF(ISBLANK(Values!E97),"",Values!$B$24 &amp;" "&amp;Values!$B$3)</f>
        <v/>
      </c>
      <c r="AK98" s="1" t="str">
        <f aca="false">IF(ISBLANK(Values!E97),"",Values!$B$25)</f>
        <v/>
      </c>
      <c r="AL98" s="1" t="str">
        <f aca="false">IF(ISBLANK(Values!E97),"",SUBSTITUTE(SUBSTITUTE(IF(Values!$J97, Values!$B$26, Values!$B$33), "{language}", Values!$H97), "{flag}", INDEX(options!$E$1:$E$20, Values!$V97)))</f>
        <v/>
      </c>
      <c r="AM98" s="1" t="str">
        <f aca="false">SUBSTITUTE(IF(ISBLANK(Values!E97),"",Values!$B$27), "{model}", Values!$B$3)</f>
        <v/>
      </c>
      <c r="AT98" s="28" t="str">
        <f aca="false">IF(ISBLANK(Values!E97),"",Values!H97)</f>
        <v/>
      </c>
      <c r="AV98" s="36" t="str">
        <f aca="false">IF(ISBLANK(Values!E97),"",IF(Values!J97,"Backlit", "Non-Backlit"))</f>
        <v/>
      </c>
      <c r="BE98" s="27" t="str">
        <f aca="false">IF(ISBLANK(Values!E97),"","Professional Audience")</f>
        <v/>
      </c>
      <c r="BF98" s="27" t="str">
        <f aca="false">IF(ISBLANK(Values!E97),"","Consumer Audience")</f>
        <v/>
      </c>
      <c r="BG98" s="27" t="str">
        <f aca="false">IF(ISBLANK(Values!E97),"","Adults")</f>
        <v/>
      </c>
      <c r="BH98" s="27" t="str">
        <f aca="false">IF(ISBLANK(Values!E97),"","People")</f>
        <v/>
      </c>
      <c r="CG98" s="1" t="str">
        <f aca="false">IF(ISBLANK(Values!E97),"",Values!$B$11)</f>
        <v/>
      </c>
      <c r="CH98" s="1" t="str">
        <f aca="false">IF(ISBLANK(Values!E97),"","GR")</f>
        <v/>
      </c>
      <c r="CI98" s="1" t="str">
        <f aca="false">IF(ISBLANK(Values!E97),"",Values!$B$7)</f>
        <v/>
      </c>
      <c r="CJ98" s="1" t="str">
        <f aca="false">IF(ISBLANK(Values!E97),"",Values!$B$8)</f>
        <v/>
      </c>
      <c r="CK98" s="1" t="str">
        <f aca="false">IF(ISBLANK(Values!E97),"",Values!$B$9)</f>
        <v/>
      </c>
      <c r="CL98" s="1" t="str">
        <f aca="false">IF(ISBLANK(Values!E97),"","CM")</f>
        <v/>
      </c>
      <c r="CO98" s="1" t="str">
        <f aca="false">IF(ISBLANK(Values!E97), "", IF(AND(Values!$B$37=options!$G$2, Values!$C97), "AMAZON_NA", IF(AND(Values!$B$37=options!$G$1, Values!$D97), "AMAZON_EU", "DEFAULT")))</f>
        <v/>
      </c>
      <c r="CP98" s="36" t="str">
        <f aca="false">IF(ISBLANK(Values!E97),"",Values!$B$7)</f>
        <v/>
      </c>
      <c r="CQ98" s="36" t="str">
        <f aca="false">IF(ISBLANK(Values!E97),"",Values!$B$8)</f>
        <v/>
      </c>
      <c r="CR98" s="36" t="str">
        <f aca="false">IF(ISBLANK(Values!E97),"",Values!$B$9)</f>
        <v/>
      </c>
      <c r="CS98" s="1" t="str">
        <f aca="false">IF(ISBLANK(Values!E97),"",Values!$B$11)</f>
        <v/>
      </c>
      <c r="CT98" s="1" t="str">
        <f aca="false">IF(ISBLANK(Values!E97),"","GR")</f>
        <v/>
      </c>
      <c r="CU98" s="1" t="str">
        <f aca="false">IF(ISBLANK(Values!E97),"","CM")</f>
        <v/>
      </c>
      <c r="CV98" s="1" t="str">
        <f aca="false">IF(ISBLANK(Values!E97),"",IF(Values!$B$36=options!$F$1,"Denmark", IF(Values!$B$36=options!$F$2, "Danemark",IF(Values!$B$36=options!$F$3, "Dänemark",IF(Values!$B$36=options!$F$4, "Danimarca",IF(Values!$B$36=options!$F$5, "Dinamarca",IF(Values!$B$36=options!$F$6, "Denemarken","" ) ) ) ) )))</f>
        <v/>
      </c>
      <c r="CZ98" s="1" t="str">
        <f aca="false">IF(ISBLANK(Values!E97),"","No")</f>
        <v/>
      </c>
      <c r="DA98" s="1" t="str">
        <f aca="false">IF(ISBLANK(Values!E97),"","No")</f>
        <v/>
      </c>
      <c r="DO98" s="27" t="str">
        <f aca="false">IF(ISBLANK(Values!E97),"","Parts")</f>
        <v/>
      </c>
      <c r="DP98" s="27" t="str">
        <f aca="false">IF(ISBLANK(Values!E97),"",Values!$B$31)</f>
        <v/>
      </c>
      <c r="DS98" s="31"/>
      <c r="DY98" s="31"/>
      <c r="DZ98" s="31"/>
      <c r="EA98" s="31"/>
      <c r="EB98" s="31"/>
      <c r="EC98" s="31"/>
      <c r="EI98" s="1" t="str">
        <f aca="false">IF(ISBLANK(Values!E97),"",Values!$B$31)</f>
        <v/>
      </c>
      <c r="ES98" s="1" t="str">
        <f aca="false">IF(ISBLANK(Values!E97),"","Amazon Tellus UPS")</f>
        <v/>
      </c>
      <c r="EV98" s="31" t="str">
        <f aca="false">IF(ISBLANK(Values!E97),"","New")</f>
        <v/>
      </c>
      <c r="FE98" s="1" t="str">
        <f aca="false">IF(ISBLANK(Values!E97),"",IF(CO98&lt;&gt;"DEFAULT", "", 3))</f>
        <v/>
      </c>
      <c r="FH98" s="1" t="str">
        <f aca="false">IF(ISBLANK(Values!E97),"","FALSE")</f>
        <v/>
      </c>
      <c r="FI98" s="36" t="str">
        <f aca="false">IF(ISBLANK(Values!E97),"","FALSE")</f>
        <v/>
      </c>
      <c r="FJ98" s="36" t="str">
        <f aca="false">IF(ISBLANK(Values!E97),"","FALSE")</f>
        <v/>
      </c>
      <c r="FM98" s="1" t="str">
        <f aca="false">IF(ISBLANK(Values!E97),"","1")</f>
        <v/>
      </c>
      <c r="FO98" s="28" t="str">
        <f aca="false">IF(ISBLANK(Values!E97),"",IF(Values!J97, Values!$B$4, Values!$B$5))</f>
        <v/>
      </c>
      <c r="FP98" s="1" t="str">
        <f aca="false">IF(ISBLANK(Values!E97),"","Percent")</f>
        <v/>
      </c>
      <c r="FQ98" s="1" t="str">
        <f aca="false">IF(ISBLANK(Values!E97),"","2")</f>
        <v/>
      </c>
      <c r="FR98" s="1" t="str">
        <f aca="false">IF(ISBLANK(Values!E97),"","3")</f>
        <v/>
      </c>
      <c r="FS98" s="1" t="str">
        <f aca="false">IF(ISBLANK(Values!E97),"","5")</f>
        <v/>
      </c>
      <c r="FT98" s="1" t="str">
        <f aca="false">IF(ISBLANK(Values!E97),"","6")</f>
        <v/>
      </c>
      <c r="FU98" s="1" t="str">
        <f aca="false">IF(ISBLANK(Values!E97),"","10")</f>
        <v/>
      </c>
      <c r="FV98" s="1" t="str">
        <f aca="false">IF(ISBLANK(Values!E97),"","10")</f>
        <v/>
      </c>
    </row>
    <row r="99" customFormat="false" ht="15" hidden="false" customHeight="false" outlineLevel="0" collapsed="false">
      <c r="A99" s="27" t="str">
        <f aca="false">IF(ISBLANK(Values!E98),"",IF(Values!$B$37="EU","computercomponent","computer"))</f>
        <v/>
      </c>
      <c r="B99" s="38" t="str">
        <f aca="false">IF(ISBLANK(Values!E98),"",Values!F98)</f>
        <v/>
      </c>
      <c r="C99" s="32" t="str">
        <f aca="false">IF(ISBLANK(Values!E98),"","TellusRem")</f>
        <v/>
      </c>
      <c r="D99" s="30" t="str">
        <f aca="false">IF(ISBLANK(Values!E98),"",Values!E98)</f>
        <v/>
      </c>
      <c r="E99" s="31" t="str">
        <f aca="false">IF(ISBLANK(Values!E98),"","EAN")</f>
        <v/>
      </c>
      <c r="F99" s="28" t="str">
        <f aca="false">IF(ISBLANK(Values!E98),"",IF(Values!J98, SUBSTITUTE(Values!$B$1, "{language}", Values!H98) &amp; " " &amp;Values!$B$3, SUBSTITUTE(Values!$B$2, "{language}", Values!$H98) &amp; " " &amp;Values!$B$3))</f>
        <v/>
      </c>
      <c r="G99" s="39" t="str">
        <f aca="false">IF(ISBLANK(Values!E98),"","TellusRem")</f>
        <v/>
      </c>
      <c r="H99" s="27" t="str">
        <f aca="false">IF(ISBLANK(Values!E98),"",Values!$B$16)</f>
        <v/>
      </c>
      <c r="I99" s="27" t="str">
        <f aca="false">IF(ISBLANK(Values!E98),"","4730574031")</f>
        <v/>
      </c>
      <c r="J99" s="40" t="str">
        <f aca="false">IF(ISBLANK(Values!E98),"",Values!F98 )</f>
        <v/>
      </c>
      <c r="K99" s="28" t="str">
        <f aca="false">IF(ISBLANK(Values!E98),"",IF(Values!J98, Values!$B$4, Values!$B$5))</f>
        <v/>
      </c>
      <c r="L99" s="41" t="str">
        <f aca="false">IF(ISBLANK(Values!E98),"",IF($CO99="DEFAULT", Values!$B$18, ""))</f>
        <v/>
      </c>
      <c r="M99" s="28" t="str">
        <f aca="false">IF(ISBLANK(Values!E98),"",Values!$M98)</f>
        <v/>
      </c>
      <c r="N99" s="28" t="str">
        <f aca="false">IF(ISBLANK(Values!$F98),"",Values!N98)</f>
        <v/>
      </c>
      <c r="O99" s="28" t="str">
        <f aca="false">IF(ISBLANK(Values!$F98),"",Values!O98)</f>
        <v/>
      </c>
      <c r="P99" s="28" t="str">
        <f aca="false">IF(ISBLANK(Values!$F98),"",Values!P98)</f>
        <v/>
      </c>
      <c r="Q99" s="28" t="str">
        <f aca="false">IF(ISBLANK(Values!$F98),"",Values!Q98)</f>
        <v/>
      </c>
      <c r="R99" s="28" t="str">
        <f aca="false">IF(ISBLANK(Values!$F98),"",Values!R98)</f>
        <v/>
      </c>
      <c r="S99" s="28" t="str">
        <f aca="false">IF(ISBLANK(Values!$F98),"",Values!S98)</f>
        <v/>
      </c>
      <c r="T99" s="28" t="str">
        <f aca="false">IF(ISBLANK(Values!$F98),"",Values!T98)</f>
        <v/>
      </c>
      <c r="U99" s="44" t="str">
        <f aca="false">IF(ISBLANK(Values!$F98),"",Values!U98)</f>
        <v/>
      </c>
      <c r="W99" s="32" t="str">
        <f aca="false">IF(ISBLANK(Values!E98),"","Child")</f>
        <v/>
      </c>
      <c r="X99" s="32" t="str">
        <f aca="false">IF(ISBLANK(Values!E98),"",Values!$B$13)</f>
        <v/>
      </c>
      <c r="Y99" s="40" t="str">
        <f aca="false">IF(ISBLANK(Values!E98),"","Size-Color")</f>
        <v/>
      </c>
      <c r="Z99" s="32" t="str">
        <f aca="false">IF(ISBLANK(Values!E98),"","variation")</f>
        <v/>
      </c>
      <c r="AA99" s="36" t="str">
        <f aca="false">IF(ISBLANK(Values!E98),"",Values!$B$20)</f>
        <v/>
      </c>
      <c r="AB99" s="36" t="str">
        <f aca="false">IF(ISBLANK(Values!E98),"",Values!$B$29)</f>
        <v/>
      </c>
      <c r="AI99" s="42" t="str">
        <f aca="false">IF(ISBLANK(Values!E98),"",IF(Values!I98,Values!$B$23,Values!$B$33))</f>
        <v/>
      </c>
      <c r="AJ99" s="43" t="str">
        <f aca="false">IF(ISBLANK(Values!E98),"",Values!$B$24 &amp;" "&amp;Values!$B$3)</f>
        <v/>
      </c>
      <c r="AK99" s="1" t="str">
        <f aca="false">IF(ISBLANK(Values!E98),"",Values!$B$25)</f>
        <v/>
      </c>
      <c r="AL99" s="1" t="str">
        <f aca="false">IF(ISBLANK(Values!E98),"",SUBSTITUTE(SUBSTITUTE(IF(Values!$J98, Values!$B$26, Values!$B$33), "{language}", Values!$H98), "{flag}", INDEX(options!$E$1:$E$20, Values!$V98)))</f>
        <v/>
      </c>
      <c r="AM99" s="1" t="str">
        <f aca="false">SUBSTITUTE(IF(ISBLANK(Values!E98),"",Values!$B$27), "{model}", Values!$B$3)</f>
        <v/>
      </c>
      <c r="AT99" s="28" t="str">
        <f aca="false">IF(ISBLANK(Values!E98),"",Values!H98)</f>
        <v/>
      </c>
      <c r="AV99" s="36" t="str">
        <f aca="false">IF(ISBLANK(Values!E98),"",IF(Values!J98,"Backlit", "Non-Backlit"))</f>
        <v/>
      </c>
      <c r="BE99" s="27" t="str">
        <f aca="false">IF(ISBLANK(Values!E98),"","Professional Audience")</f>
        <v/>
      </c>
      <c r="BF99" s="27" t="str">
        <f aca="false">IF(ISBLANK(Values!E98),"","Consumer Audience")</f>
        <v/>
      </c>
      <c r="BG99" s="27" t="str">
        <f aca="false">IF(ISBLANK(Values!E98),"","Adults")</f>
        <v/>
      </c>
      <c r="BH99" s="27" t="str">
        <f aca="false">IF(ISBLANK(Values!E98),"","People")</f>
        <v/>
      </c>
      <c r="CG99" s="1" t="str">
        <f aca="false">IF(ISBLANK(Values!E98),"",Values!$B$11)</f>
        <v/>
      </c>
      <c r="CH99" s="1" t="str">
        <f aca="false">IF(ISBLANK(Values!E98),"","GR")</f>
        <v/>
      </c>
      <c r="CI99" s="1" t="str">
        <f aca="false">IF(ISBLANK(Values!E98),"",Values!$B$7)</f>
        <v/>
      </c>
      <c r="CJ99" s="1" t="str">
        <f aca="false">IF(ISBLANK(Values!E98),"",Values!$B$8)</f>
        <v/>
      </c>
      <c r="CK99" s="1" t="str">
        <f aca="false">IF(ISBLANK(Values!E98),"",Values!$B$9)</f>
        <v/>
      </c>
      <c r="CL99" s="1" t="str">
        <f aca="false">IF(ISBLANK(Values!E98),"","CM")</f>
        <v/>
      </c>
      <c r="CO99" s="1" t="str">
        <f aca="false">IF(ISBLANK(Values!E98), "", IF(AND(Values!$B$37=options!$G$2, Values!$C98), "AMAZON_NA", IF(AND(Values!$B$37=options!$G$1, Values!$D98), "AMAZON_EU", "DEFAULT")))</f>
        <v/>
      </c>
      <c r="CP99" s="36" t="str">
        <f aca="false">IF(ISBLANK(Values!E98),"",Values!$B$7)</f>
        <v/>
      </c>
      <c r="CQ99" s="36" t="str">
        <f aca="false">IF(ISBLANK(Values!E98),"",Values!$B$8)</f>
        <v/>
      </c>
      <c r="CR99" s="36" t="str">
        <f aca="false">IF(ISBLANK(Values!E98),"",Values!$B$9)</f>
        <v/>
      </c>
      <c r="CS99" s="1" t="str">
        <f aca="false">IF(ISBLANK(Values!E98),"",Values!$B$11)</f>
        <v/>
      </c>
      <c r="CT99" s="1" t="str">
        <f aca="false">IF(ISBLANK(Values!E98),"","GR")</f>
        <v/>
      </c>
      <c r="CU99" s="1" t="str">
        <f aca="false">IF(ISBLANK(Values!E98),"","CM")</f>
        <v/>
      </c>
      <c r="CV99" s="1" t="str">
        <f aca="false">IF(ISBLANK(Values!E98),"",IF(Values!$B$36=options!$F$1,"Denmark", IF(Values!$B$36=options!$F$2, "Danemark",IF(Values!$B$36=options!$F$3, "Dänemark",IF(Values!$B$36=options!$F$4, "Danimarca",IF(Values!$B$36=options!$F$5, "Dinamarca",IF(Values!$B$36=options!$F$6, "Denemarken","" ) ) ) ) )))</f>
        <v/>
      </c>
      <c r="CZ99" s="1" t="str">
        <f aca="false">IF(ISBLANK(Values!E98),"","No")</f>
        <v/>
      </c>
      <c r="DA99" s="1" t="str">
        <f aca="false">IF(ISBLANK(Values!E98),"","No")</f>
        <v/>
      </c>
      <c r="DO99" s="27" t="str">
        <f aca="false">IF(ISBLANK(Values!E98),"","Parts")</f>
        <v/>
      </c>
      <c r="DP99" s="27" t="str">
        <f aca="false">IF(ISBLANK(Values!E98),"",Values!$B$31)</f>
        <v/>
      </c>
      <c r="DS99" s="31"/>
      <c r="DY99" s="31"/>
      <c r="DZ99" s="31"/>
      <c r="EA99" s="31"/>
      <c r="EB99" s="31"/>
      <c r="EC99" s="31"/>
      <c r="EI99" s="1" t="str">
        <f aca="false">IF(ISBLANK(Values!E98),"",Values!$B$31)</f>
        <v/>
      </c>
      <c r="ES99" s="1" t="str">
        <f aca="false">IF(ISBLANK(Values!E98),"","Amazon Tellus UPS")</f>
        <v/>
      </c>
      <c r="EV99" s="31" t="str">
        <f aca="false">IF(ISBLANK(Values!E98),"","New")</f>
        <v/>
      </c>
      <c r="FE99" s="1" t="str">
        <f aca="false">IF(ISBLANK(Values!E98),"",IF(CO99&lt;&gt;"DEFAULT", "", 3))</f>
        <v/>
      </c>
      <c r="FH99" s="1" t="str">
        <f aca="false">IF(ISBLANK(Values!E98),"","FALSE")</f>
        <v/>
      </c>
      <c r="FI99" s="36" t="str">
        <f aca="false">IF(ISBLANK(Values!E98),"","FALSE")</f>
        <v/>
      </c>
      <c r="FJ99" s="36" t="str">
        <f aca="false">IF(ISBLANK(Values!E98),"","FALSE")</f>
        <v/>
      </c>
      <c r="FM99" s="1" t="str">
        <f aca="false">IF(ISBLANK(Values!E98),"","1")</f>
        <v/>
      </c>
      <c r="FO99" s="28" t="str">
        <f aca="false">IF(ISBLANK(Values!E98),"",IF(Values!J98, Values!$B$4, Values!$B$5))</f>
        <v/>
      </c>
      <c r="FP99" s="1" t="str">
        <f aca="false">IF(ISBLANK(Values!E98),"","Percent")</f>
        <v/>
      </c>
      <c r="FQ99" s="1" t="str">
        <f aca="false">IF(ISBLANK(Values!E98),"","2")</f>
        <v/>
      </c>
      <c r="FR99" s="1" t="str">
        <f aca="false">IF(ISBLANK(Values!E98),"","3")</f>
        <v/>
      </c>
      <c r="FS99" s="1" t="str">
        <f aca="false">IF(ISBLANK(Values!E98),"","5")</f>
        <v/>
      </c>
      <c r="FT99" s="1" t="str">
        <f aca="false">IF(ISBLANK(Values!E98),"","6")</f>
        <v/>
      </c>
      <c r="FU99" s="1" t="str">
        <f aca="false">IF(ISBLANK(Values!E98),"","10")</f>
        <v/>
      </c>
      <c r="FV99" s="1" t="str">
        <f aca="false">IF(ISBLANK(Values!E98),"","10")</f>
        <v/>
      </c>
    </row>
    <row r="100" customFormat="false" ht="15" hidden="false" customHeight="false" outlineLevel="0" collapsed="false">
      <c r="A100" s="27" t="str">
        <f aca="false">IF(ISBLANK(Values!E99),"",IF(Values!$B$37="EU","computercomponent","computer"))</f>
        <v/>
      </c>
      <c r="B100" s="38" t="str">
        <f aca="false">IF(ISBLANK(Values!E99),"",Values!F99)</f>
        <v/>
      </c>
      <c r="C100" s="32" t="str">
        <f aca="false">IF(ISBLANK(Values!E99),"","TellusRem")</f>
        <v/>
      </c>
      <c r="D100" s="30" t="str">
        <f aca="false">IF(ISBLANK(Values!E99),"",Values!E99)</f>
        <v/>
      </c>
      <c r="E100" s="31" t="str">
        <f aca="false">IF(ISBLANK(Values!E99),"","EAN")</f>
        <v/>
      </c>
      <c r="F100" s="28" t="str">
        <f aca="false">IF(ISBLANK(Values!E99),"",IF(Values!J99, SUBSTITUTE(Values!$B$1, "{language}", Values!H99) &amp; " " &amp;Values!$B$3, SUBSTITUTE(Values!$B$2, "{language}", Values!$H99) &amp; " " &amp;Values!$B$3))</f>
        <v/>
      </c>
      <c r="G100" s="39" t="str">
        <f aca="false">IF(ISBLANK(Values!E99),"","TellusRem")</f>
        <v/>
      </c>
      <c r="H100" s="27" t="str">
        <f aca="false">IF(ISBLANK(Values!E99),"",Values!$B$16)</f>
        <v/>
      </c>
      <c r="I100" s="27" t="str">
        <f aca="false">IF(ISBLANK(Values!E99),"","4730574031")</f>
        <v/>
      </c>
      <c r="J100" s="40" t="str">
        <f aca="false">IF(ISBLANK(Values!E99),"",Values!F99 )</f>
        <v/>
      </c>
      <c r="K100" s="28" t="str">
        <f aca="false">IF(ISBLANK(Values!E99),"",IF(Values!J99, Values!$B$4, Values!$B$5))</f>
        <v/>
      </c>
      <c r="L100" s="41" t="str">
        <f aca="false">IF(ISBLANK(Values!E99),"",Values!$B$18)</f>
        <v/>
      </c>
      <c r="M100" s="28" t="str">
        <f aca="false">IF(ISBLANK(Values!E99),"",Values!$M99)</f>
        <v/>
      </c>
      <c r="N100" s="28" t="str">
        <f aca="false">IF(ISBLANK(Values!$F99),"",Values!N99)</f>
        <v/>
      </c>
      <c r="O100" s="28" t="str">
        <f aca="false">IF(ISBLANK(Values!$F99),"",Values!O99)</f>
        <v/>
      </c>
      <c r="P100" s="28" t="str">
        <f aca="false">IF(ISBLANK(Values!$F99),"",Values!P99)</f>
        <v/>
      </c>
      <c r="Q100" s="28" t="str">
        <f aca="false">IF(ISBLANK(Values!$F99),"",Values!Q99)</f>
        <v/>
      </c>
      <c r="R100" s="28" t="str">
        <f aca="false">IF(ISBLANK(Values!$F99),"",Values!R99)</f>
        <v/>
      </c>
      <c r="S100" s="28" t="str">
        <f aca="false">IF(ISBLANK(Values!$F99),"",Values!S99)</f>
        <v/>
      </c>
      <c r="T100" s="28" t="str">
        <f aca="false">IF(ISBLANK(Values!$F99),"",Values!T99)</f>
        <v/>
      </c>
      <c r="U100" s="44" t="str">
        <f aca="false">IF(ISBLANK(Values!$F99),"",Values!U99)</f>
        <v/>
      </c>
      <c r="W100" s="32" t="str">
        <f aca="false">IF(ISBLANK(Values!E99),"","Child")</f>
        <v/>
      </c>
      <c r="X100" s="32" t="str">
        <f aca="false">IF(ISBLANK(Values!E99),"",Values!$B$13)</f>
        <v/>
      </c>
      <c r="Y100" s="40" t="str">
        <f aca="false">IF(ISBLANK(Values!E99),"","Size-Color")</f>
        <v/>
      </c>
      <c r="Z100" s="32" t="str">
        <f aca="false">IF(ISBLANK(Values!E99),"","variation")</f>
        <v/>
      </c>
      <c r="AA100" s="36" t="str">
        <f aca="false">IF(ISBLANK(Values!E99),"",Values!$B$20)</f>
        <v/>
      </c>
      <c r="AB100" s="36" t="str">
        <f aca="false">IF(ISBLANK(Values!E99),"",Values!$B$29)</f>
        <v/>
      </c>
      <c r="AI100" s="42" t="str">
        <f aca="false">IF(ISBLANK(Values!E99),"",IF(Values!I99,Values!$B$23,Values!$B$33))</f>
        <v/>
      </c>
      <c r="AJ100" s="43" t="str">
        <f aca="false">IF(ISBLANK(Values!E99),"",Values!$B$24 &amp;" "&amp;Values!$B$3)</f>
        <v/>
      </c>
      <c r="AK100" s="1" t="str">
        <f aca="false">IF(ISBLANK(Values!E99),"",Values!$B$25)</f>
        <v/>
      </c>
      <c r="AL100" s="1" t="str">
        <f aca="false">IF(ISBLANK(Values!E99),"",SUBSTITUTE(SUBSTITUTE(IF(Values!$J99, Values!$B$26, Values!$B$33), "{language}", Values!$H99), "{flag}", INDEX(options!$E$1:$E$20, Values!$V99)))</f>
        <v/>
      </c>
      <c r="AM100" s="1" t="str">
        <f aca="false">SUBSTITUTE(IF(ISBLANK(Values!E99),"",Values!$B$27), "{model}", Values!$B$3)</f>
        <v/>
      </c>
      <c r="AT100" s="28" t="str">
        <f aca="false">IF(ISBLANK(Values!E99),"",Values!H99)</f>
        <v/>
      </c>
      <c r="AV100" s="36" t="str">
        <f aca="false">IF(ISBLANK(Values!E99),"",IF(Values!J99,"Backlit", "Non-Backlit"))</f>
        <v/>
      </c>
      <c r="BE100" s="27" t="str">
        <f aca="false">IF(ISBLANK(Values!E99),"","Professional Audience")</f>
        <v/>
      </c>
      <c r="BF100" s="27" t="str">
        <f aca="false">IF(ISBLANK(Values!E99),"","Consumer Audience")</f>
        <v/>
      </c>
      <c r="BG100" s="27" t="str">
        <f aca="false">IF(ISBLANK(Values!E99),"","Adults")</f>
        <v/>
      </c>
      <c r="BH100" s="27" t="str">
        <f aca="false">IF(ISBLANK(Values!E99),"","People")</f>
        <v/>
      </c>
      <c r="CG100" s="1" t="str">
        <f aca="false">IF(ISBLANK(Values!E99),"",Values!$B$11)</f>
        <v/>
      </c>
      <c r="CH100" s="1" t="str">
        <f aca="false">IF(ISBLANK(Values!E99),"","GR")</f>
        <v/>
      </c>
      <c r="CI100" s="1" t="str">
        <f aca="false">IF(ISBLANK(Values!E99),"",Values!$B$7)</f>
        <v/>
      </c>
      <c r="CJ100" s="1" t="str">
        <f aca="false">IF(ISBLANK(Values!E99),"",Values!$B$8)</f>
        <v/>
      </c>
      <c r="CK100" s="1" t="str">
        <f aca="false">IF(ISBLANK(Values!E99),"",Values!$B$9)</f>
        <v/>
      </c>
      <c r="CL100" s="1" t="str">
        <f aca="false">IF(ISBLANK(Values!E99),"","CM")</f>
        <v/>
      </c>
      <c r="CO100" s="1" t="str">
        <f aca="false">IF(ISBLANK(Values!E99), "", IF(AND(Values!$B$37=options!$G$2, Values!$C99), "AMAZON_NA", IF(AND(Values!$B$37=options!$G$1, Values!$D99), "AMAZON_EU", "DEFAULT")))</f>
        <v/>
      </c>
      <c r="CP100" s="36" t="str">
        <f aca="false">IF(ISBLANK(Values!E99),"",Values!$B$7)</f>
        <v/>
      </c>
      <c r="CQ100" s="36" t="str">
        <f aca="false">IF(ISBLANK(Values!E99),"",Values!$B$8)</f>
        <v/>
      </c>
      <c r="CR100" s="36" t="str">
        <f aca="false">IF(ISBLANK(Values!E99),"",Values!$B$9)</f>
        <v/>
      </c>
      <c r="CS100" s="1" t="str">
        <f aca="false">IF(ISBLANK(Values!E99),"",Values!$B$11)</f>
        <v/>
      </c>
      <c r="CT100" s="1" t="str">
        <f aca="false">IF(ISBLANK(Values!E99),"","GR")</f>
        <v/>
      </c>
      <c r="CU100" s="1" t="str">
        <f aca="false">IF(ISBLANK(Values!E99),"","CM")</f>
        <v/>
      </c>
      <c r="CV100" s="1" t="str">
        <f aca="false">IF(ISBLANK(Values!E99),"",IF(Values!$B$36=options!$F$1,"Denmark", IF(Values!$B$36=options!$F$2, "Danemark",IF(Values!$B$36=options!$F$3, "Dänemark",IF(Values!$B$36=options!$F$4, "Danimarca",IF(Values!$B$36=options!$F$5, "Dinamarca",IF(Values!$B$36=options!$F$6, "Denemarken","" ) ) ) ) )))</f>
        <v/>
      </c>
      <c r="CZ100" s="1" t="str">
        <f aca="false">IF(ISBLANK(Values!E99),"","No")</f>
        <v/>
      </c>
      <c r="DA100" s="1" t="str">
        <f aca="false">IF(ISBLANK(Values!E99),"","No")</f>
        <v/>
      </c>
      <c r="DO100" s="27" t="str">
        <f aca="false">IF(ISBLANK(Values!E99),"","Parts")</f>
        <v/>
      </c>
      <c r="DP100" s="27" t="str">
        <f aca="false">IF(ISBLANK(Values!E99),"",Values!$B$31)</f>
        <v/>
      </c>
      <c r="DS100" s="31"/>
      <c r="DY100" s="31"/>
      <c r="DZ100" s="31"/>
      <c r="EA100" s="31"/>
      <c r="EB100" s="31"/>
      <c r="EC100" s="31"/>
      <c r="EI100" s="1" t="str">
        <f aca="false">IF(ISBLANK(Values!E99),"",Values!$B$31)</f>
        <v/>
      </c>
      <c r="ES100" s="1" t="str">
        <f aca="false">IF(ISBLANK(Values!E99),"","Amazon Tellus UPS")</f>
        <v/>
      </c>
      <c r="EV100" s="31" t="str">
        <f aca="false">IF(ISBLANK(Values!E99),"","New")</f>
        <v/>
      </c>
      <c r="FE100" s="1" t="str">
        <f aca="false">IF(ISBLANK(Values!E99),"",IF(CO100&lt;&gt;"DEFAULT", "", 3))</f>
        <v/>
      </c>
      <c r="FH100" s="1" t="str">
        <f aca="false">IF(ISBLANK(Values!E99),"","FALSE")</f>
        <v/>
      </c>
      <c r="FI100" s="36" t="str">
        <f aca="false">IF(ISBLANK(Values!E99),"","FALSE")</f>
        <v/>
      </c>
      <c r="FJ100" s="36" t="str">
        <f aca="false">IF(ISBLANK(Values!E99),"","FALSE")</f>
        <v/>
      </c>
      <c r="FM100" s="1" t="str">
        <f aca="false">IF(ISBLANK(Values!E99),"","1")</f>
        <v/>
      </c>
      <c r="FO100" s="28" t="str">
        <f aca="false">IF(ISBLANK(Values!E99),"",IF(Values!J99, Values!$B$4, Values!$B$5))</f>
        <v/>
      </c>
      <c r="FP100" s="1" t="str">
        <f aca="false">IF(ISBLANK(Values!E99),"","Percent")</f>
        <v/>
      </c>
      <c r="FQ100" s="1" t="str">
        <f aca="false">IF(ISBLANK(Values!E99),"","2")</f>
        <v/>
      </c>
      <c r="FR100" s="1" t="str">
        <f aca="false">IF(ISBLANK(Values!E99),"","3")</f>
        <v/>
      </c>
      <c r="FS100" s="1" t="str">
        <f aca="false">IF(ISBLANK(Values!E99),"","5")</f>
        <v/>
      </c>
      <c r="FT100" s="1" t="str">
        <f aca="false">IF(ISBLANK(Values!E99),"","6")</f>
        <v/>
      </c>
      <c r="FU100" s="1" t="str">
        <f aca="false">IF(ISBLANK(Values!E99),"","10")</f>
        <v/>
      </c>
      <c r="FV100" s="1" t="str">
        <f aca="false">IF(ISBLANK(Values!E99),"","10")</f>
        <v/>
      </c>
    </row>
    <row r="101" customFormat="false" ht="15" hidden="false" customHeight="false" outlineLevel="0" collapsed="false">
      <c r="A101" s="27" t="str">
        <f aca="false">IF(ISBLANK(Values!E100),"",IF(Values!$B$37="EU","computercomponent","computer"))</f>
        <v/>
      </c>
      <c r="B101" s="38"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 SUBSTITUTE(Values!$B$1, "{language}", Values!H100) &amp; " " &amp;Values!$B$3, SUBSTITUTE(Values!$B$2, "{language}", Values!$H100) &amp; " " &amp;Values!$B$3))</f>
        <v/>
      </c>
      <c r="G101" s="39" t="str">
        <f aca="false">IF(ISBLANK(Values!E100),"","TellusRem")</f>
        <v/>
      </c>
      <c r="H101" s="27" t="str">
        <f aca="false">IF(ISBLANK(Values!E100),"",Values!$B$16)</f>
        <v/>
      </c>
      <c r="I101" s="27" t="str">
        <f aca="false">IF(ISBLANK(Values!E100),"","4730574031")</f>
        <v/>
      </c>
      <c r="J101" s="40" t="str">
        <f aca="false">IF(ISBLANK(Values!E100),"",Values!F100 )</f>
        <v/>
      </c>
      <c r="K101" s="28" t="str">
        <f aca="false">IF(ISBLANK(Values!E100),"",IF(Values!J100, Values!$B$4, Values!$B$5))</f>
        <v/>
      </c>
      <c r="L101" s="41" t="str">
        <f aca="false">IF(ISBLANK(Values!E100),"",Values!$B$18)</f>
        <v/>
      </c>
      <c r="M101" s="28" t="str">
        <f aca="false">IF(ISBLANK(Values!E100),"",Values!$M100)</f>
        <v/>
      </c>
      <c r="N101" s="28" t="str">
        <f aca="false">IF(ISBLANK(Values!$F100),"",Values!N100)</f>
        <v/>
      </c>
      <c r="O101" s="28" t="str">
        <f aca="false">IF(ISBLANK(Values!$F100),"",Values!O100)</f>
        <v/>
      </c>
      <c r="P101" s="28" t="str">
        <f aca="false">IF(ISBLANK(Values!$F100),"",Values!P100)</f>
        <v/>
      </c>
      <c r="Q101" s="28" t="str">
        <f aca="false">IF(ISBLANK(Values!$F100),"",Values!Q100)</f>
        <v/>
      </c>
      <c r="R101" s="28" t="str">
        <f aca="false">IF(ISBLANK(Values!$F100),"",Values!R100)</f>
        <v/>
      </c>
      <c r="S101" s="28" t="str">
        <f aca="false">IF(ISBLANK(Values!$F100),"",Values!S100)</f>
        <v/>
      </c>
      <c r="T101" s="28" t="str">
        <f aca="false">IF(ISBLANK(Values!$F100),"",Values!T100)</f>
        <v/>
      </c>
      <c r="U101" s="44" t="str">
        <f aca="false">IF(ISBLANK(Values!$F100),"",Values!U100)</f>
        <v/>
      </c>
      <c r="W101" s="32" t="str">
        <f aca="false">IF(ISBLANK(Values!E100),"","Child")</f>
        <v/>
      </c>
      <c r="X101" s="32" t="str">
        <f aca="false">IF(ISBLANK(Values!E100),"",Values!$B$13)</f>
        <v/>
      </c>
      <c r="Y101" s="40" t="str">
        <f aca="false">IF(ISBLANK(Values!E100),"","Size-Color")</f>
        <v/>
      </c>
      <c r="Z101" s="32" t="str">
        <f aca="false">IF(ISBLANK(Values!E100),"","variation")</f>
        <v/>
      </c>
      <c r="AA101" s="36" t="str">
        <f aca="false">IF(ISBLANK(Values!E100),"",Values!$B$20)</f>
        <v/>
      </c>
      <c r="AB101" s="36" t="str">
        <f aca="false">IF(ISBLANK(Values!E100),"",Values!$B$29)</f>
        <v/>
      </c>
      <c r="AI101" s="42" t="str">
        <f aca="false">IF(ISBLANK(Values!E100),"",IF(Values!I100,Values!$B$23,Values!$B$33))</f>
        <v/>
      </c>
      <c r="AJ101" s="43" t="str">
        <f aca="false">IF(ISBLANK(Values!E100),"",Values!$B$24 &amp;" "&amp;Values!$B$3)</f>
        <v/>
      </c>
      <c r="AK101" s="1" t="str">
        <f aca="false">IF(ISBLANK(Values!E100),"",Values!$B$25)</f>
        <v/>
      </c>
      <c r="AL101" s="1" t="str">
        <f aca="false">IF(ISBLANK(Values!E100),"",SUBSTITUTE(SUBSTITUTE(IF(Values!$J100, Values!$B$26, Values!$B$33), "{language}", Values!$H100), "{flag}", INDEX(options!$E$1:$E$20, Values!$V100)))</f>
        <v/>
      </c>
      <c r="AM101" s="1" t="str">
        <f aca="false">SUBSTITUTE(IF(ISBLANK(Values!E100),"",Values!$B$27), "{model}", Values!$B$3)</f>
        <v/>
      </c>
      <c r="AT101" s="28" t="str">
        <f aca="false">IF(ISBLANK(Values!E100),"",Values!H100)</f>
        <v/>
      </c>
      <c r="AV101" s="36" t="str">
        <f aca="false">IF(ISBLANK(Values!E100),"",IF(Values!J100,"Backlit", "Non-Backlit"))</f>
        <v/>
      </c>
      <c r="BE101" s="27" t="str">
        <f aca="false">IF(ISBLANK(Values!E100),"","Professional Audience")</f>
        <v/>
      </c>
      <c r="BF101" s="27" t="str">
        <f aca="false">IF(ISBLANK(Values!E100),"","Consumer Audience")</f>
        <v/>
      </c>
      <c r="BG101" s="27" t="str">
        <f aca="false">IF(ISBLANK(Values!E100),"","Adults")</f>
        <v/>
      </c>
      <c r="BH101" s="27" t="str">
        <f aca="false">IF(ISBLANK(Values!E100),"","People")</f>
        <v/>
      </c>
      <c r="CG101" s="1" t="str">
        <f aca="false">IF(ISBLANK(Values!E100),"",Values!$B$11)</f>
        <v/>
      </c>
      <c r="CH101" s="1" t="str">
        <f aca="false">IF(ISBLANK(Values!E100),"","GR")</f>
        <v/>
      </c>
      <c r="CI101" s="1" t="str">
        <f aca="false">IF(ISBLANK(Values!E100),"",Values!$B$7)</f>
        <v/>
      </c>
      <c r="CJ101" s="1" t="str">
        <f aca="false">IF(ISBLANK(Values!E100),"",Values!$B$8)</f>
        <v/>
      </c>
      <c r="CK101" s="1" t="str">
        <f aca="false">IF(ISBLANK(Values!E100),"",Values!$B$9)</f>
        <v/>
      </c>
      <c r="CL101" s="1" t="str">
        <f aca="false">IF(ISBLANK(Values!E100),"","CM")</f>
        <v/>
      </c>
      <c r="CO101" s="1" t="str">
        <f aca="false">IF(ISBLANK(Values!E100), "", IF(AND(Values!$B$37=options!$G$2, Values!$C100), "AMAZON_NA", IF(AND(Values!$B$37=options!$G$1, Values!$D100), "AMAZON_EU", "DEFAULT")))</f>
        <v/>
      </c>
      <c r="CP101" s="36" t="str">
        <f aca="false">IF(ISBLANK(Values!E100),"",Values!$B$7)</f>
        <v/>
      </c>
      <c r="CQ101" s="36" t="str">
        <f aca="false">IF(ISBLANK(Values!E100),"",Values!$B$8)</f>
        <v/>
      </c>
      <c r="CR101" s="36" t="str">
        <f aca="false">IF(ISBLANK(Values!E100),"",Values!$B$9)</f>
        <v/>
      </c>
      <c r="CS101" s="1" t="str">
        <f aca="false">IF(ISBLANK(Values!E100),"",Values!$B$11)</f>
        <v/>
      </c>
      <c r="CT101" s="1" t="str">
        <f aca="false">IF(ISBLANK(Values!E100),"","GR")</f>
        <v/>
      </c>
      <c r="CU101" s="1" t="str">
        <f aca="false">IF(ISBLANK(Values!E100),"","CM")</f>
        <v/>
      </c>
      <c r="CV101" s="1" t="str">
        <f aca="false">IF(ISBLANK(Values!E100),"",IF(Values!$B$36=options!$F$1,"Denmark", IF(Values!$B$36=options!$F$2, "Danemark",IF(Values!$B$36=options!$F$3, "Dänemark",IF(Values!$B$36=options!$F$4, "Danimarca",IF(Values!$B$36=options!$F$5, "Dinamarca",IF(Values!$B$36=options!$F$6, "Denemarken","" ) ) ) ) )))</f>
        <v/>
      </c>
      <c r="CZ101" s="1" t="str">
        <f aca="false">IF(ISBLANK(Values!E100),"","No")</f>
        <v/>
      </c>
      <c r="DA101" s="1" t="str">
        <f aca="false">IF(ISBLANK(Values!E100),"","No")</f>
        <v/>
      </c>
      <c r="DO101" s="27" t="str">
        <f aca="false">IF(ISBLANK(Values!E100),"","Parts")</f>
        <v/>
      </c>
      <c r="DP101" s="27" t="str">
        <f aca="false">IF(ISBLANK(Values!E100),"",Values!$B$31)</f>
        <v/>
      </c>
      <c r="DS101" s="31"/>
      <c r="DY101" s="31"/>
      <c r="DZ101" s="31"/>
      <c r="EA101" s="31"/>
      <c r="EB101" s="31"/>
      <c r="EC101" s="31"/>
      <c r="EI101" s="1" t="str">
        <f aca="false">IF(ISBLANK(Values!E100),"",Values!$B$31)</f>
        <v/>
      </c>
      <c r="ES101" s="1" t="str">
        <f aca="false">IF(ISBLANK(Values!E100),"","Amazon Tellus UPS")</f>
        <v/>
      </c>
      <c r="EV101" s="31" t="str">
        <f aca="false">IF(ISBLANK(Values!E100),"","New")</f>
        <v/>
      </c>
      <c r="FE101" s="1" t="str">
        <f aca="false">IF(ISBLANK(Values!E100),"",IF(CO101&lt;&gt;"DEFAULT", "", 3))</f>
        <v/>
      </c>
      <c r="FH101" s="1" t="str">
        <f aca="false">IF(ISBLANK(Values!E100),"","FALSE")</f>
        <v/>
      </c>
      <c r="FI101" s="36" t="str">
        <f aca="false">IF(ISBLANK(Values!E100),"","FALSE")</f>
        <v/>
      </c>
      <c r="FJ101" s="36" t="str">
        <f aca="false">IF(ISBLANK(Values!E100),"","FALSE")</f>
        <v/>
      </c>
      <c r="FM101" s="1" t="str">
        <f aca="false">IF(ISBLANK(Values!E100),"","1")</f>
        <v/>
      </c>
      <c r="FO101" s="28" t="str">
        <f aca="false">IF(ISBLANK(Values!E100),"",IF(Values!J100, Values!$B$4, Values!$B$5))</f>
        <v/>
      </c>
      <c r="FP101" s="1" t="str">
        <f aca="false">IF(ISBLANK(Values!E100),"","Percent")</f>
        <v/>
      </c>
      <c r="FQ101" s="1" t="str">
        <f aca="false">IF(ISBLANK(Values!E100),"","2")</f>
        <v/>
      </c>
      <c r="FR101" s="1" t="str">
        <f aca="false">IF(ISBLANK(Values!E100),"","3")</f>
        <v/>
      </c>
      <c r="FS101" s="1" t="str">
        <f aca="false">IF(ISBLANK(Values!E100),"","5")</f>
        <v/>
      </c>
      <c r="FT101" s="1" t="str">
        <f aca="false">IF(ISBLANK(Values!E100),"","6")</f>
        <v/>
      </c>
      <c r="FU101" s="1" t="str">
        <f aca="false">IF(ISBLANK(Values!E100),"","10")</f>
        <v/>
      </c>
      <c r="FV101" s="1" t="str">
        <f aca="false">IF(ISBLANK(Values!E100),"","10")</f>
        <v/>
      </c>
    </row>
    <row r="102" customFormat="false" ht="15" hidden="false" customHeight="false" outlineLevel="0" collapsed="false">
      <c r="A102" s="27" t="str">
        <f aca="false">IF(ISBLANK(Values!E101),"",IF(Values!$B$37="EU","computercomponent","computer"))</f>
        <v/>
      </c>
      <c r="B102" s="38"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 SUBSTITUTE(Values!$B$1, "{language}", Values!H101) &amp; " " &amp;Values!$B$3, SUBSTITUTE(Values!$B$2, "{language}", Values!$H101) &amp; " " &amp;Values!$B$3))</f>
        <v/>
      </c>
      <c r="G102" s="39" t="str">
        <f aca="false">IF(ISBLANK(Values!E101),"","TellusRem")</f>
        <v/>
      </c>
      <c r="H102" s="27" t="str">
        <f aca="false">IF(ISBLANK(Values!E101),"",Values!$B$16)</f>
        <v/>
      </c>
      <c r="I102" s="27" t="str">
        <f aca="false">IF(ISBLANK(Values!E101),"","4730574031")</f>
        <v/>
      </c>
      <c r="J102" s="40" t="str">
        <f aca="false">IF(ISBLANK(Values!E101),"",Values!F101 )</f>
        <v/>
      </c>
      <c r="K102" s="28" t="str">
        <f aca="false">IF(ISBLANK(Values!E101),"",IF(Values!J101, Values!$B$4, Values!$B$5))</f>
        <v/>
      </c>
      <c r="L102" s="41" t="str">
        <f aca="false">IF(ISBLANK(Values!E101),"",Values!$B$18)</f>
        <v/>
      </c>
      <c r="M102" s="28" t="str">
        <f aca="false">IF(ISBLANK(Values!E101),"",Values!$M101)</f>
        <v/>
      </c>
      <c r="N102" s="28" t="str">
        <f aca="false">IF(ISBLANK(Values!$F101),"",Values!N101)</f>
        <v/>
      </c>
      <c r="O102" s="28" t="str">
        <f aca="false">IF(ISBLANK(Values!$F101),"",Values!O101)</f>
        <v/>
      </c>
      <c r="P102" s="28" t="str">
        <f aca="false">IF(ISBLANK(Values!$F101),"",Values!P101)</f>
        <v/>
      </c>
      <c r="Q102" s="28" t="str">
        <f aca="false">IF(ISBLANK(Values!$F101),"",Values!Q101)</f>
        <v/>
      </c>
      <c r="R102" s="28" t="str">
        <f aca="false">IF(ISBLANK(Values!$F101),"",Values!R101)</f>
        <v/>
      </c>
      <c r="S102" s="28" t="str">
        <f aca="false">IF(ISBLANK(Values!$F101),"",Values!S101)</f>
        <v/>
      </c>
      <c r="T102" s="28" t="str">
        <f aca="false">IF(ISBLANK(Values!$F101),"",Values!T101)</f>
        <v/>
      </c>
      <c r="U102" s="44" t="str">
        <f aca="false">IF(ISBLANK(Values!$F101),"",Values!U101)</f>
        <v/>
      </c>
      <c r="W102" s="32" t="str">
        <f aca="false">IF(ISBLANK(Values!E101),"","Child")</f>
        <v/>
      </c>
      <c r="X102" s="32" t="str">
        <f aca="false">IF(ISBLANK(Values!E101),"",Values!$B$13)</f>
        <v/>
      </c>
      <c r="Y102" s="40" t="str">
        <f aca="false">IF(ISBLANK(Values!E101),"","Size-Color")</f>
        <v/>
      </c>
      <c r="Z102" s="32" t="str">
        <f aca="false">IF(ISBLANK(Values!E101),"","variation")</f>
        <v/>
      </c>
      <c r="AA102" s="36" t="str">
        <f aca="false">IF(ISBLANK(Values!E101),"",Values!$B$20)</f>
        <v/>
      </c>
      <c r="AB102" s="36" t="str">
        <f aca="false">IF(ISBLANK(Values!E101),"",Values!$B$29)</f>
        <v/>
      </c>
      <c r="AI102" s="42" t="str">
        <f aca="false">IF(ISBLANK(Values!E101),"",IF(Values!I101,Values!$B$23,Values!$B$33))</f>
        <v/>
      </c>
      <c r="AJ102" s="43" t="str">
        <f aca="false">IF(ISBLANK(Values!E101),"",Values!$B$24 &amp;" "&amp;Values!$B$3)</f>
        <v/>
      </c>
      <c r="AK102" s="1" t="str">
        <f aca="false">IF(ISBLANK(Values!E101),"",Values!$B$25)</f>
        <v/>
      </c>
      <c r="AL102" s="1" t="str">
        <f aca="false">IF(ISBLANK(Values!E101),"",SUBSTITUTE(SUBSTITUTE(IF(Values!$J101, Values!$B$26, Values!$B$33), "{language}", Values!$H101), "{flag}", INDEX(options!$E$1:$E$20, Values!$V101)))</f>
        <v/>
      </c>
      <c r="AM102" s="1" t="str">
        <f aca="false">SUBSTITUTE(IF(ISBLANK(Values!E101),"",Values!$B$27), "{model}", Values!$B$3)</f>
        <v/>
      </c>
      <c r="AT102" s="28" t="str">
        <f aca="false">IF(ISBLANK(Values!E101),"",Values!H101)</f>
        <v/>
      </c>
      <c r="AV102" s="36" t="str">
        <f aca="false">IF(ISBLANK(Values!E101),"",IF(Values!J101,"Backlit", "Non-Backlit"))</f>
        <v/>
      </c>
      <c r="BE102" s="27" t="str">
        <f aca="false">IF(ISBLANK(Values!E101),"","Professional Audience")</f>
        <v/>
      </c>
      <c r="BF102" s="27" t="str">
        <f aca="false">IF(ISBLANK(Values!E101),"","Consumer Audience")</f>
        <v/>
      </c>
      <c r="BG102" s="27" t="str">
        <f aca="false">IF(ISBLANK(Values!E101),"","Adults")</f>
        <v/>
      </c>
      <c r="BH102" s="27" t="str">
        <f aca="false">IF(ISBLANK(Values!E101),"","People")</f>
        <v/>
      </c>
      <c r="CG102" s="1" t="str">
        <f aca="false">IF(ISBLANK(Values!E101),"",Values!$B$11)</f>
        <v/>
      </c>
      <c r="CH102" s="1" t="str">
        <f aca="false">IF(ISBLANK(Values!E101),"","GR")</f>
        <v/>
      </c>
      <c r="CI102" s="1" t="str">
        <f aca="false">IF(ISBLANK(Values!E101),"",Values!$B$7)</f>
        <v/>
      </c>
      <c r="CJ102" s="1" t="str">
        <f aca="false">IF(ISBLANK(Values!E101),"",Values!$B$8)</f>
        <v/>
      </c>
      <c r="CK102" s="1" t="str">
        <f aca="false">IF(ISBLANK(Values!E101),"",Values!$B$9)</f>
        <v/>
      </c>
      <c r="CL102" s="1" t="str">
        <f aca="false">IF(ISBLANK(Values!E101),"","CM")</f>
        <v/>
      </c>
      <c r="CO102" s="1" t="str">
        <f aca="false">IF(ISBLANK(Values!E101), "", IF(AND(Values!$B$37=options!$G$2, Values!$C101), "AMAZON_NA", IF(AND(Values!$B$37=options!$G$1, Values!$D101), "AMAZON_EU", "DEFAULT")))</f>
        <v/>
      </c>
      <c r="CP102" s="36" t="str">
        <f aca="false">IF(ISBLANK(Values!E101),"",Values!$B$7)</f>
        <v/>
      </c>
      <c r="CQ102" s="36" t="str">
        <f aca="false">IF(ISBLANK(Values!E101),"",Values!$B$8)</f>
        <v/>
      </c>
      <c r="CR102" s="36" t="str">
        <f aca="false">IF(ISBLANK(Values!E101),"",Values!$B$9)</f>
        <v/>
      </c>
      <c r="CS102" s="1" t="str">
        <f aca="false">IF(ISBLANK(Values!E101),"",Values!$B$11)</f>
        <v/>
      </c>
      <c r="CT102" s="1" t="str">
        <f aca="false">IF(ISBLANK(Values!E101),"","GR")</f>
        <v/>
      </c>
      <c r="CU102" s="1" t="str">
        <f aca="false">IF(ISBLANK(Values!E101),"","CM")</f>
        <v/>
      </c>
      <c r="CV102" s="1" t="str">
        <f aca="false">IF(ISBLANK(Values!E101),"",IF(Values!$B$36=options!$F$1,"Denmark", IF(Values!$B$36=options!$F$2, "Danemark",IF(Values!$B$36=options!$F$3, "Dänemark",IF(Values!$B$36=options!$F$4, "Danimarca",IF(Values!$B$36=options!$F$5, "Dinamarca",IF(Values!$B$36=options!$F$6, "Denemarken","" ) ) ) ) )))</f>
        <v/>
      </c>
      <c r="CZ102" s="1" t="str">
        <f aca="false">IF(ISBLANK(Values!E101),"","No")</f>
        <v/>
      </c>
      <c r="DA102" s="1" t="str">
        <f aca="false">IF(ISBLANK(Values!E101),"","No")</f>
        <v/>
      </c>
      <c r="DO102" s="27" t="str">
        <f aca="false">IF(ISBLANK(Values!E101),"","Parts")</f>
        <v/>
      </c>
      <c r="DP102" s="27" t="str">
        <f aca="false">IF(ISBLANK(Values!E101),"",Values!$B$31)</f>
        <v/>
      </c>
      <c r="DS102" s="31"/>
      <c r="DY102" s="31"/>
      <c r="DZ102" s="31"/>
      <c r="EA102" s="31"/>
      <c r="EB102" s="31"/>
      <c r="EC102" s="31"/>
      <c r="EI102" s="1" t="str">
        <f aca="false">IF(ISBLANK(Values!E101),"",Values!$B$31)</f>
        <v/>
      </c>
      <c r="ES102" s="1" t="str">
        <f aca="false">IF(ISBLANK(Values!E101),"","Amazon Tellus UPS")</f>
        <v/>
      </c>
      <c r="EV102" s="31" t="str">
        <f aca="false">IF(ISBLANK(Values!E101),"","New")</f>
        <v/>
      </c>
      <c r="FE102" s="1" t="str">
        <f aca="false">IF(ISBLANK(Values!E101),"",IF(CO102&lt;&gt;"DEFAULT", "", 3))</f>
        <v/>
      </c>
      <c r="FH102" s="1" t="str">
        <f aca="false">IF(ISBLANK(Values!E101),"","FALSE")</f>
        <v/>
      </c>
      <c r="FI102" s="36" t="str">
        <f aca="false">IF(ISBLANK(Values!E101),"","FALSE")</f>
        <v/>
      </c>
      <c r="FJ102" s="36" t="str">
        <f aca="false">IF(ISBLANK(Values!E101),"","FALSE")</f>
        <v/>
      </c>
      <c r="FM102" s="1" t="str">
        <f aca="false">IF(ISBLANK(Values!E101),"","1")</f>
        <v/>
      </c>
      <c r="FO102" s="28" t="str">
        <f aca="false">IF(ISBLANK(Values!E101),"",IF(Values!J101, Values!$B$4, Values!$B$5))</f>
        <v/>
      </c>
      <c r="FP102" s="1" t="str">
        <f aca="false">IF(ISBLANK(Values!E101),"","Percent")</f>
        <v/>
      </c>
      <c r="FQ102" s="1" t="str">
        <f aca="false">IF(ISBLANK(Values!E101),"","2")</f>
        <v/>
      </c>
      <c r="FR102" s="1" t="str">
        <f aca="false">IF(ISBLANK(Values!E101),"","3")</f>
        <v/>
      </c>
      <c r="FS102" s="1" t="str">
        <f aca="false">IF(ISBLANK(Values!E101),"","5")</f>
        <v/>
      </c>
      <c r="FT102" s="1" t="str">
        <f aca="false">IF(ISBLANK(Values!E101),"","6")</f>
        <v/>
      </c>
      <c r="FU102" s="1" t="str">
        <f aca="false">IF(ISBLANK(Values!E101),"","10")</f>
        <v/>
      </c>
      <c r="FV102" s="1" t="str">
        <f aca="false">IF(ISBLANK(Values!E101),"","10")</f>
        <v/>
      </c>
    </row>
    <row r="103" customFormat="false" ht="15" hidden="false" customHeight="false" outlineLevel="0" collapsed="false">
      <c r="A103" s="27" t="str">
        <f aca="false">IF(ISBLANK(Values!E102),"",IF(Values!$B$37="EU","computercomponent","computer"))</f>
        <v/>
      </c>
      <c r="B103" s="38"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 SUBSTITUTE(Values!$B$1, "{language}", Values!H102) &amp; " " &amp;Values!$B$3, SUBSTITUTE(Values!$B$2, "{language}", Values!$H102) &amp; " " &amp;Values!$B$3))</f>
        <v/>
      </c>
      <c r="G103" s="39" t="str">
        <f aca="false">IF(ISBLANK(Values!E102),"","TellusRem")</f>
        <v/>
      </c>
      <c r="H103" s="27" t="str">
        <f aca="false">IF(ISBLANK(Values!E102),"",Values!$B$16)</f>
        <v/>
      </c>
      <c r="I103" s="27" t="str">
        <f aca="false">IF(ISBLANK(Values!E102),"","4730574031")</f>
        <v/>
      </c>
      <c r="J103" s="40" t="str">
        <f aca="false">IF(ISBLANK(Values!E102),"",Values!F102 )</f>
        <v/>
      </c>
      <c r="K103" s="28" t="str">
        <f aca="false">IF(ISBLANK(Values!E102),"",IF(Values!J102, Values!$B$4, Values!$B$5))</f>
        <v/>
      </c>
      <c r="L103" s="41" t="str">
        <f aca="false">IF(ISBLANK(Values!E102),"",Values!$B$18)</f>
        <v/>
      </c>
      <c r="M103" s="28" t="str">
        <f aca="false">IF(ISBLANK(Values!E102),"",Values!$M102)</f>
        <v/>
      </c>
      <c r="N103" s="28" t="str">
        <f aca="false">IF(ISBLANK(Values!$F102),"",Values!N102)</f>
        <v/>
      </c>
      <c r="O103" s="28" t="str">
        <f aca="false">IF(ISBLANK(Values!$F102),"",Values!O102)</f>
        <v/>
      </c>
      <c r="P103" s="28" t="str">
        <f aca="false">IF(ISBLANK(Values!$F102),"",Values!P102)</f>
        <v/>
      </c>
      <c r="Q103" s="28" t="str">
        <f aca="false">IF(ISBLANK(Values!$F102),"",Values!Q102)</f>
        <v/>
      </c>
      <c r="R103" s="28" t="str">
        <f aca="false">IF(ISBLANK(Values!$F102),"",Values!R102)</f>
        <v/>
      </c>
      <c r="S103" s="28" t="str">
        <f aca="false">IF(ISBLANK(Values!$F102),"",Values!S102)</f>
        <v/>
      </c>
      <c r="T103" s="28" t="str">
        <f aca="false">IF(ISBLANK(Values!$F102),"",Values!T102)</f>
        <v/>
      </c>
      <c r="U103" s="44" t="str">
        <f aca="false">IF(ISBLANK(Values!$F102),"",Values!U102)</f>
        <v/>
      </c>
      <c r="W103" s="32" t="str">
        <f aca="false">IF(ISBLANK(Values!E102),"","Child")</f>
        <v/>
      </c>
      <c r="X103" s="32" t="str">
        <f aca="false">IF(ISBLANK(Values!E102),"",Values!$B$13)</f>
        <v/>
      </c>
      <c r="Y103" s="40" t="str">
        <f aca="false">IF(ISBLANK(Values!E102),"","Size-Color")</f>
        <v/>
      </c>
      <c r="Z103" s="32" t="str">
        <f aca="false">IF(ISBLANK(Values!E102),"","variation")</f>
        <v/>
      </c>
      <c r="AA103" s="36" t="str">
        <f aca="false">IF(ISBLANK(Values!E102),"",Values!$B$20)</f>
        <v/>
      </c>
      <c r="AB103" s="36" t="str">
        <f aca="false">IF(ISBLANK(Values!E102),"",Values!$B$29)</f>
        <v/>
      </c>
      <c r="AI103" s="42" t="str">
        <f aca="false">IF(ISBLANK(Values!E102),"",IF(Values!I102,Values!$B$23,Values!$B$33))</f>
        <v/>
      </c>
      <c r="AJ103" s="43" t="str">
        <f aca="false">IF(ISBLANK(Values!E102),"",Values!$B$24 &amp;" "&amp;Values!$B$3)</f>
        <v/>
      </c>
      <c r="AK103" s="1" t="str">
        <f aca="false">IF(ISBLANK(Values!E102),"",Values!$B$25)</f>
        <v/>
      </c>
      <c r="AL103" s="1" t="str">
        <f aca="false">IF(ISBLANK(Values!E102),"",SUBSTITUTE(SUBSTITUTE(IF(Values!$J102, Values!$B$26, Values!$B$33), "{language}", Values!$H102), "{flag}", INDEX(options!$E$1:$E$20, Values!$V102)))</f>
        <v/>
      </c>
      <c r="AM103" s="1" t="str">
        <f aca="false">SUBSTITUTE(IF(ISBLANK(Values!E102),"",Values!$B$27), "{model}", Values!$B$3)</f>
        <v/>
      </c>
      <c r="AT103" s="28" t="str">
        <f aca="false">IF(ISBLANK(Values!E102),"",Values!H102)</f>
        <v/>
      </c>
      <c r="AV103" s="36" t="str">
        <f aca="false">IF(ISBLANK(Values!E102),"",IF(Values!J102,"Backlit", "Non-Backlit"))</f>
        <v/>
      </c>
      <c r="BE103" s="27" t="str">
        <f aca="false">IF(ISBLANK(Values!E102),"","Professional Audience")</f>
        <v/>
      </c>
      <c r="BF103" s="27" t="str">
        <f aca="false">IF(ISBLANK(Values!E102),"","Consumer Audience")</f>
        <v/>
      </c>
      <c r="BG103" s="27" t="str">
        <f aca="false">IF(ISBLANK(Values!E102),"","Adults")</f>
        <v/>
      </c>
      <c r="BH103" s="27" t="str">
        <f aca="false">IF(ISBLANK(Values!E102),"","People")</f>
        <v/>
      </c>
      <c r="CG103" s="1" t="str">
        <f aca="false">IF(ISBLANK(Values!E102),"",Values!$B$11)</f>
        <v/>
      </c>
      <c r="CH103" s="1" t="str">
        <f aca="false">IF(ISBLANK(Values!E102),"","GR")</f>
        <v/>
      </c>
      <c r="CI103" s="1" t="str">
        <f aca="false">IF(ISBLANK(Values!E102),"",Values!$B$7)</f>
        <v/>
      </c>
      <c r="CJ103" s="1" t="str">
        <f aca="false">IF(ISBLANK(Values!E102),"",Values!$B$8)</f>
        <v/>
      </c>
      <c r="CK103" s="1" t="str">
        <f aca="false">IF(ISBLANK(Values!E102),"",Values!$B$9)</f>
        <v/>
      </c>
      <c r="CL103" s="1" t="str">
        <f aca="false">IF(ISBLANK(Values!E102),"","CM")</f>
        <v/>
      </c>
      <c r="CO103" s="1" t="str">
        <f aca="false">IF(ISBLANK(Values!E102), "", IF(AND(Values!$B$37=options!$G$2, Values!$C102), "AMAZON_NA", IF(AND(Values!$B$37=options!$G$1, Values!$D102), "AMAZON_EU", "DEFAULT")))</f>
        <v/>
      </c>
      <c r="CP103" s="36" t="str">
        <f aca="false">IF(ISBLANK(Values!E102),"",Values!$B$7)</f>
        <v/>
      </c>
      <c r="CQ103" s="36" t="str">
        <f aca="false">IF(ISBLANK(Values!E102),"",Values!$B$8)</f>
        <v/>
      </c>
      <c r="CR103" s="36" t="str">
        <f aca="false">IF(ISBLANK(Values!E102),"",Values!$B$9)</f>
        <v/>
      </c>
      <c r="CS103" s="1" t="str">
        <f aca="false">IF(ISBLANK(Values!E102),"",Values!$B$11)</f>
        <v/>
      </c>
      <c r="CT103" s="1" t="str">
        <f aca="false">IF(ISBLANK(Values!E102),"","GR")</f>
        <v/>
      </c>
      <c r="CU103" s="1" t="str">
        <f aca="false">IF(ISBLANK(Values!E102),"","CM")</f>
        <v/>
      </c>
      <c r="CV103" s="1" t="str">
        <f aca="false">IF(ISBLANK(Values!E102),"",IF(Values!$B$36=options!$F$1,"Denmark", IF(Values!$B$36=options!$F$2, "Danemark",IF(Values!$B$36=options!$F$3, "Dänemark",IF(Values!$B$36=options!$F$4, "Danimarca",IF(Values!$B$36=options!$F$5, "Dinamarca",IF(Values!$B$36=options!$F$6, "Denemarken","" ) ) ) ) )))</f>
        <v/>
      </c>
      <c r="CZ103" s="1" t="str">
        <f aca="false">IF(ISBLANK(Values!E102),"","No")</f>
        <v/>
      </c>
      <c r="DA103" s="1" t="str">
        <f aca="false">IF(ISBLANK(Values!E102),"","No")</f>
        <v/>
      </c>
      <c r="DO103" s="27" t="str">
        <f aca="false">IF(ISBLANK(Values!E102),"","Parts")</f>
        <v/>
      </c>
      <c r="DP103" s="27" t="str">
        <f aca="false">IF(ISBLANK(Values!E102),"",Values!$B$31)</f>
        <v/>
      </c>
      <c r="DS103" s="31"/>
      <c r="DY103" s="31"/>
      <c r="DZ103" s="31"/>
      <c r="EA103" s="31"/>
      <c r="EB103" s="31"/>
      <c r="EC103" s="31"/>
      <c r="EI103" s="1" t="str">
        <f aca="false">IF(ISBLANK(Values!E102),"",Values!$B$31)</f>
        <v/>
      </c>
      <c r="ES103" s="1" t="str">
        <f aca="false">IF(ISBLANK(Values!E102),"","Amazon Tellus UPS")</f>
        <v/>
      </c>
      <c r="EV103" s="31" t="str">
        <f aca="false">IF(ISBLANK(Values!E102),"","New")</f>
        <v/>
      </c>
      <c r="FE103" s="1" t="str">
        <f aca="false">IF(ISBLANK(Values!E102),"",IF(CO103&lt;&gt;"DEFAULT", "", 3))</f>
        <v/>
      </c>
      <c r="FH103" s="1" t="str">
        <f aca="false">IF(ISBLANK(Values!E102),"","FALSE")</f>
        <v/>
      </c>
      <c r="FI103" s="36" t="str">
        <f aca="false">IF(ISBLANK(Values!E102),"","FALSE")</f>
        <v/>
      </c>
      <c r="FJ103" s="36" t="str">
        <f aca="false">IF(ISBLANK(Values!E102),"","FALSE")</f>
        <v/>
      </c>
      <c r="FM103" s="1" t="str">
        <f aca="false">IF(ISBLANK(Values!E102),"","1")</f>
        <v/>
      </c>
      <c r="FO103" s="28" t="str">
        <f aca="false">IF(ISBLANK(Values!E102),"",IF(Values!J102, Values!$B$4, Values!$B$5))</f>
        <v/>
      </c>
      <c r="FP103" s="1" t="str">
        <f aca="false">IF(ISBLANK(Values!E102),"","Percent")</f>
        <v/>
      </c>
      <c r="FQ103" s="1" t="str">
        <f aca="false">IF(ISBLANK(Values!E102),"","2")</f>
        <v/>
      </c>
      <c r="FR103" s="1" t="str">
        <f aca="false">IF(ISBLANK(Values!E102),"","3")</f>
        <v/>
      </c>
      <c r="FS103" s="1" t="str">
        <f aca="false">IF(ISBLANK(Values!E102),"","5")</f>
        <v/>
      </c>
      <c r="FT103" s="1" t="str">
        <f aca="false">IF(ISBLANK(Values!E102),"","6")</f>
        <v/>
      </c>
      <c r="FU103" s="1" t="str">
        <f aca="false">IF(ISBLANK(Values!E102),"","10")</f>
        <v/>
      </c>
      <c r="FV103" s="1" t="str">
        <f aca="false">IF(ISBLANK(Values!E102),"","10")</f>
        <v/>
      </c>
    </row>
    <row r="104" customFormat="false" ht="15" hidden="false" customHeight="false" outlineLevel="0" collapsed="false">
      <c r="A104" s="27" t="str">
        <f aca="false">IF(ISBLANK(Values!E103),"",IF(Values!$B$37="EU","computercomponent","computer"))</f>
        <v/>
      </c>
      <c r="B104" s="38"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 SUBSTITUTE(Values!$B$1, "{language}", Values!H103) &amp; " " &amp;Values!$B$3, SUBSTITUTE(Values!$B$2, "{language}", Values!$H103) &amp; " " &amp;Values!$B$3))</f>
        <v/>
      </c>
      <c r="G104" s="39" t="str">
        <f aca="false">IF(ISBLANK(Values!E103),"","TellusRem")</f>
        <v/>
      </c>
      <c r="H104" s="27" t="str">
        <f aca="false">IF(ISBLANK(Values!E103),"",Values!$B$16)</f>
        <v/>
      </c>
      <c r="I104" s="27" t="str">
        <f aca="false">IF(ISBLANK(Values!E103),"","4730574031")</f>
        <v/>
      </c>
      <c r="J104" s="40" t="str">
        <f aca="false">IF(ISBLANK(Values!E103),"",Values!F103 )</f>
        <v/>
      </c>
      <c r="K104" s="28" t="str">
        <f aca="false">IF(ISBLANK(Values!E103),"",IF(Values!J103, Values!$B$4, Values!$B$5))</f>
        <v/>
      </c>
      <c r="L104" s="41" t="str">
        <f aca="false">IF(ISBLANK(Values!E103),"",Values!$B$18)</f>
        <v/>
      </c>
      <c r="M104" s="28" t="str">
        <f aca="false">IF(ISBLANK(Values!E103),"",Values!$M103)</f>
        <v/>
      </c>
      <c r="N104" s="28" t="str">
        <f aca="false">IF(ISBLANK(Values!$F103),"",Values!N103)</f>
        <v/>
      </c>
      <c r="O104" s="28" t="str">
        <f aca="false">IF(ISBLANK(Values!$F103),"",Values!O103)</f>
        <v/>
      </c>
      <c r="P104" s="28" t="str">
        <f aca="false">IF(ISBLANK(Values!$F103),"",Values!P103)</f>
        <v/>
      </c>
      <c r="Q104" s="28" t="str">
        <f aca="false">IF(ISBLANK(Values!$F103),"",Values!Q103)</f>
        <v/>
      </c>
      <c r="R104" s="28" t="str">
        <f aca="false">IF(ISBLANK(Values!$F103),"",Values!R103)</f>
        <v/>
      </c>
      <c r="S104" s="28" t="str">
        <f aca="false">IF(ISBLANK(Values!$F103),"",Values!S103)</f>
        <v/>
      </c>
      <c r="T104" s="28" t="str">
        <f aca="false">IF(ISBLANK(Values!$F103),"",Values!T103)</f>
        <v/>
      </c>
      <c r="U104" s="44" t="str">
        <f aca="false">IF(ISBLANK(Values!$F103),"",Values!U103)</f>
        <v/>
      </c>
      <c r="W104" s="32" t="str">
        <f aca="false">IF(ISBLANK(Values!E103),"","Child")</f>
        <v/>
      </c>
      <c r="X104" s="32" t="str">
        <f aca="false">IF(ISBLANK(Values!E103),"",Values!$B$13)</f>
        <v/>
      </c>
      <c r="Y104" s="40" t="str">
        <f aca="false">IF(ISBLANK(Values!E103),"","Size-Color")</f>
        <v/>
      </c>
      <c r="Z104" s="32" t="str">
        <f aca="false">IF(ISBLANK(Values!E103),"","variation")</f>
        <v/>
      </c>
      <c r="AA104" s="36" t="str">
        <f aca="false">IF(ISBLANK(Values!E103),"",Values!$B$20)</f>
        <v/>
      </c>
      <c r="AB104" s="36" t="str">
        <f aca="false">IF(ISBLANK(Values!E103),"",Values!$B$29)</f>
        <v/>
      </c>
      <c r="AI104" s="42" t="str">
        <f aca="false">IF(ISBLANK(Values!E103),"",IF(Values!I103,Values!$B$23,Values!$B$33))</f>
        <v/>
      </c>
      <c r="AJ104" s="43" t="str">
        <f aca="false">IF(ISBLANK(Values!E103),"",Values!$B$24 &amp;" "&amp;Values!$B$3)</f>
        <v/>
      </c>
      <c r="AK104" s="1" t="str">
        <f aca="false">IF(ISBLANK(Values!E103),"",Values!$B$25)</f>
        <v/>
      </c>
      <c r="AL104" s="1" t="str">
        <f aca="false">IF(ISBLANK(Values!E103),"",SUBSTITUTE(SUBSTITUTE(IF(Values!$J103, Values!$B$26, Values!$B$33), "{language}", Values!$H103), "{flag}", INDEX(options!$E$1:$E$20, Values!$V103)))</f>
        <v/>
      </c>
      <c r="AM104" s="1" t="str">
        <f aca="false">SUBSTITUTE(IF(ISBLANK(Values!E103),"",Values!$B$27), "{model}", Values!$B$3)</f>
        <v/>
      </c>
      <c r="AT104" s="28" t="str">
        <f aca="false">IF(ISBLANK(Values!E103),"",Values!H103)</f>
        <v/>
      </c>
      <c r="AV104" s="36" t="str">
        <f aca="false">IF(ISBLANK(Values!E103),"",IF(Values!J103,"Backlit", "Non-Backlit"))</f>
        <v/>
      </c>
      <c r="BE104" s="27" t="str">
        <f aca="false">IF(ISBLANK(Values!E103),"","Professional Audience")</f>
        <v/>
      </c>
      <c r="BF104" s="27" t="str">
        <f aca="false">IF(ISBLANK(Values!E103),"","Consumer Audience")</f>
        <v/>
      </c>
      <c r="BG104" s="27" t="str">
        <f aca="false">IF(ISBLANK(Values!E103),"","Adults")</f>
        <v/>
      </c>
      <c r="BH104" s="27" t="str">
        <f aca="false">IF(ISBLANK(Values!E103),"","People")</f>
        <v/>
      </c>
      <c r="CG104" s="1" t="str">
        <f aca="false">IF(ISBLANK(Values!E103),"",Values!$B$11)</f>
        <v/>
      </c>
      <c r="CH104" s="1" t="str">
        <f aca="false">IF(ISBLANK(Values!E103),"","GR")</f>
        <v/>
      </c>
      <c r="CI104" s="1" t="str">
        <f aca="false">IF(ISBLANK(Values!E103),"",Values!$B$7)</f>
        <v/>
      </c>
      <c r="CJ104" s="1" t="str">
        <f aca="false">IF(ISBLANK(Values!E103),"",Values!$B$8)</f>
        <v/>
      </c>
      <c r="CK104" s="1" t="str">
        <f aca="false">IF(ISBLANK(Values!E103),"",Values!$B$9)</f>
        <v/>
      </c>
      <c r="CL104" s="1" t="str">
        <f aca="false">IF(ISBLANK(Values!E103),"","CM")</f>
        <v/>
      </c>
      <c r="CP104" s="36" t="str">
        <f aca="false">IF(ISBLANK(Values!E103),"",Values!$B$7)</f>
        <v/>
      </c>
      <c r="CQ104" s="36" t="str">
        <f aca="false">IF(ISBLANK(Values!E103),"",Values!$B$8)</f>
        <v/>
      </c>
      <c r="CR104" s="36" t="str">
        <f aca="false">IF(ISBLANK(Values!E103),"",Values!$B$9)</f>
        <v/>
      </c>
      <c r="CS104" s="1" t="str">
        <f aca="false">IF(ISBLANK(Values!E103),"",Values!$B$11)</f>
        <v/>
      </c>
      <c r="CT104" s="1" t="str">
        <f aca="false">IF(ISBLANK(Values!E103),"","GR")</f>
        <v/>
      </c>
      <c r="CU104" s="1" t="str">
        <f aca="false">IF(ISBLANK(Values!E103),"","CM")</f>
        <v/>
      </c>
      <c r="CV104" s="1" t="str">
        <f aca="false">IF(ISBLANK(Values!E103),"",IF(Values!$B$36=options!$F$1,"Denmark", IF(Values!$B$36=options!$F$2, "Danemark",IF(Values!$B$36=options!$F$3, "Dänemark",IF(Values!$B$36=options!$F$4, "Danimarca",IF(Values!$B$36=options!$F$5, "Dinamarca",IF(Values!$B$36=options!$F$6, "Denemarken","" ) ) ) ) )))</f>
        <v/>
      </c>
      <c r="CZ104" s="1" t="str">
        <f aca="false">IF(ISBLANK(Values!E103),"","No")</f>
        <v/>
      </c>
      <c r="DA104" s="1" t="str">
        <f aca="false">IF(ISBLANK(Values!E103),"","No")</f>
        <v/>
      </c>
      <c r="DO104" s="27" t="str">
        <f aca="false">IF(ISBLANK(Values!E103),"","Parts")</f>
        <v/>
      </c>
      <c r="DP104" s="27" t="str">
        <f aca="false">IF(ISBLANK(Values!E103),"",Values!$B$31)</f>
        <v/>
      </c>
      <c r="DS104" s="31"/>
      <c r="DY104" s="31"/>
      <c r="DZ104" s="31"/>
      <c r="EA104" s="31"/>
      <c r="EB104" s="31"/>
      <c r="EC104" s="31"/>
      <c r="EI104" s="1" t="str">
        <f aca="false">IF(ISBLANK(Values!E103),"",Values!$B$31)</f>
        <v/>
      </c>
      <c r="ES104" s="1" t="str">
        <f aca="false">IF(ISBLANK(Values!E103),"","Amazon Tellus UPS")</f>
        <v/>
      </c>
      <c r="EV104" s="31" t="str">
        <f aca="false">IF(ISBLANK(Values!E103),"","New")</f>
        <v/>
      </c>
      <c r="FE104" s="1" t="str">
        <f aca="false">IF(ISBLANK(Values!E103),"",IF(CO104&lt;&gt;"DEFAULT", "", 3))</f>
        <v/>
      </c>
      <c r="FH104" s="1" t="str">
        <f aca="false">IF(ISBLANK(Values!E103),"","FALSE")</f>
        <v/>
      </c>
      <c r="FI104" s="36" t="str">
        <f aca="false">IF(ISBLANK(Values!E103),"","FALSE")</f>
        <v/>
      </c>
      <c r="FJ104" s="36" t="str">
        <f aca="false">IF(ISBLANK(Values!E103),"","FALSE")</f>
        <v/>
      </c>
      <c r="FM104" s="1" t="str">
        <f aca="false">IF(ISBLANK(Values!E103),"","1")</f>
        <v/>
      </c>
      <c r="FO104" s="28" t="str">
        <f aca="false">IF(ISBLANK(Values!E103),"",IF(Values!J103, Values!$B$4, Values!$B$5))</f>
        <v/>
      </c>
      <c r="FP104" s="1" t="str">
        <f aca="false">IF(ISBLANK(Values!E103),"","Percent")</f>
        <v/>
      </c>
      <c r="FQ104" s="1" t="str">
        <f aca="false">IF(ISBLANK(Values!E103),"","2")</f>
        <v/>
      </c>
      <c r="FR104" s="1" t="str">
        <f aca="false">IF(ISBLANK(Values!E103),"","3")</f>
        <v/>
      </c>
      <c r="FS104" s="1" t="str">
        <f aca="false">IF(ISBLANK(Values!E103),"","5")</f>
        <v/>
      </c>
      <c r="FT104" s="1" t="str">
        <f aca="false">IF(ISBLANK(Values!E103),"","6")</f>
        <v/>
      </c>
      <c r="FU104" s="1" t="str">
        <f aca="false">IF(ISBLANK(Values!E103),"","10")</f>
        <v/>
      </c>
      <c r="FV104" s="1" t="str">
        <f aca="false">IF(ISBLANK(Values!E103),"","10")</f>
        <v/>
      </c>
    </row>
    <row r="105" customFormat="false" ht="15" hidden="false" customHeight="false" outlineLevel="0" collapsed="false">
      <c r="A105" s="27" t="str">
        <f aca="false">IF(ISBLANK(Values!E104),"",IF(Values!$B$37="EU","computercomponent","computer"))</f>
        <v/>
      </c>
      <c r="B105" s="38"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 SUBSTITUTE(Values!$B$1, "{language}", Values!H104) &amp; " " &amp;Values!$B$3, SUBSTITUTE(Values!$B$2, "{language}", Values!$H104) &amp; " " &amp;Values!$B$3))</f>
        <v/>
      </c>
      <c r="G105" s="39" t="str">
        <f aca="false">IF(ISBLANK(Values!E104),"","TellusRem")</f>
        <v/>
      </c>
      <c r="H105" s="27" t="str">
        <f aca="false">IF(ISBLANK(Values!E104),"",Values!$B$16)</f>
        <v/>
      </c>
      <c r="I105" s="27" t="str">
        <f aca="false">IF(ISBLANK(Values!E104),"","4730574031")</f>
        <v/>
      </c>
      <c r="J105" s="40" t="str">
        <f aca="false">IF(ISBLANK(Values!E104),"",Values!F104 )</f>
        <v/>
      </c>
      <c r="K105" s="28" t="str">
        <f aca="false">IF(ISBLANK(Values!E104),"",IF(Values!J104, Values!$B$4, Values!$B$5))</f>
        <v/>
      </c>
      <c r="L105" s="41" t="str">
        <f aca="false">IF(ISBLANK(Values!E104),"",Values!$B$18)</f>
        <v/>
      </c>
      <c r="M105" s="28" t="str">
        <f aca="false">IF(ISBLANK(Values!E104),"",Values!$M104)</f>
        <v/>
      </c>
      <c r="N105" s="28" t="str">
        <f aca="false">IF(ISBLANK(Values!$F104),"",Values!N104)</f>
        <v/>
      </c>
      <c r="O105" s="28" t="str">
        <f aca="false">IF(ISBLANK(Values!$F104),"",Values!O104)</f>
        <v/>
      </c>
      <c r="P105" s="28" t="str">
        <f aca="false">IF(ISBLANK(Values!$F104),"",Values!P104)</f>
        <v/>
      </c>
      <c r="Q105" s="28" t="str">
        <f aca="false">IF(ISBLANK(Values!$F104),"",Values!Q104)</f>
        <v/>
      </c>
      <c r="R105" s="28" t="str">
        <f aca="false">IF(ISBLANK(Values!$F104),"",Values!R104)</f>
        <v/>
      </c>
      <c r="S105" s="28" t="str">
        <f aca="false">IF(ISBLANK(Values!$F104),"",Values!S104)</f>
        <v/>
      </c>
      <c r="T105" s="28" t="str">
        <f aca="false">IF(ISBLANK(Values!$F104),"",Values!T104)</f>
        <v/>
      </c>
      <c r="U105" s="44" t="str">
        <f aca="false">IF(ISBLANK(Values!$F104),"",Values!U104)</f>
        <v/>
      </c>
      <c r="W105" s="32" t="str">
        <f aca="false">IF(ISBLANK(Values!E104),"","Child")</f>
        <v/>
      </c>
      <c r="X105" s="32" t="str">
        <f aca="false">IF(ISBLANK(Values!E104),"",Values!$B$13)</f>
        <v/>
      </c>
      <c r="Y105" s="40" t="str">
        <f aca="false">IF(ISBLANK(Values!E104),"","Size-Color")</f>
        <v/>
      </c>
      <c r="Z105" s="32" t="str">
        <f aca="false">IF(ISBLANK(Values!E104),"","variation")</f>
        <v/>
      </c>
      <c r="AA105" s="36" t="str">
        <f aca="false">IF(ISBLANK(Values!E104),"",Values!$B$20)</f>
        <v/>
      </c>
      <c r="AB105" s="36" t="str">
        <f aca="false">IF(ISBLANK(Values!E104),"",Values!$B$29)</f>
        <v/>
      </c>
      <c r="AI105" s="42" t="str">
        <f aca="false">IF(ISBLANK(Values!E104),"",IF(Values!I104,Values!$B$23,Values!$B$33))</f>
        <v/>
      </c>
      <c r="AJ105" s="43" t="str">
        <f aca="false">IF(ISBLANK(Values!E104),"",Values!$B$24 &amp;" "&amp;Values!$B$3)</f>
        <v/>
      </c>
      <c r="AK105" s="1" t="str">
        <f aca="false">IF(ISBLANK(Values!E104),"",Values!$B$25)</f>
        <v/>
      </c>
      <c r="AL105" s="1" t="str">
        <f aca="false">IF(ISBLANK(Values!E104),"",SUBSTITUTE(SUBSTITUTE(IF(Values!$J104, Values!$B$26, Values!$B$33), "{language}", Values!$H104), "{flag}", INDEX(options!$E$1:$E$20, Values!$V104)))</f>
        <v/>
      </c>
      <c r="AM105" s="1" t="str">
        <f aca="false">SUBSTITUTE(IF(ISBLANK(Values!E104),"",Values!$B$27), "{model}", Values!$B$3)</f>
        <v/>
      </c>
      <c r="AT105" s="28" t="str">
        <f aca="false">IF(ISBLANK(Values!E104),"",Values!H104)</f>
        <v/>
      </c>
      <c r="AV105" s="36" t="str">
        <f aca="false">IF(ISBLANK(Values!E104),"",IF(Values!J104,"Backlit", "Non-Backlit"))</f>
        <v/>
      </c>
      <c r="BE105" s="27" t="str">
        <f aca="false">IF(ISBLANK(Values!E104),"","Professional Audience")</f>
        <v/>
      </c>
      <c r="BF105" s="27" t="str">
        <f aca="false">IF(ISBLANK(Values!E104),"","Consumer Audience")</f>
        <v/>
      </c>
      <c r="BG105" s="27" t="str">
        <f aca="false">IF(ISBLANK(Values!E104),"","Adults")</f>
        <v/>
      </c>
      <c r="BH105" s="27" t="str">
        <f aca="false">IF(ISBLANK(Values!E104),"","People")</f>
        <v/>
      </c>
      <c r="CG105" s="1" t="str">
        <f aca="false">IF(ISBLANK(Values!E104),"",Values!$B$11)</f>
        <v/>
      </c>
      <c r="CH105" s="1" t="str">
        <f aca="false">IF(ISBLANK(Values!E104),"","GR")</f>
        <v/>
      </c>
      <c r="CI105" s="1" t="str">
        <f aca="false">IF(ISBLANK(Values!E104),"",Values!$B$7)</f>
        <v/>
      </c>
      <c r="CJ105" s="1" t="str">
        <f aca="false">IF(ISBLANK(Values!E104),"",Values!$B$8)</f>
        <v/>
      </c>
      <c r="CK105" s="1" t="str">
        <f aca="false">IF(ISBLANK(Values!E104),"",Values!$B$9)</f>
        <v/>
      </c>
      <c r="CL105" s="1" t="str">
        <f aca="false">IF(ISBLANK(Values!E104),"","CM")</f>
        <v/>
      </c>
      <c r="CP105" s="36" t="str">
        <f aca="false">IF(ISBLANK(Values!E104),"",Values!$B$7)</f>
        <v/>
      </c>
      <c r="CQ105" s="36" t="str">
        <f aca="false">IF(ISBLANK(Values!E104),"",Values!$B$8)</f>
        <v/>
      </c>
      <c r="CR105" s="36" t="str">
        <f aca="false">IF(ISBLANK(Values!E104),"",Values!$B$9)</f>
        <v/>
      </c>
      <c r="CS105" s="1" t="str">
        <f aca="false">IF(ISBLANK(Values!E104),"",Values!$B$11)</f>
        <v/>
      </c>
      <c r="CT105" s="1" t="str">
        <f aca="false">IF(ISBLANK(Values!E104),"","GR")</f>
        <v/>
      </c>
      <c r="CU105" s="1" t="str">
        <f aca="false">IF(ISBLANK(Values!E104),"","CM")</f>
        <v/>
      </c>
      <c r="CV105" s="1" t="str">
        <f aca="false">IF(ISBLANK(Values!E104),"",IF(Values!$B$36=options!$F$1,"Denmark", IF(Values!$B$36=options!$F$2, "Danemark",IF(Values!$B$36=options!$F$3, "Dänemark",IF(Values!$B$36=options!$F$4, "Danimarca",IF(Values!$B$36=options!$F$5, "Dinamarca",IF(Values!$B$36=options!$F$6, "Denemarken","" ) ) ) ) )))</f>
        <v/>
      </c>
      <c r="CZ105" s="1" t="str">
        <f aca="false">IF(ISBLANK(Values!E104),"","No")</f>
        <v/>
      </c>
      <c r="DA105" s="1" t="str">
        <f aca="false">IF(ISBLANK(Values!E104),"","No")</f>
        <v/>
      </c>
      <c r="DO105" s="27" t="str">
        <f aca="false">IF(ISBLANK(Values!E104),"","Parts")</f>
        <v/>
      </c>
      <c r="DP105" s="27" t="str">
        <f aca="false">IF(ISBLANK(Values!E104),"",Values!$B$31)</f>
        <v/>
      </c>
      <c r="DS105" s="31"/>
      <c r="DY105" s="31"/>
      <c r="DZ105" s="31"/>
      <c r="EA105" s="31"/>
      <c r="EB105" s="31"/>
      <c r="EC105" s="31"/>
      <c r="EI105" s="1" t="str">
        <f aca="false">IF(ISBLANK(Values!E104),"",Values!$B$31)</f>
        <v/>
      </c>
      <c r="ES105" s="1" t="str">
        <f aca="false">IF(ISBLANK(Values!E104),"","Amazon Tellus UPS")</f>
        <v/>
      </c>
      <c r="EV105" s="31" t="str">
        <f aca="false">IF(ISBLANK(Values!E104),"","New")</f>
        <v/>
      </c>
      <c r="FE105" s="1" t="str">
        <f aca="false">IF(ISBLANK(Values!E104),"",IF(CO105&lt;&gt;"DEFAULT", "", 3))</f>
        <v/>
      </c>
      <c r="FH105" s="1" t="str">
        <f aca="false">IF(ISBLANK(Values!E104),"","FALSE")</f>
        <v/>
      </c>
      <c r="FI105" s="36" t="str">
        <f aca="false">IF(ISBLANK(Values!E104),"","FALSE")</f>
        <v/>
      </c>
      <c r="FJ105" s="36" t="str">
        <f aca="false">IF(ISBLANK(Values!E104),"","FALSE")</f>
        <v/>
      </c>
      <c r="FM105" s="1" t="str">
        <f aca="false">IF(ISBLANK(Values!E104),"","1")</f>
        <v/>
      </c>
      <c r="FO105" s="28" t="str">
        <f aca="false">IF(ISBLANK(Values!E104),"",IF(Values!J104, Values!$B$4, Values!$B$5))</f>
        <v/>
      </c>
      <c r="FP105" s="1" t="str">
        <f aca="false">IF(ISBLANK(Values!E104),"","Percent")</f>
        <v/>
      </c>
      <c r="FQ105" s="1" t="str">
        <f aca="false">IF(ISBLANK(Values!E104),"","2")</f>
        <v/>
      </c>
      <c r="FR105" s="1" t="str">
        <f aca="false">IF(ISBLANK(Values!E104),"","3")</f>
        <v/>
      </c>
      <c r="FS105" s="1" t="str">
        <f aca="false">IF(ISBLANK(Values!E104),"","5")</f>
        <v/>
      </c>
      <c r="FT105" s="1" t="str">
        <f aca="false">IF(ISBLANK(Values!E104),"","6")</f>
        <v/>
      </c>
      <c r="FU105" s="1" t="str">
        <f aca="false">IF(ISBLANK(Values!E104),"","10")</f>
        <v/>
      </c>
      <c r="FV105" s="1" t="str">
        <f aca="false">IF(ISBLANK(Values!E104),"","10")</f>
        <v/>
      </c>
    </row>
    <row r="106" customFormat="false" ht="15" hidden="false" customHeight="false" outlineLevel="0" collapsed="false">
      <c r="A106" s="27" t="str">
        <f aca="false">IF(ISBLANK(Values!E105),"",IF(Values!$B$37="EU","computercomponent","computer"))</f>
        <v/>
      </c>
      <c r="B106" s="38"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 SUBSTITUTE(Values!$B$1, "{language}", Values!H105) &amp; " " &amp;Values!$B$3, SUBSTITUTE(Values!$B$2, "{language}", Values!$H105) &amp; " " &amp;Values!$B$3))</f>
        <v/>
      </c>
      <c r="G106" s="39" t="str">
        <f aca="false">IF(ISBLANK(Values!E105),"","TellusRem")</f>
        <v/>
      </c>
      <c r="H106" s="27" t="str">
        <f aca="false">IF(ISBLANK(Values!E105),"",Values!$B$16)</f>
        <v/>
      </c>
      <c r="I106" s="27" t="str">
        <f aca="false">IF(ISBLANK(Values!E105),"","4730574031")</f>
        <v/>
      </c>
      <c r="J106" s="40" t="str">
        <f aca="false">IF(ISBLANK(Values!E105),"",Values!F105 )</f>
        <v/>
      </c>
      <c r="K106" s="28" t="str">
        <f aca="false">IF(ISBLANK(Values!E105),"",IF(Values!J105, Values!$B$4, Values!$B$5))</f>
        <v/>
      </c>
      <c r="L106" s="41" t="str">
        <f aca="false">IF(ISBLANK(Values!E105),"",Values!$B$18)</f>
        <v/>
      </c>
      <c r="M106" s="28" t="str">
        <f aca="false">IF(ISBLANK(Values!E105),"",Values!$M105)</f>
        <v/>
      </c>
      <c r="N106" s="28" t="str">
        <f aca="false">IF(ISBLANK(Values!$F105),"",Values!N105)</f>
        <v/>
      </c>
      <c r="O106" s="28" t="str">
        <f aca="false">IF(ISBLANK(Values!$F105),"",Values!O105)</f>
        <v/>
      </c>
      <c r="P106" s="28" t="str">
        <f aca="false">IF(ISBLANK(Values!$F105),"",Values!P105)</f>
        <v/>
      </c>
      <c r="Q106" s="28" t="str">
        <f aca="false">IF(ISBLANK(Values!$F105),"",Values!Q105)</f>
        <v/>
      </c>
      <c r="R106" s="28" t="str">
        <f aca="false">IF(ISBLANK(Values!$F105),"",Values!R105)</f>
        <v/>
      </c>
      <c r="S106" s="28" t="str">
        <f aca="false">IF(ISBLANK(Values!$F105),"",Values!S105)</f>
        <v/>
      </c>
      <c r="T106" s="28" t="str">
        <f aca="false">IF(ISBLANK(Values!$F105),"",Values!T105)</f>
        <v/>
      </c>
      <c r="U106" s="44" t="str">
        <f aca="false">IF(ISBLANK(Values!$F105),"",Values!U105)</f>
        <v/>
      </c>
      <c r="W106" s="32" t="str">
        <f aca="false">IF(ISBLANK(Values!E105),"","Child")</f>
        <v/>
      </c>
      <c r="X106" s="32" t="str">
        <f aca="false">IF(ISBLANK(Values!E105),"",Values!$B$13)</f>
        <v/>
      </c>
      <c r="Y106" s="40" t="str">
        <f aca="false">IF(ISBLANK(Values!E105),"","Size-Color")</f>
        <v/>
      </c>
      <c r="Z106" s="32" t="str">
        <f aca="false">IF(ISBLANK(Values!E105),"","variation")</f>
        <v/>
      </c>
      <c r="AA106" s="36" t="str">
        <f aca="false">IF(ISBLANK(Values!E105),"",Values!$B$20)</f>
        <v/>
      </c>
      <c r="AB106" s="36" t="str">
        <f aca="false">IF(ISBLANK(Values!E105),"",Values!$B$29)</f>
        <v/>
      </c>
      <c r="AI106" s="42" t="str">
        <f aca="false">IF(ISBLANK(Values!E105),"",IF(Values!I105,Values!$B$23,Values!$B$33))</f>
        <v/>
      </c>
      <c r="AJ106" s="43" t="str">
        <f aca="false">IF(ISBLANK(Values!E105),"",Values!$B$24 &amp;" "&amp;Values!$B$3)</f>
        <v/>
      </c>
      <c r="AK106" s="1" t="str">
        <f aca="false">IF(ISBLANK(Values!E105),"",Values!$B$25)</f>
        <v/>
      </c>
      <c r="AL106" s="1" t="str">
        <f aca="false">IF(ISBLANK(Values!E105),"",SUBSTITUTE(SUBSTITUTE(IF(Values!$J105, Values!$B$26, Values!$B$33), "{language}", Values!$H105), "{flag}", INDEX(options!$E$1:$E$20, Values!$V105)))</f>
        <v/>
      </c>
      <c r="AM106" s="1" t="str">
        <f aca="false">SUBSTITUTE(IF(ISBLANK(Values!E105),"",Values!$B$27), "{model}", Values!$B$3)</f>
        <v/>
      </c>
      <c r="AT106" s="28" t="str">
        <f aca="false">IF(ISBLANK(Values!E105),"",Values!H105)</f>
        <v/>
      </c>
      <c r="AV106" s="36" t="str">
        <f aca="false">IF(ISBLANK(Values!E105),"",IF(Values!J105,"Backlit", "Non-Backlit"))</f>
        <v/>
      </c>
      <c r="BE106" s="27" t="str">
        <f aca="false">IF(ISBLANK(Values!E105),"","Professional Audience")</f>
        <v/>
      </c>
      <c r="BF106" s="27" t="str">
        <f aca="false">IF(ISBLANK(Values!E105),"","Consumer Audience")</f>
        <v/>
      </c>
      <c r="BG106" s="27" t="str">
        <f aca="false">IF(ISBLANK(Values!E105),"","Adults")</f>
        <v/>
      </c>
      <c r="BH106" s="27" t="str">
        <f aca="false">IF(ISBLANK(Values!E105),"","People")</f>
        <v/>
      </c>
      <c r="CG106" s="1" t="str">
        <f aca="false">IF(ISBLANK(Values!E105),"",Values!$B$11)</f>
        <v/>
      </c>
      <c r="CH106" s="1" t="str">
        <f aca="false">IF(ISBLANK(Values!E105),"","GR")</f>
        <v/>
      </c>
      <c r="CI106" s="1" t="str">
        <f aca="false">IF(ISBLANK(Values!E105),"",Values!$B$7)</f>
        <v/>
      </c>
      <c r="CJ106" s="1" t="str">
        <f aca="false">IF(ISBLANK(Values!E105),"",Values!$B$8)</f>
        <v/>
      </c>
      <c r="CK106" s="1" t="str">
        <f aca="false">IF(ISBLANK(Values!E105),"",Values!$B$9)</f>
        <v/>
      </c>
      <c r="CL106" s="1" t="str">
        <f aca="false">IF(ISBLANK(Values!E105),"","CM")</f>
        <v/>
      </c>
      <c r="CP106" s="36" t="str">
        <f aca="false">IF(ISBLANK(Values!E105),"",Values!$B$7)</f>
        <v/>
      </c>
      <c r="CQ106" s="36" t="str">
        <f aca="false">IF(ISBLANK(Values!E105),"",Values!$B$8)</f>
        <v/>
      </c>
      <c r="CR106" s="36" t="str">
        <f aca="false">IF(ISBLANK(Values!E105),"",Values!$B$9)</f>
        <v/>
      </c>
      <c r="CS106" s="1" t="str">
        <f aca="false">IF(ISBLANK(Values!E105),"",Values!$B$11)</f>
        <v/>
      </c>
      <c r="CT106" s="1" t="str">
        <f aca="false">IF(ISBLANK(Values!E105),"","GR")</f>
        <v/>
      </c>
      <c r="CU106" s="1" t="str">
        <f aca="false">IF(ISBLANK(Values!E105),"","CM")</f>
        <v/>
      </c>
      <c r="CV106" s="1" t="str">
        <f aca="false">IF(ISBLANK(Values!E105),"",IF(Values!$B$36=options!$F$1,"Denmark", IF(Values!$B$36=options!$F$2, "Danemark",IF(Values!$B$36=options!$F$3, "Dänemark",IF(Values!$B$36=options!$F$4, "Danimarca",IF(Values!$B$36=options!$F$5, "Dinamarca",IF(Values!$B$36=options!$F$6, "Denemarken","" ) ) ) ) )))</f>
        <v/>
      </c>
      <c r="CZ106" s="1" t="str">
        <f aca="false">IF(ISBLANK(Values!E105),"","No")</f>
        <v/>
      </c>
      <c r="DA106" s="1" t="str">
        <f aca="false">IF(ISBLANK(Values!E105),"","No")</f>
        <v/>
      </c>
      <c r="DO106" s="27" t="str">
        <f aca="false">IF(ISBLANK(Values!E105),"","Parts")</f>
        <v/>
      </c>
      <c r="DP106" s="27" t="str">
        <f aca="false">IF(ISBLANK(Values!E105),"",Values!$B$31)</f>
        <v/>
      </c>
      <c r="DS106" s="31"/>
      <c r="DY106" s="31"/>
      <c r="DZ106" s="31"/>
      <c r="EA106" s="31"/>
      <c r="EB106" s="31"/>
      <c r="EC106" s="31"/>
      <c r="EI106" s="1" t="str">
        <f aca="false">IF(ISBLANK(Values!E105),"",Values!$B$31)</f>
        <v/>
      </c>
      <c r="ES106" s="1" t="str">
        <f aca="false">IF(ISBLANK(Values!E105),"","Amazon Tellus UPS")</f>
        <v/>
      </c>
      <c r="EV106" s="31" t="str">
        <f aca="false">IF(ISBLANK(Values!E105),"","New")</f>
        <v/>
      </c>
      <c r="FE106" s="1" t="str">
        <f aca="false">IF(ISBLANK(Values!E105),"",IF(CO106&lt;&gt;"DEFAULT", "", 3))</f>
        <v/>
      </c>
      <c r="FH106" s="1" t="str">
        <f aca="false">IF(ISBLANK(Values!E105),"","FALSE")</f>
        <v/>
      </c>
      <c r="FI106" s="36" t="str">
        <f aca="false">IF(ISBLANK(Values!E105),"","FALSE")</f>
        <v/>
      </c>
      <c r="FJ106" s="36" t="str">
        <f aca="false">IF(ISBLANK(Values!E105),"","FALSE")</f>
        <v/>
      </c>
      <c r="FM106" s="1" t="str">
        <f aca="false">IF(ISBLANK(Values!E105),"","1")</f>
        <v/>
      </c>
      <c r="FO106" s="28" t="str">
        <f aca="false">IF(ISBLANK(Values!E105),"",IF(Values!J105, Values!$B$4, Values!$B$5))</f>
        <v/>
      </c>
      <c r="FP106" s="1" t="str">
        <f aca="false">IF(ISBLANK(Values!E105),"","Percent")</f>
        <v/>
      </c>
      <c r="FQ106" s="1" t="str">
        <f aca="false">IF(ISBLANK(Values!E105),"","2")</f>
        <v/>
      </c>
      <c r="FR106" s="1" t="str">
        <f aca="false">IF(ISBLANK(Values!E105),"","3")</f>
        <v/>
      </c>
      <c r="FS106" s="1" t="str">
        <f aca="false">IF(ISBLANK(Values!E105),"","5")</f>
        <v/>
      </c>
      <c r="FT106" s="1" t="str">
        <f aca="false">IF(ISBLANK(Values!E105),"","6")</f>
        <v/>
      </c>
      <c r="FU106" s="1" t="str">
        <f aca="false">IF(ISBLANK(Values!E105),"","10")</f>
        <v/>
      </c>
      <c r="FV106" s="1" t="str">
        <f aca="false">IF(ISBLANK(Values!E105),"","10")</f>
        <v/>
      </c>
    </row>
    <row r="107" customFormat="false" ht="15" hidden="false" customHeight="false" outlineLevel="0" collapsed="false">
      <c r="A107" s="27" t="str">
        <f aca="false">IF(ISBLANK(Values!E106),"",IF(Values!$B$37="EU","computercomponent","computer"))</f>
        <v/>
      </c>
      <c r="B107" s="38"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 SUBSTITUTE(Values!$B$1, "{language}", Values!H106) &amp; " " &amp;Values!$B$3, SUBSTITUTE(Values!$B$2, "{language}", Values!$H106) &amp; " " &amp;Values!$B$3))</f>
        <v/>
      </c>
      <c r="G107" s="39" t="str">
        <f aca="false">IF(ISBLANK(Values!E106),"","TellusRem")</f>
        <v/>
      </c>
      <c r="H107" s="27" t="str">
        <f aca="false">IF(ISBLANK(Values!E106),"",Values!$B$16)</f>
        <v/>
      </c>
      <c r="I107" s="27" t="str">
        <f aca="false">IF(ISBLANK(Values!E106),"","4730574031")</f>
        <v/>
      </c>
      <c r="J107" s="40" t="str">
        <f aca="false">IF(ISBLANK(Values!E106),"",Values!F106 )</f>
        <v/>
      </c>
      <c r="K107" s="28" t="str">
        <f aca="false">IF(ISBLANK(Values!E106),"",IF(Values!J106, Values!$B$4, Values!$B$5))</f>
        <v/>
      </c>
      <c r="L107" s="41" t="str">
        <f aca="false">IF(ISBLANK(Values!E106),"",Values!$B$18)</f>
        <v/>
      </c>
      <c r="M107" s="28" t="str">
        <f aca="false">IF(ISBLANK(Values!E106),"",Values!$M106)</f>
        <v/>
      </c>
      <c r="N107" s="28" t="str">
        <f aca="false">IF(ISBLANK(Values!$F106),"",Values!N106)</f>
        <v/>
      </c>
      <c r="O107" s="28" t="str">
        <f aca="false">IF(ISBLANK(Values!$F106),"",Values!O106)</f>
        <v/>
      </c>
      <c r="P107" s="28" t="str">
        <f aca="false">IF(ISBLANK(Values!$F106),"",Values!P106)</f>
        <v/>
      </c>
      <c r="Q107" s="28" t="str">
        <f aca="false">IF(ISBLANK(Values!$F106),"",Values!Q106)</f>
        <v/>
      </c>
      <c r="R107" s="28" t="str">
        <f aca="false">IF(ISBLANK(Values!$F106),"",Values!R106)</f>
        <v/>
      </c>
      <c r="S107" s="28" t="str">
        <f aca="false">IF(ISBLANK(Values!$F106),"",Values!S106)</f>
        <v/>
      </c>
      <c r="T107" s="28" t="str">
        <f aca="false">IF(ISBLANK(Values!$F106),"",Values!T106)</f>
        <v/>
      </c>
      <c r="U107" s="44" t="str">
        <f aca="false">IF(ISBLANK(Values!$F106),"",Values!U106)</f>
        <v/>
      </c>
      <c r="W107" s="32" t="str">
        <f aca="false">IF(ISBLANK(Values!E106),"","Child")</f>
        <v/>
      </c>
      <c r="X107" s="32" t="str">
        <f aca="false">IF(ISBLANK(Values!E106),"",Values!$B$13)</f>
        <v/>
      </c>
      <c r="Y107" s="40" t="str">
        <f aca="false">IF(ISBLANK(Values!E106),"","Size-Color")</f>
        <v/>
      </c>
      <c r="Z107" s="32" t="str">
        <f aca="false">IF(ISBLANK(Values!E106),"","variation")</f>
        <v/>
      </c>
      <c r="AA107" s="36" t="str">
        <f aca="false">IF(ISBLANK(Values!E106),"",Values!$B$20)</f>
        <v/>
      </c>
      <c r="AB107" s="36" t="str">
        <f aca="false">IF(ISBLANK(Values!E106),"",Values!$B$29)</f>
        <v/>
      </c>
      <c r="AI107" s="42" t="str">
        <f aca="false">IF(ISBLANK(Values!E106),"",IF(Values!I106,Values!$B$23,Values!$B$33))</f>
        <v/>
      </c>
      <c r="AJ107" s="43" t="str">
        <f aca="false">IF(ISBLANK(Values!E106),"",Values!$B$24 &amp;" "&amp;Values!$B$3)</f>
        <v/>
      </c>
      <c r="AK107" s="1" t="str">
        <f aca="false">IF(ISBLANK(Values!E106),"",Values!$B$25)</f>
        <v/>
      </c>
      <c r="AL107" s="1" t="str">
        <f aca="false">IF(ISBLANK(Values!E106),"",SUBSTITUTE(SUBSTITUTE(IF(Values!$J106, Values!$B$26, Values!$B$33), "{language}", Values!$H106), "{flag}", INDEX(options!$E$1:$E$20, Values!$V106)))</f>
        <v/>
      </c>
      <c r="AM107" s="1" t="str">
        <f aca="false">SUBSTITUTE(IF(ISBLANK(Values!E106),"",Values!$B$27), "{model}", Values!$B$3)</f>
        <v/>
      </c>
      <c r="AT107" s="28" t="str">
        <f aca="false">IF(ISBLANK(Values!E106),"",Values!H106)</f>
        <v/>
      </c>
      <c r="AV107" s="36" t="str">
        <f aca="false">IF(ISBLANK(Values!E106),"",IF(Values!J106,"Backlit", "Non-Backlit"))</f>
        <v/>
      </c>
      <c r="BE107" s="27" t="str">
        <f aca="false">IF(ISBLANK(Values!E106),"","Professional Audience")</f>
        <v/>
      </c>
      <c r="BF107" s="27" t="str">
        <f aca="false">IF(ISBLANK(Values!E106),"","Consumer Audience")</f>
        <v/>
      </c>
      <c r="BG107" s="27" t="str">
        <f aca="false">IF(ISBLANK(Values!E106),"","Adults")</f>
        <v/>
      </c>
      <c r="BH107" s="27" t="str">
        <f aca="false">IF(ISBLANK(Values!E106),"","People")</f>
        <v/>
      </c>
      <c r="CG107" s="1" t="str">
        <f aca="false">IF(ISBLANK(Values!E106),"",Values!$B$11)</f>
        <v/>
      </c>
      <c r="CH107" s="1" t="str">
        <f aca="false">IF(ISBLANK(Values!E106),"","GR")</f>
        <v/>
      </c>
      <c r="CI107" s="1" t="str">
        <f aca="false">IF(ISBLANK(Values!E106),"",Values!$B$7)</f>
        <v/>
      </c>
      <c r="CJ107" s="1" t="str">
        <f aca="false">IF(ISBLANK(Values!E106),"",Values!$B$8)</f>
        <v/>
      </c>
      <c r="CK107" s="1" t="str">
        <f aca="false">IF(ISBLANK(Values!E106),"",Values!$B$9)</f>
        <v/>
      </c>
      <c r="CL107" s="1" t="str">
        <f aca="false">IF(ISBLANK(Values!E106),"","CM")</f>
        <v/>
      </c>
      <c r="CP107" s="36" t="str">
        <f aca="false">IF(ISBLANK(Values!E106),"",Values!$B$7)</f>
        <v/>
      </c>
      <c r="CQ107" s="36" t="str">
        <f aca="false">IF(ISBLANK(Values!E106),"",Values!$B$8)</f>
        <v/>
      </c>
      <c r="CR107" s="36" t="str">
        <f aca="false">IF(ISBLANK(Values!E106),"",Values!$B$9)</f>
        <v/>
      </c>
      <c r="CS107" s="1" t="str">
        <f aca="false">IF(ISBLANK(Values!E106),"",Values!$B$11)</f>
        <v/>
      </c>
      <c r="CT107" s="1" t="str">
        <f aca="false">IF(ISBLANK(Values!E106),"","GR")</f>
        <v/>
      </c>
      <c r="CU107" s="1" t="str">
        <f aca="false">IF(ISBLANK(Values!E106),"","CM")</f>
        <v/>
      </c>
      <c r="CV107" s="1" t="str">
        <f aca="false">IF(ISBLANK(Values!E106),"",IF(Values!$B$36=options!$F$1,"Denmark", IF(Values!$B$36=options!$F$2, "Danemark",IF(Values!$B$36=options!$F$3, "Dänemark",IF(Values!$B$36=options!$F$4, "Danimarca",IF(Values!$B$36=options!$F$5, "Dinamarca",IF(Values!$B$36=options!$F$6, "Denemarken","" ) ) ) ) )))</f>
        <v/>
      </c>
      <c r="CZ107" s="1" t="str">
        <f aca="false">IF(ISBLANK(Values!E106),"","No")</f>
        <v/>
      </c>
      <c r="DA107" s="1" t="str">
        <f aca="false">IF(ISBLANK(Values!E106),"","No")</f>
        <v/>
      </c>
      <c r="DO107" s="27" t="str">
        <f aca="false">IF(ISBLANK(Values!E106),"","Parts")</f>
        <v/>
      </c>
      <c r="DP107" s="27" t="str">
        <f aca="false">IF(ISBLANK(Values!E106),"",Values!$B$31)</f>
        <v/>
      </c>
      <c r="DS107" s="31"/>
      <c r="DY107" s="31"/>
      <c r="DZ107" s="31"/>
      <c r="EA107" s="31"/>
      <c r="EB107" s="31"/>
      <c r="EC107" s="31"/>
      <c r="EI107" s="1" t="str">
        <f aca="false">IF(ISBLANK(Values!E106),"",Values!$B$31)</f>
        <v/>
      </c>
      <c r="ES107" s="1" t="str">
        <f aca="false">IF(ISBLANK(Values!E106),"","Amazon Tellus UPS")</f>
        <v/>
      </c>
      <c r="EV107" s="31" t="str">
        <f aca="false">IF(ISBLANK(Values!E106),"","New")</f>
        <v/>
      </c>
      <c r="FE107" s="1" t="str">
        <f aca="false">IF(ISBLANK(Values!E106),"",IF(CO107&lt;&gt;"DEFAULT", "", 3))</f>
        <v/>
      </c>
      <c r="FH107" s="1" t="str">
        <f aca="false">IF(ISBLANK(Values!E106),"","FALSE")</f>
        <v/>
      </c>
      <c r="FI107" s="36" t="str">
        <f aca="false">IF(ISBLANK(Values!E106),"","FALSE")</f>
        <v/>
      </c>
      <c r="FJ107" s="36" t="str">
        <f aca="false">IF(ISBLANK(Values!E106),"","FALSE")</f>
        <v/>
      </c>
      <c r="FM107" s="1" t="str">
        <f aca="false">IF(ISBLANK(Values!E106),"","1")</f>
        <v/>
      </c>
      <c r="FO107" s="28" t="str">
        <f aca="false">IF(ISBLANK(Values!E106),"",IF(Values!J106, Values!$B$4, Values!$B$5))</f>
        <v/>
      </c>
      <c r="FP107" s="1" t="str">
        <f aca="false">IF(ISBLANK(Values!E106),"","Percent")</f>
        <v/>
      </c>
      <c r="FQ107" s="1" t="str">
        <f aca="false">IF(ISBLANK(Values!E106),"","2")</f>
        <v/>
      </c>
      <c r="FR107" s="1" t="str">
        <f aca="false">IF(ISBLANK(Values!E106),"","3")</f>
        <v/>
      </c>
      <c r="FS107" s="1" t="str">
        <f aca="false">IF(ISBLANK(Values!E106),"","5")</f>
        <v/>
      </c>
      <c r="FT107" s="1" t="str">
        <f aca="false">IF(ISBLANK(Values!E106),"","6")</f>
        <v/>
      </c>
      <c r="FU107" s="1" t="str">
        <f aca="false">IF(ISBLANK(Values!E106),"","10")</f>
        <v/>
      </c>
      <c r="FV107" s="1" t="str">
        <f aca="false">IF(ISBLANK(Values!E106),"","10")</f>
        <v/>
      </c>
    </row>
    <row r="108" customFormat="false" ht="15" hidden="false" customHeight="false" outlineLevel="0" collapsed="false">
      <c r="A108" s="27" t="str">
        <f aca="false">IF(ISBLANK(Values!E107),"",IF(Values!$B$37="EU","computercomponent","computer"))</f>
        <v/>
      </c>
      <c r="B108" s="38"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 SUBSTITUTE(Values!$B$1, "{language}", Values!H107) &amp; " " &amp;Values!$B$3, SUBSTITUTE(Values!$B$2, "{language}", Values!$H107) &amp; " " &amp;Values!$B$3))</f>
        <v/>
      </c>
      <c r="G108" s="39" t="str">
        <f aca="false">IF(ISBLANK(Values!E107),"","TellusRem")</f>
        <v/>
      </c>
      <c r="H108" s="27" t="str">
        <f aca="false">IF(ISBLANK(Values!E107),"",Values!$B$16)</f>
        <v/>
      </c>
      <c r="I108" s="27" t="str">
        <f aca="false">IF(ISBLANK(Values!E107),"","4730574031")</f>
        <v/>
      </c>
      <c r="J108" s="40" t="str">
        <f aca="false">IF(ISBLANK(Values!E107),"",Values!F107 )</f>
        <v/>
      </c>
      <c r="K108" s="28" t="str">
        <f aca="false">IF(ISBLANK(Values!E107),"",IF(Values!J107, Values!$B$4, Values!$B$5))</f>
        <v/>
      </c>
      <c r="L108" s="41" t="str">
        <f aca="false">IF(ISBLANK(Values!E107),"",Values!$B$18)</f>
        <v/>
      </c>
      <c r="M108" s="28" t="str">
        <f aca="false">IF(ISBLANK(Values!E107),"",Values!$M107)</f>
        <v/>
      </c>
      <c r="N108" s="28" t="str">
        <f aca="false">IF(ISBLANK(Values!$F107),"",Values!N107)</f>
        <v/>
      </c>
      <c r="O108" s="28" t="str">
        <f aca="false">IF(ISBLANK(Values!$F107),"",Values!O107)</f>
        <v/>
      </c>
      <c r="P108" s="28" t="str">
        <f aca="false">IF(ISBLANK(Values!$F107),"",Values!P107)</f>
        <v/>
      </c>
      <c r="Q108" s="28" t="str">
        <f aca="false">IF(ISBLANK(Values!$F107),"",Values!Q107)</f>
        <v/>
      </c>
      <c r="R108" s="28" t="str">
        <f aca="false">IF(ISBLANK(Values!$F107),"",Values!R107)</f>
        <v/>
      </c>
      <c r="S108" s="28" t="str">
        <f aca="false">IF(ISBLANK(Values!$F107),"",Values!S107)</f>
        <v/>
      </c>
      <c r="T108" s="28" t="str">
        <f aca="false">IF(ISBLANK(Values!$F107),"",Values!T107)</f>
        <v/>
      </c>
      <c r="U108" s="44" t="str">
        <f aca="false">IF(ISBLANK(Values!$F107),"",Values!U107)</f>
        <v/>
      </c>
      <c r="W108" s="32" t="str">
        <f aca="false">IF(ISBLANK(Values!E107),"","Child")</f>
        <v/>
      </c>
      <c r="X108" s="32" t="str">
        <f aca="false">IF(ISBLANK(Values!E107),"",Values!$B$13)</f>
        <v/>
      </c>
      <c r="Y108" s="40" t="str">
        <f aca="false">IF(ISBLANK(Values!E107),"","Size-Color")</f>
        <v/>
      </c>
      <c r="Z108" s="32" t="str">
        <f aca="false">IF(ISBLANK(Values!E107),"","variation")</f>
        <v/>
      </c>
      <c r="AA108" s="36" t="str">
        <f aca="false">IF(ISBLANK(Values!E107),"",Values!$B$20)</f>
        <v/>
      </c>
      <c r="AB108" s="36" t="str">
        <f aca="false">IF(ISBLANK(Values!E107),"",Values!$B$29)</f>
        <v/>
      </c>
      <c r="AI108" s="42" t="str">
        <f aca="false">IF(ISBLANK(Values!E107),"",IF(Values!I107,Values!$B$23,Values!$B$33))</f>
        <v/>
      </c>
      <c r="AJ108" s="43" t="str">
        <f aca="false">IF(ISBLANK(Values!E107),"",Values!$B$24 &amp;" "&amp;Values!$B$3)</f>
        <v/>
      </c>
      <c r="AK108" s="1" t="str">
        <f aca="false">IF(ISBLANK(Values!E107),"",Values!$B$25)</f>
        <v/>
      </c>
      <c r="AL108" s="1" t="str">
        <f aca="false">IF(ISBLANK(Values!E107),"",SUBSTITUTE(SUBSTITUTE(IF(Values!$J107, Values!$B$26, Values!$B$33), "{language}", Values!$H107), "{flag}", INDEX(options!$E$1:$E$20, Values!$V107)))</f>
        <v/>
      </c>
      <c r="AM108" s="1" t="str">
        <f aca="false">SUBSTITUTE(IF(ISBLANK(Values!E107),"",Values!$B$27), "{model}", Values!$B$3)</f>
        <v/>
      </c>
      <c r="AT108" s="28" t="str">
        <f aca="false">IF(ISBLANK(Values!E107),"",Values!H107)</f>
        <v/>
      </c>
      <c r="AV108" s="36" t="str">
        <f aca="false">IF(ISBLANK(Values!E107),"",IF(Values!J107,"Backlit", "Non-Backlit"))</f>
        <v/>
      </c>
      <c r="BE108" s="27" t="str">
        <f aca="false">IF(ISBLANK(Values!E107),"","Professional Audience")</f>
        <v/>
      </c>
      <c r="BF108" s="27" t="str">
        <f aca="false">IF(ISBLANK(Values!E107),"","Consumer Audience")</f>
        <v/>
      </c>
      <c r="BG108" s="27" t="str">
        <f aca="false">IF(ISBLANK(Values!E107),"","Adults")</f>
        <v/>
      </c>
      <c r="BH108" s="27" t="str">
        <f aca="false">IF(ISBLANK(Values!E107),"","People")</f>
        <v/>
      </c>
      <c r="CG108" s="1" t="str">
        <f aca="false">IF(ISBLANK(Values!E107),"",Values!$B$11)</f>
        <v/>
      </c>
      <c r="CH108" s="1" t="str">
        <f aca="false">IF(ISBLANK(Values!E107),"","GR")</f>
        <v/>
      </c>
      <c r="CI108" s="1" t="str">
        <f aca="false">IF(ISBLANK(Values!E107),"",Values!$B$7)</f>
        <v/>
      </c>
      <c r="CJ108" s="1" t="str">
        <f aca="false">IF(ISBLANK(Values!E107),"",Values!$B$8)</f>
        <v/>
      </c>
      <c r="CK108" s="1" t="str">
        <f aca="false">IF(ISBLANK(Values!E107),"",Values!$B$9)</f>
        <v/>
      </c>
      <c r="CL108" s="1" t="str">
        <f aca="false">IF(ISBLANK(Values!E107),"","CM")</f>
        <v/>
      </c>
      <c r="CP108" s="36" t="str">
        <f aca="false">IF(ISBLANK(Values!E107),"",Values!$B$7)</f>
        <v/>
      </c>
      <c r="CQ108" s="36" t="str">
        <f aca="false">IF(ISBLANK(Values!E107),"",Values!$B$8)</f>
        <v/>
      </c>
      <c r="CR108" s="36" t="str">
        <f aca="false">IF(ISBLANK(Values!E107),"",Values!$B$9)</f>
        <v/>
      </c>
      <c r="CS108" s="1" t="str">
        <f aca="false">IF(ISBLANK(Values!E107),"",Values!$B$11)</f>
        <v/>
      </c>
      <c r="CT108" s="1" t="str">
        <f aca="false">IF(ISBLANK(Values!E107),"","GR")</f>
        <v/>
      </c>
      <c r="CU108" s="1" t="str">
        <f aca="false">IF(ISBLANK(Values!E107),"","CM")</f>
        <v/>
      </c>
      <c r="CV108" s="1" t="str">
        <f aca="false">IF(ISBLANK(Values!E107),"",IF(Values!$B$36=options!$F$1,"Denmark", IF(Values!$B$36=options!$F$2, "Danemark",IF(Values!$B$36=options!$F$3, "Dänemark",IF(Values!$B$36=options!$F$4, "Danimarca",IF(Values!$B$36=options!$F$5, "Dinamarca",IF(Values!$B$36=options!$F$6, "Denemarken","" ) ) ) ) )))</f>
        <v/>
      </c>
      <c r="CZ108" s="1" t="str">
        <f aca="false">IF(ISBLANK(Values!E107),"","No")</f>
        <v/>
      </c>
      <c r="DA108" s="1" t="str">
        <f aca="false">IF(ISBLANK(Values!E107),"","No")</f>
        <v/>
      </c>
      <c r="DO108" s="27" t="str">
        <f aca="false">IF(ISBLANK(Values!E107),"","Parts")</f>
        <v/>
      </c>
      <c r="DP108" s="27" t="str">
        <f aca="false">IF(ISBLANK(Values!E107),"",Values!$B$31)</f>
        <v/>
      </c>
      <c r="DS108" s="31"/>
      <c r="DY108" s="31"/>
      <c r="DZ108" s="31"/>
      <c r="EA108" s="31"/>
      <c r="EB108" s="31"/>
      <c r="EC108" s="31"/>
      <c r="EI108" s="1" t="str">
        <f aca="false">IF(ISBLANK(Values!E107),"",Values!$B$31)</f>
        <v/>
      </c>
      <c r="ES108" s="1" t="str">
        <f aca="false">IF(ISBLANK(Values!E107),"","Amazon Tellus UPS")</f>
        <v/>
      </c>
      <c r="EV108" s="31" t="str">
        <f aca="false">IF(ISBLANK(Values!E107),"","New")</f>
        <v/>
      </c>
      <c r="FE108" s="1" t="str">
        <f aca="false">IF(ISBLANK(Values!E107),"",IF(CO108&lt;&gt;"DEFAULT", "", 3))</f>
        <v/>
      </c>
      <c r="FH108" s="1" t="str">
        <f aca="false">IF(ISBLANK(Values!E107),"","FALSE")</f>
        <v/>
      </c>
      <c r="FI108" s="36" t="str">
        <f aca="false">IF(ISBLANK(Values!E107),"","FALSE")</f>
        <v/>
      </c>
      <c r="FJ108" s="36" t="str">
        <f aca="false">IF(ISBLANK(Values!E107),"","FALSE")</f>
        <v/>
      </c>
      <c r="FM108" s="1" t="str">
        <f aca="false">IF(ISBLANK(Values!E107),"","1")</f>
        <v/>
      </c>
      <c r="FO108" s="28" t="str">
        <f aca="false">IF(ISBLANK(Values!E107),"",IF(Values!J107, Values!$B$4, Values!$B$5))</f>
        <v/>
      </c>
      <c r="FP108" s="1" t="str">
        <f aca="false">IF(ISBLANK(Values!E107),"","Percent")</f>
        <v/>
      </c>
      <c r="FQ108" s="1" t="str">
        <f aca="false">IF(ISBLANK(Values!E107),"","2")</f>
        <v/>
      </c>
      <c r="FR108" s="1" t="str">
        <f aca="false">IF(ISBLANK(Values!E107),"","3")</f>
        <v/>
      </c>
      <c r="FS108" s="1" t="str">
        <f aca="false">IF(ISBLANK(Values!E107),"","5")</f>
        <v/>
      </c>
      <c r="FT108" s="1" t="str">
        <f aca="false">IF(ISBLANK(Values!E107),"","6")</f>
        <v/>
      </c>
      <c r="FU108" s="1" t="str">
        <f aca="false">IF(ISBLANK(Values!E107),"","10")</f>
        <v/>
      </c>
      <c r="FV108" s="1" t="str">
        <f aca="false">IF(ISBLANK(Values!E107),"","10")</f>
        <v/>
      </c>
    </row>
    <row r="109" customFormat="false" ht="15" hidden="false" customHeight="false" outlineLevel="0" collapsed="false">
      <c r="A109" s="27" t="str">
        <f aca="false">IF(ISBLANK(Values!E108),"",IF(Values!$B$37="EU","computercomponent","computer"))</f>
        <v/>
      </c>
      <c r="B109" s="38"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 SUBSTITUTE(Values!$B$1, "{language}", Values!H108) &amp; " " &amp;Values!$B$3, SUBSTITUTE(Values!$B$2, "{language}", Values!$H108) &amp; " " &amp;Values!$B$3))</f>
        <v/>
      </c>
      <c r="G109" s="39" t="str">
        <f aca="false">IF(ISBLANK(Values!E108),"","TellusRem")</f>
        <v/>
      </c>
      <c r="H109" s="27" t="str">
        <f aca="false">IF(ISBLANK(Values!E108),"",Values!$B$16)</f>
        <v/>
      </c>
      <c r="I109" s="27" t="str">
        <f aca="false">IF(ISBLANK(Values!E108),"","4730574031")</f>
        <v/>
      </c>
      <c r="J109" s="40" t="str">
        <f aca="false">IF(ISBLANK(Values!E108),"",Values!F108 )</f>
        <v/>
      </c>
      <c r="K109" s="28" t="str">
        <f aca="false">IF(ISBLANK(Values!E108),"",IF(Values!J108, Values!$B$4, Values!$B$5))</f>
        <v/>
      </c>
      <c r="L109" s="41" t="str">
        <f aca="false">IF(ISBLANK(Values!E108),"",Values!$B$18)</f>
        <v/>
      </c>
      <c r="M109" s="28" t="str">
        <f aca="false">IF(ISBLANK(Values!E108),"",Values!$M108)</f>
        <v/>
      </c>
      <c r="N109" s="28" t="str">
        <f aca="false">IF(ISBLANK(Values!$F108),"",Values!N108)</f>
        <v/>
      </c>
      <c r="O109" s="28" t="str">
        <f aca="false">IF(ISBLANK(Values!$F108),"",Values!O108)</f>
        <v/>
      </c>
      <c r="P109" s="28" t="str">
        <f aca="false">IF(ISBLANK(Values!$F108),"",Values!P108)</f>
        <v/>
      </c>
      <c r="Q109" s="28" t="str">
        <f aca="false">IF(ISBLANK(Values!$F108),"",Values!Q108)</f>
        <v/>
      </c>
      <c r="R109" s="28" t="str">
        <f aca="false">IF(ISBLANK(Values!$F108),"",Values!R108)</f>
        <v/>
      </c>
      <c r="S109" s="28" t="str">
        <f aca="false">IF(ISBLANK(Values!$F108),"",Values!S108)</f>
        <v/>
      </c>
      <c r="T109" s="28" t="str">
        <f aca="false">IF(ISBLANK(Values!$F108),"",Values!T108)</f>
        <v/>
      </c>
      <c r="U109" s="44" t="str">
        <f aca="false">IF(ISBLANK(Values!$F108),"",Values!U108)</f>
        <v/>
      </c>
      <c r="W109" s="32" t="str">
        <f aca="false">IF(ISBLANK(Values!E108),"","Child")</f>
        <v/>
      </c>
      <c r="X109" s="32" t="str">
        <f aca="false">IF(ISBLANK(Values!E108),"",Values!$B$13)</f>
        <v/>
      </c>
      <c r="Y109" s="40" t="str">
        <f aca="false">IF(ISBLANK(Values!E108),"","Size-Color")</f>
        <v/>
      </c>
      <c r="Z109" s="32" t="str">
        <f aca="false">IF(ISBLANK(Values!E108),"","variation")</f>
        <v/>
      </c>
      <c r="AA109" s="36" t="str">
        <f aca="false">IF(ISBLANK(Values!E108),"",Values!$B$20)</f>
        <v/>
      </c>
      <c r="AB109" s="36" t="str">
        <f aca="false">IF(ISBLANK(Values!E108),"",Values!$B$29)</f>
        <v/>
      </c>
      <c r="AI109" s="42" t="str">
        <f aca="false">IF(ISBLANK(Values!E108),"",IF(Values!I108,Values!$B$23,Values!$B$33))</f>
        <v/>
      </c>
      <c r="AJ109" s="43" t="str">
        <f aca="false">IF(ISBLANK(Values!E108),"",Values!$B$24 &amp;" "&amp;Values!$B$3)</f>
        <v/>
      </c>
      <c r="AK109" s="1" t="str">
        <f aca="false">IF(ISBLANK(Values!E108),"",Values!$B$25)</f>
        <v/>
      </c>
      <c r="AL109" s="1" t="str">
        <f aca="false">IF(ISBLANK(Values!E108),"",SUBSTITUTE(SUBSTITUTE(IF(Values!$J108, Values!$B$26, Values!$B$33), "{language}", Values!$H108), "{flag}", INDEX(options!$E$1:$E$20, Values!$V108)))</f>
        <v/>
      </c>
      <c r="AM109" s="1" t="str">
        <f aca="false">SUBSTITUTE(IF(ISBLANK(Values!E108),"",Values!$B$27), "{model}", Values!$B$3)</f>
        <v/>
      </c>
      <c r="AT109" s="28" t="str">
        <f aca="false">IF(ISBLANK(Values!E108),"",Values!H108)</f>
        <v/>
      </c>
      <c r="AV109" s="36" t="str">
        <f aca="false">IF(ISBLANK(Values!E108),"",IF(Values!J108,"Backlit", "Non-Backlit"))</f>
        <v/>
      </c>
      <c r="BE109" s="27" t="str">
        <f aca="false">IF(ISBLANK(Values!E108),"","Professional Audience")</f>
        <v/>
      </c>
      <c r="BF109" s="27" t="str">
        <f aca="false">IF(ISBLANK(Values!E108),"","Consumer Audience")</f>
        <v/>
      </c>
      <c r="BG109" s="27" t="str">
        <f aca="false">IF(ISBLANK(Values!E108),"","Adults")</f>
        <v/>
      </c>
      <c r="BH109" s="27" t="str">
        <f aca="false">IF(ISBLANK(Values!E108),"","People")</f>
        <v/>
      </c>
      <c r="CG109" s="1" t="str">
        <f aca="false">IF(ISBLANK(Values!E108),"",Values!$B$11)</f>
        <v/>
      </c>
      <c r="CH109" s="1" t="str">
        <f aca="false">IF(ISBLANK(Values!E108),"","GR")</f>
        <v/>
      </c>
      <c r="CI109" s="1" t="str">
        <f aca="false">IF(ISBLANK(Values!E108),"",Values!$B$7)</f>
        <v/>
      </c>
      <c r="CJ109" s="1" t="str">
        <f aca="false">IF(ISBLANK(Values!E108),"",Values!$B$8)</f>
        <v/>
      </c>
      <c r="CK109" s="1" t="str">
        <f aca="false">IF(ISBLANK(Values!E108),"",Values!$B$9)</f>
        <v/>
      </c>
      <c r="CL109" s="1" t="str">
        <f aca="false">IF(ISBLANK(Values!E108),"","CM")</f>
        <v/>
      </c>
      <c r="CP109" s="36" t="str">
        <f aca="false">IF(ISBLANK(Values!E108),"",Values!$B$7)</f>
        <v/>
      </c>
      <c r="CQ109" s="36" t="str">
        <f aca="false">IF(ISBLANK(Values!E108),"",Values!$B$8)</f>
        <v/>
      </c>
      <c r="CR109" s="36" t="str">
        <f aca="false">IF(ISBLANK(Values!E108),"",Values!$B$9)</f>
        <v/>
      </c>
      <c r="CS109" s="1" t="str">
        <f aca="false">IF(ISBLANK(Values!E108),"",Values!$B$11)</f>
        <v/>
      </c>
      <c r="CT109" s="1" t="str">
        <f aca="false">IF(ISBLANK(Values!E108),"","GR")</f>
        <v/>
      </c>
      <c r="CU109" s="1" t="str">
        <f aca="false">IF(ISBLANK(Values!E108),"","CM")</f>
        <v/>
      </c>
      <c r="CV109" s="1" t="str">
        <f aca="false">IF(ISBLANK(Values!E108),"",IF(Values!$B$36=options!$F$1,"Denmark", IF(Values!$B$36=options!$F$2, "Danemark",IF(Values!$B$36=options!$F$3, "Dänemark",IF(Values!$B$36=options!$F$4, "Danimarca",IF(Values!$B$36=options!$F$5, "Dinamarca",IF(Values!$B$36=options!$F$6, "Denemarken","" ) ) ) ) )))</f>
        <v/>
      </c>
      <c r="CZ109" s="1" t="str">
        <f aca="false">IF(ISBLANK(Values!E108),"","No")</f>
        <v/>
      </c>
      <c r="DA109" s="1" t="str">
        <f aca="false">IF(ISBLANK(Values!E108),"","No")</f>
        <v/>
      </c>
      <c r="DO109" s="27" t="str">
        <f aca="false">IF(ISBLANK(Values!E108),"","Parts")</f>
        <v/>
      </c>
      <c r="DP109" s="27" t="str">
        <f aca="false">IF(ISBLANK(Values!E108),"",Values!$B$31)</f>
        <v/>
      </c>
      <c r="DS109" s="31"/>
      <c r="DY109" s="31"/>
      <c r="DZ109" s="31"/>
      <c r="EA109" s="31"/>
      <c r="EB109" s="31"/>
      <c r="EC109" s="31"/>
      <c r="EI109" s="1" t="str">
        <f aca="false">IF(ISBLANK(Values!E108),"",Values!$B$31)</f>
        <v/>
      </c>
      <c r="ES109" s="1" t="str">
        <f aca="false">IF(ISBLANK(Values!E108),"","Amazon Tellus UPS")</f>
        <v/>
      </c>
      <c r="EV109" s="31" t="str">
        <f aca="false">IF(ISBLANK(Values!E108),"","New")</f>
        <v/>
      </c>
      <c r="FE109" s="1" t="str">
        <f aca="false">IF(ISBLANK(Values!E108),"",IF(CO109&lt;&gt;"DEFAULT", "", 3))</f>
        <v/>
      </c>
      <c r="FH109" s="1" t="str">
        <f aca="false">IF(ISBLANK(Values!E108),"","FALSE")</f>
        <v/>
      </c>
      <c r="FI109" s="36" t="str">
        <f aca="false">IF(ISBLANK(Values!E108),"","FALSE")</f>
        <v/>
      </c>
      <c r="FJ109" s="36" t="str">
        <f aca="false">IF(ISBLANK(Values!E108),"","FALSE")</f>
        <v/>
      </c>
      <c r="FM109" s="1" t="str">
        <f aca="false">IF(ISBLANK(Values!E108),"","1")</f>
        <v/>
      </c>
      <c r="FO109" s="28" t="str">
        <f aca="false">IF(ISBLANK(Values!E108),"",IF(Values!J108, Values!$B$4, Values!$B$5))</f>
        <v/>
      </c>
      <c r="FP109" s="1" t="str">
        <f aca="false">IF(ISBLANK(Values!E108),"","Percent")</f>
        <v/>
      </c>
      <c r="FQ109" s="1" t="str">
        <f aca="false">IF(ISBLANK(Values!E108),"","2")</f>
        <v/>
      </c>
      <c r="FR109" s="1" t="str">
        <f aca="false">IF(ISBLANK(Values!E108),"","3")</f>
        <v/>
      </c>
      <c r="FS109" s="1" t="str">
        <f aca="false">IF(ISBLANK(Values!E108),"","5")</f>
        <v/>
      </c>
      <c r="FT109" s="1" t="str">
        <f aca="false">IF(ISBLANK(Values!E108),"","6")</f>
        <v/>
      </c>
      <c r="FU109" s="1" t="str">
        <f aca="false">IF(ISBLANK(Values!E108),"","10")</f>
        <v/>
      </c>
      <c r="FV109" s="1" t="str">
        <f aca="false">IF(ISBLANK(Values!E108),"","10")</f>
        <v/>
      </c>
    </row>
    <row r="110" customFormat="false" ht="15" hidden="false" customHeight="false" outlineLevel="0" collapsed="false">
      <c r="A110" s="27" t="str">
        <f aca="false">IF(ISBLANK(Values!E109),"",IF(Values!$B$37="EU","computercomponent","computer"))</f>
        <v/>
      </c>
      <c r="B110" s="38"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 SUBSTITUTE(Values!$B$1, "{language}", Values!H109) &amp; " " &amp;Values!$B$3, SUBSTITUTE(Values!$B$2, "{language}", Values!$H109) &amp; " " &amp;Values!$B$3))</f>
        <v/>
      </c>
      <c r="G110" s="39" t="str">
        <f aca="false">IF(ISBLANK(Values!E109),"","TellusRem")</f>
        <v/>
      </c>
      <c r="H110" s="27" t="str">
        <f aca="false">IF(ISBLANK(Values!E109),"",Values!$B$16)</f>
        <v/>
      </c>
      <c r="I110" s="27" t="str">
        <f aca="false">IF(ISBLANK(Values!E109),"","4730574031")</f>
        <v/>
      </c>
      <c r="J110" s="40" t="str">
        <f aca="false">IF(ISBLANK(Values!E109),"",Values!F109 )</f>
        <v/>
      </c>
      <c r="K110" s="28" t="str">
        <f aca="false">IF(ISBLANK(Values!E109),"",IF(Values!J109, Values!$B$4, Values!$B$5))</f>
        <v/>
      </c>
      <c r="L110" s="41" t="str">
        <f aca="false">IF(ISBLANK(Values!E109),"",Values!$B$18)</f>
        <v/>
      </c>
      <c r="M110" s="28" t="str">
        <f aca="false">IF(ISBLANK(Values!E109),"",Values!$M109)</f>
        <v/>
      </c>
      <c r="N110" s="28" t="str">
        <f aca="false">IF(ISBLANK(Values!$F109),"",Values!N109)</f>
        <v/>
      </c>
      <c r="O110" s="28" t="str">
        <f aca="false">IF(ISBLANK(Values!$F109),"",Values!O109)</f>
        <v/>
      </c>
      <c r="P110" s="28" t="str">
        <f aca="false">IF(ISBLANK(Values!$F109),"",Values!P109)</f>
        <v/>
      </c>
      <c r="Q110" s="28" t="str">
        <f aca="false">IF(ISBLANK(Values!$F109),"",Values!Q109)</f>
        <v/>
      </c>
      <c r="R110" s="28" t="str">
        <f aca="false">IF(ISBLANK(Values!$F109),"",Values!R109)</f>
        <v/>
      </c>
      <c r="S110" s="28" t="str">
        <f aca="false">IF(ISBLANK(Values!$F109),"",Values!S109)</f>
        <v/>
      </c>
      <c r="T110" s="28" t="str">
        <f aca="false">IF(ISBLANK(Values!$F109),"",Values!T109)</f>
        <v/>
      </c>
      <c r="U110" s="44" t="str">
        <f aca="false">IF(ISBLANK(Values!$F109),"",Values!U109)</f>
        <v/>
      </c>
      <c r="W110" s="32" t="str">
        <f aca="false">IF(ISBLANK(Values!E109),"","Child")</f>
        <v/>
      </c>
      <c r="X110" s="32" t="str">
        <f aca="false">IF(ISBLANK(Values!E109),"",Values!$B$13)</f>
        <v/>
      </c>
      <c r="Y110" s="40" t="str">
        <f aca="false">IF(ISBLANK(Values!E109),"","Size-Color")</f>
        <v/>
      </c>
      <c r="Z110" s="32" t="str">
        <f aca="false">IF(ISBLANK(Values!E109),"","variation")</f>
        <v/>
      </c>
      <c r="AA110" s="36" t="str">
        <f aca="false">IF(ISBLANK(Values!E109),"",Values!$B$20)</f>
        <v/>
      </c>
      <c r="AB110" s="36" t="str">
        <f aca="false">IF(ISBLANK(Values!E109),"",Values!$B$29)</f>
        <v/>
      </c>
      <c r="AI110" s="42" t="str">
        <f aca="false">IF(ISBLANK(Values!E109),"",IF(Values!I109,Values!$B$23,Values!$B$33))</f>
        <v/>
      </c>
      <c r="AJ110" s="43" t="str">
        <f aca="false">IF(ISBLANK(Values!E109),"",Values!$B$24 &amp;" "&amp;Values!$B$3)</f>
        <v/>
      </c>
      <c r="AK110" s="1" t="str">
        <f aca="false">IF(ISBLANK(Values!E109),"",Values!$B$25)</f>
        <v/>
      </c>
      <c r="AL110" s="1" t="str">
        <f aca="false">IF(ISBLANK(Values!E109),"",SUBSTITUTE(SUBSTITUTE(IF(Values!$J109, Values!$B$26, Values!$B$33), "{language}", Values!$H109), "{flag}", INDEX(options!$E$1:$E$20, Values!$V109)))</f>
        <v/>
      </c>
      <c r="AM110" s="1" t="str">
        <f aca="false">SUBSTITUTE(IF(ISBLANK(Values!E109),"",Values!$B$27), "{model}", Values!$B$3)</f>
        <v/>
      </c>
      <c r="AT110" s="28" t="str">
        <f aca="false">IF(ISBLANK(Values!E109),"",Values!H109)</f>
        <v/>
      </c>
      <c r="AV110" s="36" t="str">
        <f aca="false">IF(ISBLANK(Values!E109),"",IF(Values!J109,"Backlit", "Non-Backlit"))</f>
        <v/>
      </c>
      <c r="BE110" s="27" t="str">
        <f aca="false">IF(ISBLANK(Values!E109),"","Professional Audience")</f>
        <v/>
      </c>
      <c r="BF110" s="27" t="str">
        <f aca="false">IF(ISBLANK(Values!E109),"","Consumer Audience")</f>
        <v/>
      </c>
      <c r="BG110" s="27" t="str">
        <f aca="false">IF(ISBLANK(Values!E109),"","Adults")</f>
        <v/>
      </c>
      <c r="BH110" s="27" t="str">
        <f aca="false">IF(ISBLANK(Values!E109),"","People")</f>
        <v/>
      </c>
      <c r="CG110" s="1" t="str">
        <f aca="false">IF(ISBLANK(Values!E109),"",Values!$B$11)</f>
        <v/>
      </c>
      <c r="CH110" s="1" t="str">
        <f aca="false">IF(ISBLANK(Values!E109),"","GR")</f>
        <v/>
      </c>
      <c r="CI110" s="1" t="str">
        <f aca="false">IF(ISBLANK(Values!E109),"",Values!$B$7)</f>
        <v/>
      </c>
      <c r="CJ110" s="1" t="str">
        <f aca="false">IF(ISBLANK(Values!E109),"",Values!$B$8)</f>
        <v/>
      </c>
      <c r="CK110" s="1" t="str">
        <f aca="false">IF(ISBLANK(Values!E109),"",Values!$B$9)</f>
        <v/>
      </c>
      <c r="CL110" s="1" t="str">
        <f aca="false">IF(ISBLANK(Values!E109),"","CM")</f>
        <v/>
      </c>
      <c r="CP110" s="36" t="str">
        <f aca="false">IF(ISBLANK(Values!E109),"",Values!$B$7)</f>
        <v/>
      </c>
      <c r="CQ110" s="36" t="str">
        <f aca="false">IF(ISBLANK(Values!E109),"",Values!$B$8)</f>
        <v/>
      </c>
      <c r="CR110" s="36" t="str">
        <f aca="false">IF(ISBLANK(Values!E109),"",Values!$B$9)</f>
        <v/>
      </c>
      <c r="CS110" s="1" t="str">
        <f aca="false">IF(ISBLANK(Values!E109),"",Values!$B$11)</f>
        <v/>
      </c>
      <c r="CT110" s="1" t="str">
        <f aca="false">IF(ISBLANK(Values!E109),"","GR")</f>
        <v/>
      </c>
      <c r="CU110" s="1" t="str">
        <f aca="false">IF(ISBLANK(Values!E109),"","CM")</f>
        <v/>
      </c>
      <c r="CV110" s="1" t="str">
        <f aca="false">IF(ISBLANK(Values!E109),"",IF(Values!$B$36=options!$F$1,"Denmark", IF(Values!$B$36=options!$F$2, "Danemark",IF(Values!$B$36=options!$F$3, "Dänemark",IF(Values!$B$36=options!$F$4, "Danimarca",IF(Values!$B$36=options!$F$5, "Dinamarca",IF(Values!$B$36=options!$F$6, "Denemarken","" ) ) ) ) )))</f>
        <v/>
      </c>
      <c r="CZ110" s="1" t="str">
        <f aca="false">IF(ISBLANK(Values!E109),"","No")</f>
        <v/>
      </c>
      <c r="DA110" s="1" t="str">
        <f aca="false">IF(ISBLANK(Values!E109),"","No")</f>
        <v/>
      </c>
      <c r="DO110" s="27" t="str">
        <f aca="false">IF(ISBLANK(Values!E109),"","Parts")</f>
        <v/>
      </c>
      <c r="DP110" s="27" t="str">
        <f aca="false">IF(ISBLANK(Values!E109),"",Values!$B$31)</f>
        <v/>
      </c>
      <c r="DS110" s="31"/>
      <c r="DY110" s="31"/>
      <c r="DZ110" s="31"/>
      <c r="EA110" s="31"/>
      <c r="EB110" s="31"/>
      <c r="EC110" s="31"/>
      <c r="EI110" s="1" t="str">
        <f aca="false">IF(ISBLANK(Values!E109),"",Values!$B$31)</f>
        <v/>
      </c>
      <c r="ES110" s="1" t="str">
        <f aca="false">IF(ISBLANK(Values!E109),"","Amazon Tellus UPS")</f>
        <v/>
      </c>
      <c r="EV110" s="31" t="str">
        <f aca="false">IF(ISBLANK(Values!E109),"","New")</f>
        <v/>
      </c>
      <c r="FE110" s="1" t="str">
        <f aca="false">IF(ISBLANK(Values!E109),"",IF(CO110&lt;&gt;"DEFAULT", "", 3))</f>
        <v/>
      </c>
      <c r="FH110" s="1" t="str">
        <f aca="false">IF(ISBLANK(Values!E109),"","FALSE")</f>
        <v/>
      </c>
      <c r="FI110" s="36" t="str">
        <f aca="false">IF(ISBLANK(Values!E109),"","FALSE")</f>
        <v/>
      </c>
      <c r="FJ110" s="36" t="str">
        <f aca="false">IF(ISBLANK(Values!E109),"","FALSE")</f>
        <v/>
      </c>
      <c r="FM110" s="1" t="str">
        <f aca="false">IF(ISBLANK(Values!E109),"","1")</f>
        <v/>
      </c>
      <c r="FO110" s="28" t="str">
        <f aca="false">IF(ISBLANK(Values!E109),"",IF(Values!J109, Values!$B$4, Values!$B$5))</f>
        <v/>
      </c>
      <c r="FP110" s="1" t="str">
        <f aca="false">IF(ISBLANK(Values!E109),"","Percent")</f>
        <v/>
      </c>
      <c r="FQ110" s="1" t="str">
        <f aca="false">IF(ISBLANK(Values!E109),"","2")</f>
        <v/>
      </c>
      <c r="FR110" s="1" t="str">
        <f aca="false">IF(ISBLANK(Values!E109),"","3")</f>
        <v/>
      </c>
      <c r="FS110" s="1" t="str">
        <f aca="false">IF(ISBLANK(Values!E109),"","5")</f>
        <v/>
      </c>
      <c r="FT110" s="1" t="str">
        <f aca="false">IF(ISBLANK(Values!E109),"","6")</f>
        <v/>
      </c>
      <c r="FU110" s="1" t="str">
        <f aca="false">IF(ISBLANK(Values!E109),"","10")</f>
        <v/>
      </c>
      <c r="FV110" s="1" t="str">
        <f aca="false">IF(ISBLANK(Values!E109),"","10")</f>
        <v/>
      </c>
    </row>
    <row r="111" customFormat="false" ht="15" hidden="false" customHeight="false" outlineLevel="0" collapsed="false">
      <c r="A111" s="27" t="str">
        <f aca="false">IF(ISBLANK(Values!E110),"",IF(Values!$B$37="EU","computercomponent","computer"))</f>
        <v/>
      </c>
      <c r="B111" s="38"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 SUBSTITUTE(Values!$B$1, "{language}", Values!H110) &amp; " " &amp;Values!$B$3, SUBSTITUTE(Values!$B$2, "{language}", Values!$H110) &amp; " " &amp;Values!$B$3))</f>
        <v/>
      </c>
      <c r="G111" s="39" t="str">
        <f aca="false">IF(ISBLANK(Values!E110),"","TellusRem")</f>
        <v/>
      </c>
      <c r="H111" s="27" t="str">
        <f aca="false">IF(ISBLANK(Values!E110),"",Values!$B$16)</f>
        <v/>
      </c>
      <c r="I111" s="27" t="str">
        <f aca="false">IF(ISBLANK(Values!E110),"","4730574031")</f>
        <v/>
      </c>
      <c r="J111" s="40" t="str">
        <f aca="false">IF(ISBLANK(Values!E110),"",Values!F110 )</f>
        <v/>
      </c>
      <c r="K111" s="28" t="str">
        <f aca="false">IF(ISBLANK(Values!E110),"",IF(Values!J110, Values!$B$4, Values!$B$5))</f>
        <v/>
      </c>
      <c r="L111" s="41" t="str">
        <f aca="false">IF(ISBLANK(Values!E110),"",Values!$B$18)</f>
        <v/>
      </c>
      <c r="M111" s="28" t="str">
        <f aca="false">IF(ISBLANK(Values!E110),"",Values!$M110)</f>
        <v/>
      </c>
      <c r="N111" s="28" t="str">
        <f aca="false">IF(ISBLANK(Values!$F110),"",Values!N110)</f>
        <v/>
      </c>
      <c r="O111" s="28" t="str">
        <f aca="false">IF(ISBLANK(Values!$F110),"",Values!O110)</f>
        <v/>
      </c>
      <c r="P111" s="28" t="str">
        <f aca="false">IF(ISBLANK(Values!$F110),"",Values!P110)</f>
        <v/>
      </c>
      <c r="Q111" s="28" t="str">
        <f aca="false">IF(ISBLANK(Values!$F110),"",Values!Q110)</f>
        <v/>
      </c>
      <c r="R111" s="28" t="str">
        <f aca="false">IF(ISBLANK(Values!$F110),"",Values!R110)</f>
        <v/>
      </c>
      <c r="S111" s="28" t="str">
        <f aca="false">IF(ISBLANK(Values!$F110),"",Values!S110)</f>
        <v/>
      </c>
      <c r="T111" s="28" t="str">
        <f aca="false">IF(ISBLANK(Values!$F110),"",Values!T110)</f>
        <v/>
      </c>
      <c r="U111" s="44" t="str">
        <f aca="false">IF(ISBLANK(Values!$F110),"",Values!U110)</f>
        <v/>
      </c>
      <c r="W111" s="32" t="str">
        <f aca="false">IF(ISBLANK(Values!E110),"","Child")</f>
        <v/>
      </c>
      <c r="X111" s="32" t="str">
        <f aca="false">IF(ISBLANK(Values!E110),"",Values!$B$13)</f>
        <v/>
      </c>
      <c r="Y111" s="40" t="str">
        <f aca="false">IF(ISBLANK(Values!E110),"","Size-Color")</f>
        <v/>
      </c>
      <c r="Z111" s="32" t="str">
        <f aca="false">IF(ISBLANK(Values!E110),"","variation")</f>
        <v/>
      </c>
      <c r="AA111" s="36" t="str">
        <f aca="false">IF(ISBLANK(Values!E110),"",Values!$B$20)</f>
        <v/>
      </c>
      <c r="AB111" s="36" t="str">
        <f aca="false">IF(ISBLANK(Values!E110),"",Values!$B$29)</f>
        <v/>
      </c>
      <c r="AI111" s="42" t="str">
        <f aca="false">IF(ISBLANK(Values!E110),"",IF(Values!I110,Values!$B$23,Values!$B$33))</f>
        <v/>
      </c>
      <c r="AJ111" s="43" t="str">
        <f aca="false">IF(ISBLANK(Values!E110),"",Values!$B$24 &amp;" "&amp;Values!$B$3)</f>
        <v/>
      </c>
      <c r="AK111" s="1" t="str">
        <f aca="false">IF(ISBLANK(Values!E110),"",Values!$B$25)</f>
        <v/>
      </c>
      <c r="AL111" s="1" t="str">
        <f aca="false">IF(ISBLANK(Values!E110),"",SUBSTITUTE(SUBSTITUTE(IF(Values!$J110, Values!$B$26, Values!$B$33), "{language}", Values!$H110), "{flag}", INDEX(options!$E$1:$E$20, Values!$V110)))</f>
        <v/>
      </c>
      <c r="AM111" s="1" t="str">
        <f aca="false">SUBSTITUTE(IF(ISBLANK(Values!E110),"",Values!$B$27), "{model}", Values!$B$3)</f>
        <v/>
      </c>
      <c r="AT111" s="28" t="str">
        <f aca="false">IF(ISBLANK(Values!E110),"",Values!H110)</f>
        <v/>
      </c>
      <c r="AV111" s="36" t="str">
        <f aca="false">IF(ISBLANK(Values!E110),"",IF(Values!J110,"Backlit", "Non-Backlit"))</f>
        <v/>
      </c>
      <c r="BE111" s="27" t="str">
        <f aca="false">IF(ISBLANK(Values!E110),"","Professional Audience")</f>
        <v/>
      </c>
      <c r="BF111" s="27" t="str">
        <f aca="false">IF(ISBLANK(Values!E110),"","Consumer Audience")</f>
        <v/>
      </c>
      <c r="BG111" s="27" t="str">
        <f aca="false">IF(ISBLANK(Values!E110),"","Adults")</f>
        <v/>
      </c>
      <c r="BH111" s="27" t="str">
        <f aca="false">IF(ISBLANK(Values!E110),"","People")</f>
        <v/>
      </c>
      <c r="CG111" s="1" t="str">
        <f aca="false">IF(ISBLANK(Values!E110),"",Values!$B$11)</f>
        <v/>
      </c>
      <c r="CH111" s="1" t="str">
        <f aca="false">IF(ISBLANK(Values!E110),"","GR")</f>
        <v/>
      </c>
      <c r="CI111" s="1" t="str">
        <f aca="false">IF(ISBLANK(Values!E110),"",Values!$B$7)</f>
        <v/>
      </c>
      <c r="CJ111" s="1" t="str">
        <f aca="false">IF(ISBLANK(Values!E110),"",Values!$B$8)</f>
        <v/>
      </c>
      <c r="CK111" s="1" t="str">
        <f aca="false">IF(ISBLANK(Values!E110),"",Values!$B$9)</f>
        <v/>
      </c>
      <c r="CL111" s="1" t="str">
        <f aca="false">IF(ISBLANK(Values!E110),"","CM")</f>
        <v/>
      </c>
      <c r="CP111" s="36" t="str">
        <f aca="false">IF(ISBLANK(Values!E110),"",Values!$B$7)</f>
        <v/>
      </c>
      <c r="CQ111" s="36" t="str">
        <f aca="false">IF(ISBLANK(Values!E110),"",Values!$B$8)</f>
        <v/>
      </c>
      <c r="CR111" s="36" t="str">
        <f aca="false">IF(ISBLANK(Values!E110),"",Values!$B$9)</f>
        <v/>
      </c>
      <c r="CS111" s="1" t="str">
        <f aca="false">IF(ISBLANK(Values!E110),"",Values!$B$11)</f>
        <v/>
      </c>
      <c r="CT111" s="1" t="str">
        <f aca="false">IF(ISBLANK(Values!E110),"","GR")</f>
        <v/>
      </c>
      <c r="CU111" s="1" t="str">
        <f aca="false">IF(ISBLANK(Values!E110),"","CM")</f>
        <v/>
      </c>
      <c r="CV111" s="1" t="str">
        <f aca="false">IF(ISBLANK(Values!E110),"",IF(Values!$B$36=options!$F$1,"Denmark", IF(Values!$B$36=options!$F$2, "Danemark",IF(Values!$B$36=options!$F$3, "Dänemark",IF(Values!$B$36=options!$F$4, "Danimarca",IF(Values!$B$36=options!$F$5, "Dinamarca",IF(Values!$B$36=options!$F$6, "Denemarken","" ) ) ) ) )))</f>
        <v/>
      </c>
      <c r="CZ111" s="1" t="str">
        <f aca="false">IF(ISBLANK(Values!E110),"","No")</f>
        <v/>
      </c>
      <c r="DA111" s="1" t="str">
        <f aca="false">IF(ISBLANK(Values!E110),"","No")</f>
        <v/>
      </c>
      <c r="DO111" s="27" t="str">
        <f aca="false">IF(ISBLANK(Values!E110),"","Parts")</f>
        <v/>
      </c>
      <c r="DP111" s="27" t="str">
        <f aca="false">IF(ISBLANK(Values!E110),"",Values!$B$31)</f>
        <v/>
      </c>
      <c r="DS111" s="31"/>
      <c r="DY111" s="31"/>
      <c r="DZ111" s="31"/>
      <c r="EA111" s="31"/>
      <c r="EB111" s="31"/>
      <c r="EC111" s="31"/>
      <c r="EI111" s="1" t="str">
        <f aca="false">IF(ISBLANK(Values!E110),"",Values!$B$31)</f>
        <v/>
      </c>
      <c r="ES111" s="1" t="str">
        <f aca="false">IF(ISBLANK(Values!E110),"","Amazon Tellus UPS")</f>
        <v/>
      </c>
      <c r="EV111" s="31" t="str">
        <f aca="false">IF(ISBLANK(Values!E110),"","New")</f>
        <v/>
      </c>
      <c r="FE111" s="1" t="str">
        <f aca="false">IF(ISBLANK(Values!E110),"",IF(CO111&lt;&gt;"DEFAULT", "", 3))</f>
        <v/>
      </c>
      <c r="FH111" s="1" t="str">
        <f aca="false">IF(ISBLANK(Values!E110),"","FALSE")</f>
        <v/>
      </c>
      <c r="FI111" s="36" t="str">
        <f aca="false">IF(ISBLANK(Values!E110),"","FALSE")</f>
        <v/>
      </c>
      <c r="FJ111" s="36" t="str">
        <f aca="false">IF(ISBLANK(Values!E110),"","FALSE")</f>
        <v/>
      </c>
      <c r="FM111" s="1" t="str">
        <f aca="false">IF(ISBLANK(Values!E110),"","1")</f>
        <v/>
      </c>
      <c r="FO111" s="28" t="str">
        <f aca="false">IF(ISBLANK(Values!E110),"",IF(Values!J110, Values!$B$4, Values!$B$5))</f>
        <v/>
      </c>
      <c r="FP111" s="1" t="str">
        <f aca="false">IF(ISBLANK(Values!E110),"","Percent")</f>
        <v/>
      </c>
      <c r="FQ111" s="1" t="str">
        <f aca="false">IF(ISBLANK(Values!E110),"","2")</f>
        <v/>
      </c>
      <c r="FR111" s="1" t="str">
        <f aca="false">IF(ISBLANK(Values!E110),"","3")</f>
        <v/>
      </c>
      <c r="FS111" s="1" t="str">
        <f aca="false">IF(ISBLANK(Values!E110),"","5")</f>
        <v/>
      </c>
      <c r="FT111" s="1" t="str">
        <f aca="false">IF(ISBLANK(Values!E110),"","6")</f>
        <v/>
      </c>
      <c r="FU111" s="1" t="str">
        <f aca="false">IF(ISBLANK(Values!E110),"","10")</f>
        <v/>
      </c>
      <c r="FV111" s="1" t="str">
        <f aca="false">IF(ISBLANK(Values!E110),"","10")</f>
        <v/>
      </c>
    </row>
    <row r="112" customFormat="false" ht="15" hidden="false" customHeight="false" outlineLevel="0" collapsed="false">
      <c r="A112" s="27" t="str">
        <f aca="false">IF(ISBLANK(Values!E111),"",IF(Values!$B$37="EU","computercomponent","computer"))</f>
        <v/>
      </c>
      <c r="B112" s="38"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 SUBSTITUTE(Values!$B$1, "{language}", Values!H111) &amp; " " &amp;Values!$B$3, SUBSTITUTE(Values!$B$2, "{language}", Values!$H111) &amp; " " &amp;Values!$B$3))</f>
        <v/>
      </c>
      <c r="G112" s="39" t="str">
        <f aca="false">IF(ISBLANK(Values!E111),"","TellusRem")</f>
        <v/>
      </c>
      <c r="H112" s="27" t="str">
        <f aca="false">IF(ISBLANK(Values!E111),"",Values!$B$16)</f>
        <v/>
      </c>
      <c r="I112" s="27" t="str">
        <f aca="false">IF(ISBLANK(Values!E111),"","4730574031")</f>
        <v/>
      </c>
      <c r="J112" s="40" t="str">
        <f aca="false">IF(ISBLANK(Values!E111),"",Values!F111 )</f>
        <v/>
      </c>
      <c r="K112" s="28" t="str">
        <f aca="false">IF(ISBLANK(Values!E111),"",IF(Values!J111, Values!$B$4, Values!$B$5))</f>
        <v/>
      </c>
      <c r="L112" s="41" t="str">
        <f aca="false">IF(ISBLANK(Values!E111),"",Values!$B$18)</f>
        <v/>
      </c>
      <c r="M112" s="28" t="str">
        <f aca="false">IF(ISBLANK(Values!E111),"",Values!$M111)</f>
        <v/>
      </c>
      <c r="N112" s="28" t="str">
        <f aca="false">IF(ISBLANK(Values!$F111),"",Values!N111)</f>
        <v/>
      </c>
      <c r="O112" s="28" t="str">
        <f aca="false">IF(ISBLANK(Values!$F111),"",Values!O111)</f>
        <v/>
      </c>
      <c r="P112" s="28" t="str">
        <f aca="false">IF(ISBLANK(Values!$F111),"",Values!P111)</f>
        <v/>
      </c>
      <c r="Q112" s="28" t="str">
        <f aca="false">IF(ISBLANK(Values!$F111),"",Values!Q111)</f>
        <v/>
      </c>
      <c r="R112" s="28" t="str">
        <f aca="false">IF(ISBLANK(Values!$F111),"",Values!R111)</f>
        <v/>
      </c>
      <c r="S112" s="28" t="str">
        <f aca="false">IF(ISBLANK(Values!$F111),"",Values!S111)</f>
        <v/>
      </c>
      <c r="T112" s="28" t="str">
        <f aca="false">IF(ISBLANK(Values!$F111),"",Values!T111)</f>
        <v/>
      </c>
      <c r="U112" s="44" t="str">
        <f aca="false">IF(ISBLANK(Values!$F111),"",Values!U111)</f>
        <v/>
      </c>
      <c r="W112" s="32" t="str">
        <f aca="false">IF(ISBLANK(Values!E111),"","Child")</f>
        <v/>
      </c>
      <c r="X112" s="32" t="str">
        <f aca="false">IF(ISBLANK(Values!E111),"",Values!$B$13)</f>
        <v/>
      </c>
      <c r="Y112" s="40" t="str">
        <f aca="false">IF(ISBLANK(Values!E111),"","Size-Color")</f>
        <v/>
      </c>
      <c r="Z112" s="32" t="str">
        <f aca="false">IF(ISBLANK(Values!E111),"","variation")</f>
        <v/>
      </c>
      <c r="AA112" s="36" t="str">
        <f aca="false">IF(ISBLANK(Values!E111),"",Values!$B$20)</f>
        <v/>
      </c>
      <c r="AB112" s="36" t="str">
        <f aca="false">IF(ISBLANK(Values!E111),"",Values!$B$29)</f>
        <v/>
      </c>
      <c r="AI112" s="42" t="str">
        <f aca="false">IF(ISBLANK(Values!E111),"",IF(Values!I111,Values!$B$23,Values!$B$33))</f>
        <v/>
      </c>
      <c r="AJ112" s="43" t="str">
        <f aca="false">IF(ISBLANK(Values!E111),"",Values!$B$24 &amp;" "&amp;Values!$B$3)</f>
        <v/>
      </c>
      <c r="AK112" s="1" t="str">
        <f aca="false">IF(ISBLANK(Values!E111),"",Values!$B$25)</f>
        <v/>
      </c>
      <c r="AL112" s="1" t="str">
        <f aca="false">IF(ISBLANK(Values!E111),"",SUBSTITUTE(SUBSTITUTE(IF(Values!$J111, Values!$B$26, Values!$B$33), "{language}", Values!$H111), "{flag}", INDEX(options!$E$1:$E$20, Values!$V111)))</f>
        <v/>
      </c>
      <c r="AM112" s="1" t="str">
        <f aca="false">SUBSTITUTE(IF(ISBLANK(Values!E111),"",Values!$B$27), "{model}", Values!$B$3)</f>
        <v/>
      </c>
      <c r="AT112" s="28" t="str">
        <f aca="false">IF(ISBLANK(Values!E111),"",Values!H111)</f>
        <v/>
      </c>
      <c r="AV112" s="36" t="str">
        <f aca="false">IF(ISBLANK(Values!E111),"",IF(Values!J111,"Backlit", "Non-Backlit"))</f>
        <v/>
      </c>
      <c r="BE112" s="27" t="str">
        <f aca="false">IF(ISBLANK(Values!E111),"","Professional Audience")</f>
        <v/>
      </c>
      <c r="BF112" s="27" t="str">
        <f aca="false">IF(ISBLANK(Values!E111),"","Consumer Audience")</f>
        <v/>
      </c>
      <c r="BG112" s="27" t="str">
        <f aca="false">IF(ISBLANK(Values!E111),"","Adults")</f>
        <v/>
      </c>
      <c r="BH112" s="27" t="str">
        <f aca="false">IF(ISBLANK(Values!E111),"","People")</f>
        <v/>
      </c>
      <c r="CG112" s="1" t="str">
        <f aca="false">IF(ISBLANK(Values!E111),"",Values!$B$11)</f>
        <v/>
      </c>
      <c r="CH112" s="1" t="str">
        <f aca="false">IF(ISBLANK(Values!E111),"","GR")</f>
        <v/>
      </c>
      <c r="CI112" s="1" t="str">
        <f aca="false">IF(ISBLANK(Values!E111),"",Values!$B$7)</f>
        <v/>
      </c>
      <c r="CJ112" s="1" t="str">
        <f aca="false">IF(ISBLANK(Values!E111),"",Values!$B$8)</f>
        <v/>
      </c>
      <c r="CK112" s="1" t="str">
        <f aca="false">IF(ISBLANK(Values!E111),"",Values!$B$9)</f>
        <v/>
      </c>
      <c r="CL112" s="1" t="str">
        <f aca="false">IF(ISBLANK(Values!E111),"","CM")</f>
        <v/>
      </c>
      <c r="CP112" s="36" t="str">
        <f aca="false">IF(ISBLANK(Values!E111),"",Values!$B$7)</f>
        <v/>
      </c>
      <c r="CQ112" s="36" t="str">
        <f aca="false">IF(ISBLANK(Values!E111),"",Values!$B$8)</f>
        <v/>
      </c>
      <c r="CR112" s="36" t="str">
        <f aca="false">IF(ISBLANK(Values!E111),"",Values!$B$9)</f>
        <v/>
      </c>
      <c r="CS112" s="1" t="str">
        <f aca="false">IF(ISBLANK(Values!E111),"",Values!$B$11)</f>
        <v/>
      </c>
      <c r="CT112" s="1" t="str">
        <f aca="false">IF(ISBLANK(Values!E111),"","GR")</f>
        <v/>
      </c>
      <c r="CU112" s="1" t="str">
        <f aca="false">IF(ISBLANK(Values!E111),"","CM")</f>
        <v/>
      </c>
      <c r="CV112" s="1" t="str">
        <f aca="false">IF(ISBLANK(Values!E111),"",IF(Values!$B$36=options!$F$1,"Denmark", IF(Values!$B$36=options!$F$2, "Danemark",IF(Values!$B$36=options!$F$3, "Dänemark",IF(Values!$B$36=options!$F$4, "Danimarca",IF(Values!$B$36=options!$F$5, "Dinamarca",IF(Values!$B$36=options!$F$6, "Denemarken","" ) ) ) ) )))</f>
        <v/>
      </c>
      <c r="CZ112" s="1" t="str">
        <f aca="false">IF(ISBLANK(Values!E111),"","No")</f>
        <v/>
      </c>
      <c r="DA112" s="1" t="str">
        <f aca="false">IF(ISBLANK(Values!E111),"","No")</f>
        <v/>
      </c>
      <c r="DO112" s="27" t="str">
        <f aca="false">IF(ISBLANK(Values!E111),"","Parts")</f>
        <v/>
      </c>
      <c r="DP112" s="27" t="str">
        <f aca="false">IF(ISBLANK(Values!E111),"",Values!$B$31)</f>
        <v/>
      </c>
      <c r="DS112" s="31"/>
      <c r="DY112" s="31"/>
      <c r="DZ112" s="31"/>
      <c r="EA112" s="31"/>
      <c r="EB112" s="31"/>
      <c r="EC112" s="31"/>
      <c r="EI112" s="1" t="str">
        <f aca="false">IF(ISBLANK(Values!E111),"",Values!$B$31)</f>
        <v/>
      </c>
      <c r="ES112" s="1" t="str">
        <f aca="false">IF(ISBLANK(Values!E111),"","Amazon Tellus UPS")</f>
        <v/>
      </c>
      <c r="EV112" s="31" t="str">
        <f aca="false">IF(ISBLANK(Values!E111),"","New")</f>
        <v/>
      </c>
      <c r="FE112" s="1" t="str">
        <f aca="false">IF(ISBLANK(Values!E111),"",IF(CO112&lt;&gt;"DEFAULT", "", 3))</f>
        <v/>
      </c>
      <c r="FH112" s="1" t="str">
        <f aca="false">IF(ISBLANK(Values!E111),"","FALSE")</f>
        <v/>
      </c>
      <c r="FI112" s="36" t="str">
        <f aca="false">IF(ISBLANK(Values!E111),"","FALSE")</f>
        <v/>
      </c>
      <c r="FJ112" s="36" t="str">
        <f aca="false">IF(ISBLANK(Values!E111),"","FALSE")</f>
        <v/>
      </c>
      <c r="FM112" s="1" t="str">
        <f aca="false">IF(ISBLANK(Values!E111),"","1")</f>
        <v/>
      </c>
      <c r="FO112" s="28" t="str">
        <f aca="false">IF(ISBLANK(Values!E111),"",IF(Values!J111, Values!$B$4, Values!$B$5))</f>
        <v/>
      </c>
      <c r="FP112" s="1" t="str">
        <f aca="false">IF(ISBLANK(Values!E111),"","Percent")</f>
        <v/>
      </c>
      <c r="FQ112" s="1" t="str">
        <f aca="false">IF(ISBLANK(Values!E111),"","2")</f>
        <v/>
      </c>
      <c r="FR112" s="1" t="str">
        <f aca="false">IF(ISBLANK(Values!E111),"","3")</f>
        <v/>
      </c>
      <c r="FS112" s="1" t="str">
        <f aca="false">IF(ISBLANK(Values!E111),"","5")</f>
        <v/>
      </c>
      <c r="FT112" s="1" t="str">
        <f aca="false">IF(ISBLANK(Values!E111),"","6")</f>
        <v/>
      </c>
      <c r="FU112" s="1" t="str">
        <f aca="false">IF(ISBLANK(Values!E111),"","10")</f>
        <v/>
      </c>
      <c r="FV112" s="1" t="str">
        <f aca="false">IF(ISBLANK(Values!E111),"","10")</f>
        <v/>
      </c>
    </row>
    <row r="113" customFormat="false" ht="15" hidden="false" customHeight="false" outlineLevel="0" collapsed="false">
      <c r="A113" s="27" t="str">
        <f aca="false">IF(ISBLANK(Values!E112),"",IF(Values!$B$37="EU","computercomponent","computer"))</f>
        <v/>
      </c>
      <c r="B113" s="38"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 SUBSTITUTE(Values!$B$1, "{language}", Values!H112) &amp; " " &amp;Values!$B$3, SUBSTITUTE(Values!$B$2, "{language}", Values!$H112) &amp; " " &amp;Values!$B$3))</f>
        <v/>
      </c>
      <c r="G113" s="39" t="str">
        <f aca="false">IF(ISBLANK(Values!E112),"","TellusRem")</f>
        <v/>
      </c>
      <c r="H113" s="27" t="str">
        <f aca="false">IF(ISBLANK(Values!E112),"",Values!$B$16)</f>
        <v/>
      </c>
      <c r="I113" s="27" t="str">
        <f aca="false">IF(ISBLANK(Values!E112),"","4730574031")</f>
        <v/>
      </c>
      <c r="J113" s="40" t="str">
        <f aca="false">IF(ISBLANK(Values!E112),"",Values!F112 )</f>
        <v/>
      </c>
      <c r="K113" s="28" t="str">
        <f aca="false">IF(ISBLANK(Values!E112),"",IF(Values!J112, Values!$B$4, Values!$B$5))</f>
        <v/>
      </c>
      <c r="L113" s="41" t="str">
        <f aca="false">IF(ISBLANK(Values!E112),"",Values!$B$18)</f>
        <v/>
      </c>
      <c r="M113" s="28" t="str">
        <f aca="false">IF(ISBLANK(Values!E112),"",Values!$M112)</f>
        <v/>
      </c>
      <c r="N113" s="28" t="str">
        <f aca="false">IF(ISBLANK(Values!$F112),"",Values!N112)</f>
        <v/>
      </c>
      <c r="O113" s="28" t="str">
        <f aca="false">IF(ISBLANK(Values!$F112),"",Values!O112)</f>
        <v/>
      </c>
      <c r="P113" s="28" t="str">
        <f aca="false">IF(ISBLANK(Values!$F112),"",Values!P112)</f>
        <v/>
      </c>
      <c r="Q113" s="28" t="str">
        <f aca="false">IF(ISBLANK(Values!$F112),"",Values!Q112)</f>
        <v/>
      </c>
      <c r="R113" s="28" t="str">
        <f aca="false">IF(ISBLANK(Values!$F112),"",Values!R112)</f>
        <v/>
      </c>
      <c r="S113" s="28" t="str">
        <f aca="false">IF(ISBLANK(Values!$F112),"",Values!S112)</f>
        <v/>
      </c>
      <c r="T113" s="28" t="str">
        <f aca="false">IF(ISBLANK(Values!$F112),"",Values!T112)</f>
        <v/>
      </c>
      <c r="U113" s="44" t="str">
        <f aca="false">IF(ISBLANK(Values!$F112),"",Values!U112)</f>
        <v/>
      </c>
      <c r="W113" s="32" t="str">
        <f aca="false">IF(ISBLANK(Values!E112),"","Child")</f>
        <v/>
      </c>
      <c r="X113" s="32" t="str">
        <f aca="false">IF(ISBLANK(Values!E112),"",Values!$B$13)</f>
        <v/>
      </c>
      <c r="Y113" s="40" t="str">
        <f aca="false">IF(ISBLANK(Values!E112),"","Size-Color")</f>
        <v/>
      </c>
      <c r="Z113" s="32" t="str">
        <f aca="false">IF(ISBLANK(Values!E112),"","variation")</f>
        <v/>
      </c>
      <c r="AA113" s="36" t="str">
        <f aca="false">IF(ISBLANK(Values!E112),"",Values!$B$20)</f>
        <v/>
      </c>
      <c r="AB113" s="36" t="str">
        <f aca="false">IF(ISBLANK(Values!E112),"",Values!$B$29)</f>
        <v/>
      </c>
      <c r="AI113" s="42" t="str">
        <f aca="false">IF(ISBLANK(Values!E112),"",IF(Values!I112,Values!$B$23,Values!$B$33))</f>
        <v/>
      </c>
      <c r="AJ113" s="43" t="str">
        <f aca="false">IF(ISBLANK(Values!E112),"",Values!$B$24 &amp;" "&amp;Values!$B$3)</f>
        <v/>
      </c>
      <c r="AK113" s="1" t="str">
        <f aca="false">IF(ISBLANK(Values!E112),"",Values!$B$25)</f>
        <v/>
      </c>
      <c r="AL113" s="1" t="str">
        <f aca="false">IF(ISBLANK(Values!E112),"",SUBSTITUTE(SUBSTITUTE(IF(Values!$J112, Values!$B$26, Values!$B$33), "{language}", Values!$H112), "{flag}", INDEX(options!$E$1:$E$20, Values!$V112)))</f>
        <v/>
      </c>
      <c r="AM113" s="1" t="str">
        <f aca="false">SUBSTITUTE(IF(ISBLANK(Values!E112),"",Values!$B$27), "{model}", Values!$B$3)</f>
        <v/>
      </c>
      <c r="AT113" s="28" t="str">
        <f aca="false">IF(ISBLANK(Values!E112),"",Values!H112)</f>
        <v/>
      </c>
      <c r="AV113" s="36" t="str">
        <f aca="false">IF(ISBLANK(Values!E112),"",IF(Values!J112,"Backlit", "Non-Backlit"))</f>
        <v/>
      </c>
      <c r="BE113" s="27" t="str">
        <f aca="false">IF(ISBLANK(Values!E112),"","Professional Audience")</f>
        <v/>
      </c>
      <c r="BF113" s="27" t="str">
        <f aca="false">IF(ISBLANK(Values!E112),"","Consumer Audience")</f>
        <v/>
      </c>
      <c r="BG113" s="27" t="str">
        <f aca="false">IF(ISBLANK(Values!E112),"","Adults")</f>
        <v/>
      </c>
      <c r="BH113" s="27" t="str">
        <f aca="false">IF(ISBLANK(Values!E112),"","People")</f>
        <v/>
      </c>
      <c r="CG113" s="1" t="str">
        <f aca="false">IF(ISBLANK(Values!E112),"",Values!$B$11)</f>
        <v/>
      </c>
      <c r="CH113" s="1" t="str">
        <f aca="false">IF(ISBLANK(Values!E112),"","GR")</f>
        <v/>
      </c>
      <c r="CI113" s="1" t="str">
        <f aca="false">IF(ISBLANK(Values!E112),"",Values!$B$7)</f>
        <v/>
      </c>
      <c r="CJ113" s="1" t="str">
        <f aca="false">IF(ISBLANK(Values!E112),"",Values!$B$8)</f>
        <v/>
      </c>
      <c r="CK113" s="1" t="str">
        <f aca="false">IF(ISBLANK(Values!E112),"",Values!$B$9)</f>
        <v/>
      </c>
      <c r="CL113" s="1" t="str">
        <f aca="false">IF(ISBLANK(Values!E112),"","CM")</f>
        <v/>
      </c>
      <c r="CP113" s="36" t="str">
        <f aca="false">IF(ISBLANK(Values!E112),"",Values!$B$7)</f>
        <v/>
      </c>
      <c r="CQ113" s="36" t="str">
        <f aca="false">IF(ISBLANK(Values!E112),"",Values!$B$8)</f>
        <v/>
      </c>
      <c r="CR113" s="36" t="str">
        <f aca="false">IF(ISBLANK(Values!E112),"",Values!$B$9)</f>
        <v/>
      </c>
      <c r="CS113" s="1" t="str">
        <f aca="false">IF(ISBLANK(Values!E112),"",Values!$B$11)</f>
        <v/>
      </c>
      <c r="CT113" s="1" t="str">
        <f aca="false">IF(ISBLANK(Values!E112),"","GR")</f>
        <v/>
      </c>
      <c r="CU113" s="1" t="str">
        <f aca="false">IF(ISBLANK(Values!E112),"","CM")</f>
        <v/>
      </c>
      <c r="CV113" s="1" t="str">
        <f aca="false">IF(ISBLANK(Values!E112),"",IF(Values!$B$36=options!$F$1,"Denmark", IF(Values!$B$36=options!$F$2, "Danemark",IF(Values!$B$36=options!$F$3, "Dänemark",IF(Values!$B$36=options!$F$4, "Danimarca",IF(Values!$B$36=options!$F$5, "Dinamarca",IF(Values!$B$36=options!$F$6, "Denemarken","" ) ) ) ) )))</f>
        <v/>
      </c>
      <c r="CZ113" s="1" t="str">
        <f aca="false">IF(ISBLANK(Values!E112),"","No")</f>
        <v/>
      </c>
      <c r="DA113" s="1" t="str">
        <f aca="false">IF(ISBLANK(Values!E112),"","No")</f>
        <v/>
      </c>
      <c r="DO113" s="27" t="str">
        <f aca="false">IF(ISBLANK(Values!E112),"","Parts")</f>
        <v/>
      </c>
      <c r="DP113" s="27" t="str">
        <f aca="false">IF(ISBLANK(Values!E112),"",Values!$B$31)</f>
        <v/>
      </c>
      <c r="DS113" s="31"/>
      <c r="DY113" s="31"/>
      <c r="DZ113" s="31"/>
      <c r="EA113" s="31"/>
      <c r="EB113" s="31"/>
      <c r="EC113" s="31"/>
      <c r="EI113" s="1" t="str">
        <f aca="false">IF(ISBLANK(Values!E112),"",Values!$B$31)</f>
        <v/>
      </c>
      <c r="ES113" s="1" t="str">
        <f aca="false">IF(ISBLANK(Values!E112),"","Amazon Tellus UPS")</f>
        <v/>
      </c>
      <c r="EV113" s="31" t="str">
        <f aca="false">IF(ISBLANK(Values!E112),"","New")</f>
        <v/>
      </c>
      <c r="FE113" s="1" t="str">
        <f aca="false">IF(ISBLANK(Values!E112),"",IF(CO113&lt;&gt;"DEFAULT", "", 3))</f>
        <v/>
      </c>
      <c r="FH113" s="1" t="str">
        <f aca="false">IF(ISBLANK(Values!E112),"","FALSE")</f>
        <v/>
      </c>
      <c r="FI113" s="36" t="str">
        <f aca="false">IF(ISBLANK(Values!E112),"","FALSE")</f>
        <v/>
      </c>
      <c r="FJ113" s="36" t="str">
        <f aca="false">IF(ISBLANK(Values!E112),"","FALSE")</f>
        <v/>
      </c>
      <c r="FM113" s="1" t="str">
        <f aca="false">IF(ISBLANK(Values!E112),"","1")</f>
        <v/>
      </c>
      <c r="FO113" s="28" t="str">
        <f aca="false">IF(ISBLANK(Values!E112),"",IF(Values!J112, Values!$B$4, Values!$B$5))</f>
        <v/>
      </c>
      <c r="FP113" s="1" t="str">
        <f aca="false">IF(ISBLANK(Values!E112),"","Percent")</f>
        <v/>
      </c>
      <c r="FQ113" s="1" t="str">
        <f aca="false">IF(ISBLANK(Values!E112),"","2")</f>
        <v/>
      </c>
      <c r="FR113" s="1" t="str">
        <f aca="false">IF(ISBLANK(Values!E112),"","3")</f>
        <v/>
      </c>
      <c r="FS113" s="1" t="str">
        <f aca="false">IF(ISBLANK(Values!E112),"","5")</f>
        <v/>
      </c>
      <c r="FT113" s="1" t="str">
        <f aca="false">IF(ISBLANK(Values!E112),"","6")</f>
        <v/>
      </c>
      <c r="FU113" s="1" t="str">
        <f aca="false">IF(ISBLANK(Values!E112),"","10")</f>
        <v/>
      </c>
      <c r="FV113" s="1" t="str">
        <f aca="false">IF(ISBLANK(Values!E112),"","10")</f>
        <v/>
      </c>
    </row>
    <row r="114" customFormat="false" ht="15" hidden="false" customHeight="false" outlineLevel="0" collapsed="false">
      <c r="A114" s="27" t="str">
        <f aca="false">IF(ISBLANK(Values!E113),"",IF(Values!$B$37="EU","computercomponent","computer"))</f>
        <v/>
      </c>
      <c r="B114" s="38"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 SUBSTITUTE(Values!$B$1, "{language}", Values!H113) &amp; " " &amp;Values!$B$3, SUBSTITUTE(Values!$B$2, "{language}", Values!$H113) &amp; " " &amp;Values!$B$3))</f>
        <v/>
      </c>
      <c r="G114" s="39" t="str">
        <f aca="false">IF(ISBLANK(Values!E113),"","TellusRem")</f>
        <v/>
      </c>
      <c r="H114" s="27" t="str">
        <f aca="false">IF(ISBLANK(Values!E113),"",Values!$B$16)</f>
        <v/>
      </c>
      <c r="I114" s="27" t="str">
        <f aca="false">IF(ISBLANK(Values!E113),"","4730574031")</f>
        <v/>
      </c>
      <c r="J114" s="40" t="str">
        <f aca="false">IF(ISBLANK(Values!E113),"",Values!F113 )</f>
        <v/>
      </c>
      <c r="K114" s="28" t="str">
        <f aca="false">IF(ISBLANK(Values!E113),"",IF(Values!J113, Values!$B$4, Values!$B$5))</f>
        <v/>
      </c>
      <c r="L114" s="41" t="str">
        <f aca="false">IF(ISBLANK(Values!E113),"",Values!$B$18)</f>
        <v/>
      </c>
      <c r="M114" s="28" t="str">
        <f aca="false">IF(ISBLANK(Values!E113),"",Values!$M113)</f>
        <v/>
      </c>
      <c r="N114" s="28" t="str">
        <f aca="false">IF(ISBLANK(Values!$F113),"",Values!N113)</f>
        <v/>
      </c>
      <c r="O114" s="28" t="str">
        <f aca="false">IF(ISBLANK(Values!$F113),"",Values!O113)</f>
        <v/>
      </c>
      <c r="P114" s="28" t="str">
        <f aca="false">IF(ISBLANK(Values!$F113),"",Values!P113)</f>
        <v/>
      </c>
      <c r="Q114" s="28" t="str">
        <f aca="false">IF(ISBLANK(Values!$F113),"",Values!Q113)</f>
        <v/>
      </c>
      <c r="R114" s="28" t="str">
        <f aca="false">IF(ISBLANK(Values!$F113),"",Values!R113)</f>
        <v/>
      </c>
      <c r="S114" s="28" t="str">
        <f aca="false">IF(ISBLANK(Values!$F113),"",Values!S113)</f>
        <v/>
      </c>
      <c r="T114" s="28" t="str">
        <f aca="false">IF(ISBLANK(Values!$F113),"",Values!T113)</f>
        <v/>
      </c>
      <c r="U114" s="44" t="str">
        <f aca="false">IF(ISBLANK(Values!$F113),"",Values!U113)</f>
        <v/>
      </c>
      <c r="W114" s="32" t="str">
        <f aca="false">IF(ISBLANK(Values!E113),"","Child")</f>
        <v/>
      </c>
      <c r="X114" s="32" t="str">
        <f aca="false">IF(ISBLANK(Values!E113),"",Values!$B$13)</f>
        <v/>
      </c>
      <c r="Y114" s="40" t="str">
        <f aca="false">IF(ISBLANK(Values!E113),"","Size-Color")</f>
        <v/>
      </c>
      <c r="Z114" s="32" t="str">
        <f aca="false">IF(ISBLANK(Values!E113),"","variation")</f>
        <v/>
      </c>
      <c r="AA114" s="36" t="str">
        <f aca="false">IF(ISBLANK(Values!E113),"",Values!$B$20)</f>
        <v/>
      </c>
      <c r="AB114" s="36" t="str">
        <f aca="false">IF(ISBLANK(Values!E113),"",Values!$B$29)</f>
        <v/>
      </c>
      <c r="AI114" s="42" t="str">
        <f aca="false">IF(ISBLANK(Values!E113),"",IF(Values!I113,Values!$B$23,Values!$B$33))</f>
        <v/>
      </c>
      <c r="AJ114" s="43" t="str">
        <f aca="false">IF(ISBLANK(Values!E113),"",Values!$B$24 &amp;" "&amp;Values!$B$3)</f>
        <v/>
      </c>
      <c r="AK114" s="1" t="str">
        <f aca="false">IF(ISBLANK(Values!E113),"",Values!$B$25)</f>
        <v/>
      </c>
      <c r="AL114" s="1" t="str">
        <f aca="false">IF(ISBLANK(Values!E113),"",SUBSTITUTE(SUBSTITUTE(IF(Values!$J113, Values!$B$26, Values!$B$33), "{language}", Values!$H113), "{flag}", INDEX(options!$E$1:$E$20, Values!$V113)))</f>
        <v/>
      </c>
      <c r="AM114" s="1" t="str">
        <f aca="false">SUBSTITUTE(IF(ISBLANK(Values!E113),"",Values!$B$27), "{model}", Values!$B$3)</f>
        <v/>
      </c>
      <c r="AT114" s="28" t="str">
        <f aca="false">IF(ISBLANK(Values!E113),"",Values!H113)</f>
        <v/>
      </c>
      <c r="AV114" s="36" t="str">
        <f aca="false">IF(ISBLANK(Values!E113),"",IF(Values!J113,"Backlit", "Non-Backlit"))</f>
        <v/>
      </c>
      <c r="BE114" s="27" t="str">
        <f aca="false">IF(ISBLANK(Values!E113),"","Professional Audience")</f>
        <v/>
      </c>
      <c r="BF114" s="27" t="str">
        <f aca="false">IF(ISBLANK(Values!E113),"","Consumer Audience")</f>
        <v/>
      </c>
      <c r="BG114" s="27" t="str">
        <f aca="false">IF(ISBLANK(Values!E113),"","Adults")</f>
        <v/>
      </c>
      <c r="BH114" s="27" t="str">
        <f aca="false">IF(ISBLANK(Values!E113),"","People")</f>
        <v/>
      </c>
      <c r="CG114" s="1" t="str">
        <f aca="false">IF(ISBLANK(Values!E113),"",Values!$B$11)</f>
        <v/>
      </c>
      <c r="CH114" s="1" t="str">
        <f aca="false">IF(ISBLANK(Values!E113),"","GR")</f>
        <v/>
      </c>
      <c r="CI114" s="1" t="str">
        <f aca="false">IF(ISBLANK(Values!E113),"",Values!$B$7)</f>
        <v/>
      </c>
      <c r="CJ114" s="1" t="str">
        <f aca="false">IF(ISBLANK(Values!E113),"",Values!$B$8)</f>
        <v/>
      </c>
      <c r="CK114" s="1" t="str">
        <f aca="false">IF(ISBLANK(Values!E113),"",Values!$B$9)</f>
        <v/>
      </c>
      <c r="CL114" s="1" t="str">
        <f aca="false">IF(ISBLANK(Values!E113),"","CM")</f>
        <v/>
      </c>
      <c r="CP114" s="36" t="str">
        <f aca="false">IF(ISBLANK(Values!E113),"",Values!$B$7)</f>
        <v/>
      </c>
      <c r="CQ114" s="36" t="str">
        <f aca="false">IF(ISBLANK(Values!E113),"",Values!$B$8)</f>
        <v/>
      </c>
      <c r="CR114" s="36" t="str">
        <f aca="false">IF(ISBLANK(Values!E113),"",Values!$B$9)</f>
        <v/>
      </c>
      <c r="CS114" s="1" t="str">
        <f aca="false">IF(ISBLANK(Values!E113),"",Values!$B$11)</f>
        <v/>
      </c>
      <c r="CT114" s="1" t="str">
        <f aca="false">IF(ISBLANK(Values!E113),"","GR")</f>
        <v/>
      </c>
      <c r="CU114" s="1" t="str">
        <f aca="false">IF(ISBLANK(Values!E113),"","CM")</f>
        <v/>
      </c>
      <c r="CV114" s="1" t="str">
        <f aca="false">IF(ISBLANK(Values!E113),"",IF(Values!$B$36=options!$F$1,"Denmark", IF(Values!$B$36=options!$F$2, "Danemark",IF(Values!$B$36=options!$F$3, "Dänemark",IF(Values!$B$36=options!$F$4, "Danimarca",IF(Values!$B$36=options!$F$5, "Dinamarca",IF(Values!$B$36=options!$F$6, "Denemarken","" ) ) ) ) )))</f>
        <v/>
      </c>
      <c r="CZ114" s="1" t="str">
        <f aca="false">IF(ISBLANK(Values!E113),"","No")</f>
        <v/>
      </c>
      <c r="DA114" s="1" t="str">
        <f aca="false">IF(ISBLANK(Values!E113),"","No")</f>
        <v/>
      </c>
      <c r="DO114" s="27" t="str">
        <f aca="false">IF(ISBLANK(Values!E113),"","Parts")</f>
        <v/>
      </c>
      <c r="DP114" s="27" t="str">
        <f aca="false">IF(ISBLANK(Values!E113),"",Values!$B$31)</f>
        <v/>
      </c>
      <c r="DS114" s="31"/>
      <c r="DY114" s="31"/>
      <c r="DZ114" s="31"/>
      <c r="EA114" s="31"/>
      <c r="EB114" s="31"/>
      <c r="EC114" s="31"/>
      <c r="EI114" s="1" t="str">
        <f aca="false">IF(ISBLANK(Values!E113),"",Values!$B$31)</f>
        <v/>
      </c>
      <c r="ES114" s="1" t="str">
        <f aca="false">IF(ISBLANK(Values!E113),"","Amazon Tellus UPS")</f>
        <v/>
      </c>
      <c r="EV114" s="31" t="str">
        <f aca="false">IF(ISBLANK(Values!E113),"","New")</f>
        <v/>
      </c>
      <c r="FE114" s="1" t="str">
        <f aca="false">IF(ISBLANK(Values!E113),"",IF(CO114&lt;&gt;"DEFAULT", "", 3))</f>
        <v/>
      </c>
      <c r="FH114" s="1" t="str">
        <f aca="false">IF(ISBLANK(Values!E113),"","FALSE")</f>
        <v/>
      </c>
      <c r="FI114" s="36" t="str">
        <f aca="false">IF(ISBLANK(Values!E113),"","FALSE")</f>
        <v/>
      </c>
      <c r="FJ114" s="36" t="str">
        <f aca="false">IF(ISBLANK(Values!E113),"","FALSE")</f>
        <v/>
      </c>
      <c r="FM114" s="1" t="str">
        <f aca="false">IF(ISBLANK(Values!E113),"","1")</f>
        <v/>
      </c>
      <c r="FO114" s="28" t="str">
        <f aca="false">IF(ISBLANK(Values!E113),"",IF(Values!J113, Values!$B$4, Values!$B$5))</f>
        <v/>
      </c>
      <c r="FP114" s="1" t="str">
        <f aca="false">IF(ISBLANK(Values!E113),"","Percent")</f>
        <v/>
      </c>
      <c r="FQ114" s="1" t="str">
        <f aca="false">IF(ISBLANK(Values!E113),"","2")</f>
        <v/>
      </c>
      <c r="FR114" s="1" t="str">
        <f aca="false">IF(ISBLANK(Values!E113),"","3")</f>
        <v/>
      </c>
      <c r="FS114" s="1" t="str">
        <f aca="false">IF(ISBLANK(Values!E113),"","5")</f>
        <v/>
      </c>
      <c r="FT114" s="1" t="str">
        <f aca="false">IF(ISBLANK(Values!E113),"","6")</f>
        <v/>
      </c>
      <c r="FU114" s="1" t="str">
        <f aca="false">IF(ISBLANK(Values!E113),"","10")</f>
        <v/>
      </c>
      <c r="FV114" s="1" t="str">
        <f aca="false">IF(ISBLANK(Values!E113),"","10")</f>
        <v/>
      </c>
    </row>
    <row r="115" customFormat="false" ht="15" hidden="false" customHeight="false" outlineLevel="0" collapsed="false">
      <c r="A115" s="27" t="str">
        <f aca="false">IF(ISBLANK(Values!E114),"",IF(Values!$B$37="EU","computercomponent","computer"))</f>
        <v/>
      </c>
      <c r="B115" s="38"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 SUBSTITUTE(Values!$B$1, "{language}", Values!H114) &amp; " " &amp;Values!$B$3, SUBSTITUTE(Values!$B$2, "{language}", Values!$H114) &amp; " " &amp;Values!$B$3))</f>
        <v/>
      </c>
      <c r="G115" s="39" t="str">
        <f aca="false">IF(ISBLANK(Values!E114),"","TellusRem")</f>
        <v/>
      </c>
      <c r="H115" s="27" t="str">
        <f aca="false">IF(ISBLANK(Values!E114),"",Values!$B$16)</f>
        <v/>
      </c>
      <c r="I115" s="27" t="str">
        <f aca="false">IF(ISBLANK(Values!E114),"","4730574031")</f>
        <v/>
      </c>
      <c r="J115" s="40" t="str">
        <f aca="false">IF(ISBLANK(Values!E114),"",Values!F114 )</f>
        <v/>
      </c>
      <c r="K115" s="28" t="str">
        <f aca="false">IF(ISBLANK(Values!E114),"",IF(Values!J114, Values!$B$4, Values!$B$5))</f>
        <v/>
      </c>
      <c r="L115" s="41" t="str">
        <f aca="false">IF(ISBLANK(Values!E114),"",Values!$B$18)</f>
        <v/>
      </c>
      <c r="M115" s="28" t="str">
        <f aca="false">IF(ISBLANK(Values!E114),"",Values!$M114)</f>
        <v/>
      </c>
      <c r="N115" s="28" t="str">
        <f aca="false">IF(ISBLANK(Values!$F114),"",Values!N114)</f>
        <v/>
      </c>
      <c r="O115" s="28" t="str">
        <f aca="false">IF(ISBLANK(Values!$F114),"",Values!O114)</f>
        <v/>
      </c>
      <c r="P115" s="28" t="str">
        <f aca="false">IF(ISBLANK(Values!$F114),"",Values!P114)</f>
        <v/>
      </c>
      <c r="Q115" s="28" t="str">
        <f aca="false">IF(ISBLANK(Values!$F114),"",Values!Q114)</f>
        <v/>
      </c>
      <c r="R115" s="28" t="str">
        <f aca="false">IF(ISBLANK(Values!$F114),"",Values!R114)</f>
        <v/>
      </c>
      <c r="S115" s="28" t="str">
        <f aca="false">IF(ISBLANK(Values!$F114),"",Values!S114)</f>
        <v/>
      </c>
      <c r="T115" s="28" t="str">
        <f aca="false">IF(ISBLANK(Values!$F114),"",Values!T114)</f>
        <v/>
      </c>
      <c r="U115" s="44" t="str">
        <f aca="false">IF(ISBLANK(Values!$F114),"",Values!U114)</f>
        <v/>
      </c>
      <c r="W115" s="32" t="str">
        <f aca="false">IF(ISBLANK(Values!E114),"","Child")</f>
        <v/>
      </c>
      <c r="X115" s="32" t="str">
        <f aca="false">IF(ISBLANK(Values!E114),"",Values!$B$13)</f>
        <v/>
      </c>
      <c r="Y115" s="40" t="str">
        <f aca="false">IF(ISBLANK(Values!E114),"","Size-Color")</f>
        <v/>
      </c>
      <c r="Z115" s="32" t="str">
        <f aca="false">IF(ISBLANK(Values!E114),"","variation")</f>
        <v/>
      </c>
      <c r="AA115" s="36" t="str">
        <f aca="false">IF(ISBLANK(Values!E114),"",Values!$B$20)</f>
        <v/>
      </c>
      <c r="AB115" s="36" t="str">
        <f aca="false">IF(ISBLANK(Values!E114),"",Values!$B$29)</f>
        <v/>
      </c>
      <c r="AI115" s="42" t="str">
        <f aca="false">IF(ISBLANK(Values!E114),"",IF(Values!I114,Values!$B$23,Values!$B$33))</f>
        <v/>
      </c>
      <c r="AJ115" s="43" t="str">
        <f aca="false">IF(ISBLANK(Values!E114),"",Values!$B$24 &amp;" "&amp;Values!$B$3)</f>
        <v/>
      </c>
      <c r="AK115" s="1" t="str">
        <f aca="false">IF(ISBLANK(Values!E114),"",Values!$B$25)</f>
        <v/>
      </c>
      <c r="AL115" s="1" t="str">
        <f aca="false">IF(ISBLANK(Values!E114),"",SUBSTITUTE(SUBSTITUTE(IF(Values!$J114, Values!$B$26, Values!$B$33), "{language}", Values!$H114), "{flag}", INDEX(options!$E$1:$E$20, Values!$V114)))</f>
        <v/>
      </c>
      <c r="AM115" s="1" t="str">
        <f aca="false">SUBSTITUTE(IF(ISBLANK(Values!E114),"",Values!$B$27), "{model}", Values!$B$3)</f>
        <v/>
      </c>
      <c r="AT115" s="28" t="str">
        <f aca="false">IF(ISBLANK(Values!E114),"",Values!H114)</f>
        <v/>
      </c>
      <c r="AV115" s="36" t="str">
        <f aca="false">IF(ISBLANK(Values!E114),"",IF(Values!J114,"Backlit", "Non-Backlit"))</f>
        <v/>
      </c>
      <c r="BE115" s="27" t="str">
        <f aca="false">IF(ISBLANK(Values!E114),"","Professional Audience")</f>
        <v/>
      </c>
      <c r="BF115" s="27" t="str">
        <f aca="false">IF(ISBLANK(Values!E114),"","Consumer Audience")</f>
        <v/>
      </c>
      <c r="BG115" s="27" t="str">
        <f aca="false">IF(ISBLANK(Values!E114),"","Adults")</f>
        <v/>
      </c>
      <c r="BH115" s="27" t="str">
        <f aca="false">IF(ISBLANK(Values!E114),"","People")</f>
        <v/>
      </c>
      <c r="CG115" s="1" t="str">
        <f aca="false">IF(ISBLANK(Values!E114),"",Values!$B$11)</f>
        <v/>
      </c>
      <c r="CH115" s="1" t="str">
        <f aca="false">IF(ISBLANK(Values!E114),"","GR")</f>
        <v/>
      </c>
      <c r="CI115" s="1" t="str">
        <f aca="false">IF(ISBLANK(Values!E114),"",Values!$B$7)</f>
        <v/>
      </c>
      <c r="CJ115" s="1" t="str">
        <f aca="false">IF(ISBLANK(Values!E114),"",Values!$B$8)</f>
        <v/>
      </c>
      <c r="CK115" s="1" t="str">
        <f aca="false">IF(ISBLANK(Values!E114),"",Values!$B$9)</f>
        <v/>
      </c>
      <c r="CL115" s="1" t="str">
        <f aca="false">IF(ISBLANK(Values!E114),"","CM")</f>
        <v/>
      </c>
      <c r="CP115" s="36" t="str">
        <f aca="false">IF(ISBLANK(Values!E114),"",Values!$B$7)</f>
        <v/>
      </c>
      <c r="CQ115" s="36" t="str">
        <f aca="false">IF(ISBLANK(Values!E114),"",Values!$B$8)</f>
        <v/>
      </c>
      <c r="CR115" s="36" t="str">
        <f aca="false">IF(ISBLANK(Values!E114),"",Values!$B$9)</f>
        <v/>
      </c>
      <c r="CS115" s="1" t="str">
        <f aca="false">IF(ISBLANK(Values!E114),"",Values!$B$11)</f>
        <v/>
      </c>
      <c r="CT115" s="1" t="str">
        <f aca="false">IF(ISBLANK(Values!E114),"","GR")</f>
        <v/>
      </c>
      <c r="CU115" s="1" t="str">
        <f aca="false">IF(ISBLANK(Values!E114),"","CM")</f>
        <v/>
      </c>
      <c r="CV115" s="1" t="str">
        <f aca="false">IF(ISBLANK(Values!E114),"",IF(Values!$B$36=options!$F$1,"Denmark", IF(Values!$B$36=options!$F$2, "Danemark",IF(Values!$B$36=options!$F$3, "Dänemark",IF(Values!$B$36=options!$F$4, "Danimarca",IF(Values!$B$36=options!$F$5, "Dinamarca",IF(Values!$B$36=options!$F$6, "Denemarken","" ) ) ) ) )))</f>
        <v/>
      </c>
      <c r="CZ115" s="1" t="str">
        <f aca="false">IF(ISBLANK(Values!E114),"","No")</f>
        <v/>
      </c>
      <c r="DA115" s="1" t="str">
        <f aca="false">IF(ISBLANK(Values!E114),"","No")</f>
        <v/>
      </c>
      <c r="DO115" s="27" t="str">
        <f aca="false">IF(ISBLANK(Values!E114),"","Parts")</f>
        <v/>
      </c>
      <c r="DP115" s="27" t="str">
        <f aca="false">IF(ISBLANK(Values!E114),"",Values!$B$31)</f>
        <v/>
      </c>
      <c r="DS115" s="31"/>
      <c r="DY115" s="31"/>
      <c r="DZ115" s="31"/>
      <c r="EA115" s="31"/>
      <c r="EB115" s="31"/>
      <c r="EC115" s="31"/>
      <c r="EI115" s="1" t="str">
        <f aca="false">IF(ISBLANK(Values!E114),"",Values!$B$31)</f>
        <v/>
      </c>
      <c r="ES115" s="1" t="str">
        <f aca="false">IF(ISBLANK(Values!E114),"","Amazon Tellus UPS")</f>
        <v/>
      </c>
      <c r="EV115" s="31" t="str">
        <f aca="false">IF(ISBLANK(Values!E114),"","New")</f>
        <v/>
      </c>
      <c r="FE115" s="1" t="str">
        <f aca="false">IF(ISBLANK(Values!E114),"","3")</f>
        <v/>
      </c>
      <c r="FH115" s="1" t="str">
        <f aca="false">IF(ISBLANK(Values!E114),"","FALSE")</f>
        <v/>
      </c>
      <c r="FI115" s="36" t="str">
        <f aca="false">IF(ISBLANK(Values!E114),"","FALSE")</f>
        <v/>
      </c>
      <c r="FJ115" s="36" t="str">
        <f aca="false">IF(ISBLANK(Values!E114),"","FALSE")</f>
        <v/>
      </c>
      <c r="FM115" s="1" t="str">
        <f aca="false">IF(ISBLANK(Values!E114),"","1")</f>
        <v/>
      </c>
      <c r="FO115" s="28" t="str">
        <f aca="false">IF(ISBLANK(Values!E114),"",IF(Values!J114, Values!$B$4, Values!$B$5))</f>
        <v/>
      </c>
      <c r="FP115" s="1" t="str">
        <f aca="false">IF(ISBLANK(Values!E114),"","Percent")</f>
        <v/>
      </c>
      <c r="FQ115" s="1" t="str">
        <f aca="false">IF(ISBLANK(Values!E114),"","2")</f>
        <v/>
      </c>
      <c r="FR115" s="1" t="str">
        <f aca="false">IF(ISBLANK(Values!E114),"","3")</f>
        <v/>
      </c>
      <c r="FS115" s="1" t="str">
        <f aca="false">IF(ISBLANK(Values!E114),"","5")</f>
        <v/>
      </c>
      <c r="FT115" s="1" t="str">
        <f aca="false">IF(ISBLANK(Values!E114),"","6")</f>
        <v/>
      </c>
      <c r="FU115" s="1" t="str">
        <f aca="false">IF(ISBLANK(Values!E114),"","10")</f>
        <v/>
      </c>
      <c r="FV115" s="1" t="str">
        <f aca="false">IF(ISBLANK(Values!E114),"","10")</f>
        <v/>
      </c>
    </row>
    <row r="116" customFormat="false" ht="15" hidden="false" customHeight="false" outlineLevel="0" collapsed="false">
      <c r="A116" s="27" t="str">
        <f aca="false">IF(ISBLANK(Values!E115),"",IF(Values!$B$37="EU","computercomponent","computer"))</f>
        <v/>
      </c>
      <c r="B116" s="38"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 SUBSTITUTE(Values!$B$1, "{language}", Values!H115) &amp; " " &amp;Values!$B$3, SUBSTITUTE(Values!$B$2, "{language}", Values!$H115) &amp; " " &amp;Values!$B$3))</f>
        <v/>
      </c>
      <c r="G116" s="39" t="str">
        <f aca="false">IF(ISBLANK(Values!E115),"","TellusRem")</f>
        <v/>
      </c>
      <c r="H116" s="27" t="str">
        <f aca="false">IF(ISBLANK(Values!E115),"",Values!$B$16)</f>
        <v/>
      </c>
      <c r="I116" s="27" t="str">
        <f aca="false">IF(ISBLANK(Values!E115),"","4730574031")</f>
        <v/>
      </c>
      <c r="J116" s="40" t="str">
        <f aca="false">IF(ISBLANK(Values!E115),"",Values!F115 )</f>
        <v/>
      </c>
      <c r="K116" s="28" t="str">
        <f aca="false">IF(ISBLANK(Values!E115),"",IF(Values!J115, Values!$B$4, Values!$B$5))</f>
        <v/>
      </c>
      <c r="L116" s="41" t="str">
        <f aca="false">IF(ISBLANK(Values!E115),"",Values!$B$18)</f>
        <v/>
      </c>
      <c r="M116" s="28" t="str">
        <f aca="false">IF(ISBLANK(Values!E115),"",Values!$M115)</f>
        <v/>
      </c>
      <c r="N116" s="28" t="str">
        <f aca="false">IF(ISBLANK(Values!$F115),"",Values!N115)</f>
        <v/>
      </c>
      <c r="O116" s="28" t="str">
        <f aca="false">IF(ISBLANK(Values!$F115),"",Values!O115)</f>
        <v/>
      </c>
      <c r="P116" s="28" t="str">
        <f aca="false">IF(ISBLANK(Values!$F115),"",Values!P115)</f>
        <v/>
      </c>
      <c r="Q116" s="28" t="str">
        <f aca="false">IF(ISBLANK(Values!$F115),"",Values!Q115)</f>
        <v/>
      </c>
      <c r="R116" s="28" t="str">
        <f aca="false">IF(ISBLANK(Values!$F115),"",Values!R115)</f>
        <v/>
      </c>
      <c r="S116" s="28" t="str">
        <f aca="false">IF(ISBLANK(Values!$F115),"",Values!S115)</f>
        <v/>
      </c>
      <c r="T116" s="28" t="str">
        <f aca="false">IF(ISBLANK(Values!$F115),"",Values!T115)</f>
        <v/>
      </c>
      <c r="U116" s="44" t="str">
        <f aca="false">IF(ISBLANK(Values!$F115),"",Values!U115)</f>
        <v/>
      </c>
      <c r="W116" s="32" t="str">
        <f aca="false">IF(ISBLANK(Values!E115),"","Child")</f>
        <v/>
      </c>
      <c r="X116" s="32" t="str">
        <f aca="false">IF(ISBLANK(Values!E115),"",Values!$B$13)</f>
        <v/>
      </c>
      <c r="Y116" s="40" t="str">
        <f aca="false">IF(ISBLANK(Values!E115),"","Size-Color")</f>
        <v/>
      </c>
      <c r="Z116" s="32" t="str">
        <f aca="false">IF(ISBLANK(Values!E115),"","variation")</f>
        <v/>
      </c>
      <c r="AA116" s="36" t="str">
        <f aca="false">IF(ISBLANK(Values!E115),"",Values!$B$20)</f>
        <v/>
      </c>
      <c r="AB116" s="36" t="str">
        <f aca="false">IF(ISBLANK(Values!E115),"",Values!$B$29)</f>
        <v/>
      </c>
      <c r="AI116" s="42" t="str">
        <f aca="false">IF(ISBLANK(Values!E115),"",IF(Values!I115,Values!$B$23,Values!$B$33))</f>
        <v/>
      </c>
      <c r="AJ116" s="43" t="str">
        <f aca="false">IF(ISBLANK(Values!E115),"",Values!$B$24 &amp;" "&amp;Values!$B$3)</f>
        <v/>
      </c>
      <c r="AK116" s="1" t="str">
        <f aca="false">IF(ISBLANK(Values!E115),"",Values!$B$25)</f>
        <v/>
      </c>
      <c r="AL116" s="1" t="str">
        <f aca="false">IF(ISBLANK(Values!E115),"",SUBSTITUTE(SUBSTITUTE(IF(Values!$J115, Values!$B$26, Values!$B$33), "{language}", Values!$H115), "{flag}", INDEX(options!$E$1:$E$20, Values!$V115)))</f>
        <v/>
      </c>
      <c r="AM116" s="1" t="str">
        <f aca="false">SUBSTITUTE(IF(ISBLANK(Values!E115),"",Values!$B$27), "{model}", Values!$B$3)</f>
        <v/>
      </c>
      <c r="AT116" s="28" t="str">
        <f aca="false">IF(ISBLANK(Values!E115),"",Values!H115)</f>
        <v/>
      </c>
      <c r="AV116" s="36" t="str">
        <f aca="false">IF(ISBLANK(Values!E115),"",IF(Values!J115,"Backlit", "Non-Backlit"))</f>
        <v/>
      </c>
      <c r="BE116" s="27" t="str">
        <f aca="false">IF(ISBLANK(Values!E115),"","Professional Audience")</f>
        <v/>
      </c>
      <c r="BF116" s="27" t="str">
        <f aca="false">IF(ISBLANK(Values!E115),"","Consumer Audience")</f>
        <v/>
      </c>
      <c r="BG116" s="27" t="str">
        <f aca="false">IF(ISBLANK(Values!E115),"","Adults")</f>
        <v/>
      </c>
      <c r="BH116" s="27" t="str">
        <f aca="false">IF(ISBLANK(Values!E115),"","People")</f>
        <v/>
      </c>
      <c r="CG116" s="1" t="str">
        <f aca="false">IF(ISBLANK(Values!E115),"",Values!$B$11)</f>
        <v/>
      </c>
      <c r="CH116" s="1" t="str">
        <f aca="false">IF(ISBLANK(Values!E115),"","GR")</f>
        <v/>
      </c>
      <c r="CI116" s="1" t="str">
        <f aca="false">IF(ISBLANK(Values!E115),"",Values!$B$7)</f>
        <v/>
      </c>
      <c r="CJ116" s="1" t="str">
        <f aca="false">IF(ISBLANK(Values!E115),"",Values!$B$8)</f>
        <v/>
      </c>
      <c r="CK116" s="1" t="str">
        <f aca="false">IF(ISBLANK(Values!E115),"",Values!$B$9)</f>
        <v/>
      </c>
      <c r="CL116" s="1" t="str">
        <f aca="false">IF(ISBLANK(Values!E115),"","CM")</f>
        <v/>
      </c>
      <c r="CP116" s="36" t="str">
        <f aca="false">IF(ISBLANK(Values!E115),"",Values!$B$7)</f>
        <v/>
      </c>
      <c r="CQ116" s="36" t="str">
        <f aca="false">IF(ISBLANK(Values!E115),"",Values!$B$8)</f>
        <v/>
      </c>
      <c r="CR116" s="36" t="str">
        <f aca="false">IF(ISBLANK(Values!E115),"",Values!$B$9)</f>
        <v/>
      </c>
      <c r="CS116" s="1" t="str">
        <f aca="false">IF(ISBLANK(Values!E115),"",Values!$B$11)</f>
        <v/>
      </c>
      <c r="CT116" s="1" t="str">
        <f aca="false">IF(ISBLANK(Values!E115),"","GR")</f>
        <v/>
      </c>
      <c r="CU116" s="1" t="str">
        <f aca="false">IF(ISBLANK(Values!E115),"","CM")</f>
        <v/>
      </c>
      <c r="CV116" s="1" t="str">
        <f aca="false">IF(ISBLANK(Values!E115),"",IF(Values!$B$36=options!$F$1,"Denmark", IF(Values!$B$36=options!$F$2, "Danemark",IF(Values!$B$36=options!$F$3, "Dänemark",IF(Values!$B$36=options!$F$4, "Danimarca",IF(Values!$B$36=options!$F$5, "Dinamarca",IF(Values!$B$36=options!$F$6, "Denemarken","" ) ) ) ) )))</f>
        <v/>
      </c>
      <c r="CZ116" s="1" t="str">
        <f aca="false">IF(ISBLANK(Values!E115),"","No")</f>
        <v/>
      </c>
      <c r="DA116" s="1" t="str">
        <f aca="false">IF(ISBLANK(Values!E115),"","No")</f>
        <v/>
      </c>
      <c r="DO116" s="27" t="str">
        <f aca="false">IF(ISBLANK(Values!E115),"","Parts")</f>
        <v/>
      </c>
      <c r="DP116" s="27" t="str">
        <f aca="false">IF(ISBLANK(Values!E115),"",Values!$B$31)</f>
        <v/>
      </c>
      <c r="DS116" s="31"/>
      <c r="DY116" s="31"/>
      <c r="DZ116" s="31"/>
      <c r="EA116" s="31"/>
      <c r="EB116" s="31"/>
      <c r="EC116" s="31"/>
      <c r="EI116" s="1" t="str">
        <f aca="false">IF(ISBLANK(Values!E115),"",Values!$B$31)</f>
        <v/>
      </c>
      <c r="ES116" s="1" t="str">
        <f aca="false">IF(ISBLANK(Values!E115),"","Amazon Tellus UPS")</f>
        <v/>
      </c>
      <c r="EV116" s="31" t="str">
        <f aca="false">IF(ISBLANK(Values!E115),"","New")</f>
        <v/>
      </c>
      <c r="FE116" s="1" t="str">
        <f aca="false">IF(ISBLANK(Values!E115),"","3")</f>
        <v/>
      </c>
      <c r="FH116" s="1" t="str">
        <f aca="false">IF(ISBLANK(Values!E115),"","FALSE")</f>
        <v/>
      </c>
      <c r="FI116" s="36" t="str">
        <f aca="false">IF(ISBLANK(Values!E115),"","FALSE")</f>
        <v/>
      </c>
      <c r="FJ116" s="36" t="str">
        <f aca="false">IF(ISBLANK(Values!E115),"","FALSE")</f>
        <v/>
      </c>
      <c r="FM116" s="1" t="str">
        <f aca="false">IF(ISBLANK(Values!E115),"","1")</f>
        <v/>
      </c>
      <c r="FO116" s="28" t="str">
        <f aca="false">IF(ISBLANK(Values!E115),"",IF(Values!J115, Values!$B$4, Values!$B$5))</f>
        <v/>
      </c>
      <c r="FP116" s="1" t="str">
        <f aca="false">IF(ISBLANK(Values!E115),"","Percent")</f>
        <v/>
      </c>
      <c r="FQ116" s="1" t="str">
        <f aca="false">IF(ISBLANK(Values!E115),"","2")</f>
        <v/>
      </c>
      <c r="FR116" s="1" t="str">
        <f aca="false">IF(ISBLANK(Values!E115),"","3")</f>
        <v/>
      </c>
      <c r="FS116" s="1" t="str">
        <f aca="false">IF(ISBLANK(Values!E115),"","5")</f>
        <v/>
      </c>
      <c r="FT116" s="1" t="str">
        <f aca="false">IF(ISBLANK(Values!E115),"","6")</f>
        <v/>
      </c>
      <c r="FU116" s="1" t="str">
        <f aca="false">IF(ISBLANK(Values!E115),"","10")</f>
        <v/>
      </c>
      <c r="FV116" s="1" t="str">
        <f aca="false">IF(ISBLANK(Values!E115),"","10")</f>
        <v/>
      </c>
    </row>
    <row r="117" customFormat="false" ht="15" hidden="false" customHeight="false" outlineLevel="0" collapsed="false">
      <c r="A117" s="27" t="str">
        <f aca="false">IF(ISBLANK(Values!E116),"",IF(Values!$B$37="EU","computercomponent","computer"))</f>
        <v/>
      </c>
      <c r="B117" s="38"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 SUBSTITUTE(Values!$B$1, "{language}", Values!H116) &amp; " " &amp;Values!$B$3, SUBSTITUTE(Values!$B$2, "{language}", Values!$H116) &amp; " " &amp;Values!$B$3))</f>
        <v/>
      </c>
      <c r="G117" s="39" t="str">
        <f aca="false">IF(ISBLANK(Values!E116),"","TellusRem")</f>
        <v/>
      </c>
      <c r="H117" s="27" t="str">
        <f aca="false">IF(ISBLANK(Values!E116),"",Values!$B$16)</f>
        <v/>
      </c>
      <c r="I117" s="27" t="str">
        <f aca="false">IF(ISBLANK(Values!E116),"","4730574031")</f>
        <v/>
      </c>
      <c r="J117" s="40" t="str">
        <f aca="false">IF(ISBLANK(Values!E116),"",Values!F116 )</f>
        <v/>
      </c>
      <c r="K117" s="28" t="str">
        <f aca="false">IF(ISBLANK(Values!E116),"",IF(Values!J116, Values!$B$4, Values!$B$5))</f>
        <v/>
      </c>
      <c r="L117" s="41" t="str">
        <f aca="false">IF(ISBLANK(Values!E116),"",Values!$B$18)</f>
        <v/>
      </c>
      <c r="M117" s="28" t="str">
        <f aca="false">IF(ISBLANK(Values!E116),"",Values!$M116)</f>
        <v/>
      </c>
      <c r="N117" s="28" t="str">
        <f aca="false">IF(ISBLANK(Values!$F116),"",Values!N116)</f>
        <v/>
      </c>
      <c r="O117" s="28" t="str">
        <f aca="false">IF(ISBLANK(Values!$F116),"",Values!O116)</f>
        <v/>
      </c>
      <c r="P117" s="28" t="str">
        <f aca="false">IF(ISBLANK(Values!$F116),"",Values!P116)</f>
        <v/>
      </c>
      <c r="Q117" s="28" t="str">
        <f aca="false">IF(ISBLANK(Values!$F116),"",Values!Q116)</f>
        <v/>
      </c>
      <c r="R117" s="28" t="str">
        <f aca="false">IF(ISBLANK(Values!$F116),"",Values!R116)</f>
        <v/>
      </c>
      <c r="S117" s="28" t="str">
        <f aca="false">IF(ISBLANK(Values!$F116),"",Values!S116)</f>
        <v/>
      </c>
      <c r="T117" s="28" t="str">
        <f aca="false">IF(ISBLANK(Values!$F116),"",Values!T116)</f>
        <v/>
      </c>
      <c r="U117" s="44" t="str">
        <f aca="false">IF(ISBLANK(Values!$F116),"",Values!U116)</f>
        <v/>
      </c>
      <c r="W117" s="32" t="str">
        <f aca="false">IF(ISBLANK(Values!E116),"","Child")</f>
        <v/>
      </c>
      <c r="X117" s="32" t="str">
        <f aca="false">IF(ISBLANK(Values!E116),"",Values!$B$13)</f>
        <v/>
      </c>
      <c r="Y117" s="40" t="str">
        <f aca="false">IF(ISBLANK(Values!E116),"","Size-Color")</f>
        <v/>
      </c>
      <c r="Z117" s="32" t="str">
        <f aca="false">IF(ISBLANK(Values!E116),"","variation")</f>
        <v/>
      </c>
      <c r="AA117" s="36" t="str">
        <f aca="false">IF(ISBLANK(Values!E116),"",Values!$B$20)</f>
        <v/>
      </c>
      <c r="AB117" s="36" t="str">
        <f aca="false">IF(ISBLANK(Values!E116),"",Values!$B$29)</f>
        <v/>
      </c>
      <c r="AI117" s="42" t="str">
        <f aca="false">IF(ISBLANK(Values!E116),"",IF(Values!I116,Values!$B$23,Values!$B$33))</f>
        <v/>
      </c>
      <c r="AJ117" s="43" t="str">
        <f aca="false">IF(ISBLANK(Values!E116),"",Values!$B$24 &amp;" "&amp;Values!$B$3)</f>
        <v/>
      </c>
      <c r="AK117" s="1" t="str">
        <f aca="false">IF(ISBLANK(Values!E116),"",Values!$B$25)</f>
        <v/>
      </c>
      <c r="AL117" s="1" t="str">
        <f aca="false">IF(ISBLANK(Values!E116),"",SUBSTITUTE(SUBSTITUTE(IF(Values!$J116, Values!$B$26, Values!$B$33), "{language}", Values!$H116), "{flag}", INDEX(options!$E$1:$E$20, Values!$V116)))</f>
        <v/>
      </c>
      <c r="AM117" s="1" t="str">
        <f aca="false">SUBSTITUTE(IF(ISBLANK(Values!E116),"",Values!$B$27), "{model}", Values!$B$3)</f>
        <v/>
      </c>
      <c r="AT117" s="28" t="str">
        <f aca="false">IF(ISBLANK(Values!E116),"",Values!H116)</f>
        <v/>
      </c>
      <c r="AV117" s="36" t="str">
        <f aca="false">IF(ISBLANK(Values!E116),"",IF(Values!J116,"Backlit", "Non-Backlit"))</f>
        <v/>
      </c>
      <c r="BE117" s="27" t="str">
        <f aca="false">IF(ISBLANK(Values!E116),"","Professional Audience")</f>
        <v/>
      </c>
      <c r="BF117" s="27" t="str">
        <f aca="false">IF(ISBLANK(Values!E116),"","Consumer Audience")</f>
        <v/>
      </c>
      <c r="BG117" s="27" t="str">
        <f aca="false">IF(ISBLANK(Values!E116),"","Adults")</f>
        <v/>
      </c>
      <c r="BH117" s="27" t="str">
        <f aca="false">IF(ISBLANK(Values!E116),"","People")</f>
        <v/>
      </c>
      <c r="CG117" s="1" t="str">
        <f aca="false">IF(ISBLANK(Values!E116),"",Values!$B$11)</f>
        <v/>
      </c>
      <c r="CH117" s="1" t="str">
        <f aca="false">IF(ISBLANK(Values!E116),"","GR")</f>
        <v/>
      </c>
      <c r="CI117" s="1" t="str">
        <f aca="false">IF(ISBLANK(Values!E116),"",Values!$B$7)</f>
        <v/>
      </c>
      <c r="CJ117" s="1" t="str">
        <f aca="false">IF(ISBLANK(Values!E116),"",Values!$B$8)</f>
        <v/>
      </c>
      <c r="CK117" s="1" t="str">
        <f aca="false">IF(ISBLANK(Values!E116),"",Values!$B$9)</f>
        <v/>
      </c>
      <c r="CL117" s="1" t="str">
        <f aca="false">IF(ISBLANK(Values!E116),"","CM")</f>
        <v/>
      </c>
      <c r="CP117" s="36" t="str">
        <f aca="false">IF(ISBLANK(Values!E116),"",Values!$B$7)</f>
        <v/>
      </c>
      <c r="CQ117" s="36" t="str">
        <f aca="false">IF(ISBLANK(Values!E116),"",Values!$B$8)</f>
        <v/>
      </c>
      <c r="CR117" s="36" t="str">
        <f aca="false">IF(ISBLANK(Values!E116),"",Values!$B$9)</f>
        <v/>
      </c>
      <c r="CS117" s="1" t="str">
        <f aca="false">IF(ISBLANK(Values!E116),"",Values!$B$11)</f>
        <v/>
      </c>
      <c r="CT117" s="1" t="str">
        <f aca="false">IF(ISBLANK(Values!E116),"","GR")</f>
        <v/>
      </c>
      <c r="CU117" s="1" t="str">
        <f aca="false">IF(ISBLANK(Values!E116),"","CM")</f>
        <v/>
      </c>
      <c r="CV117" s="1" t="str">
        <f aca="false">IF(ISBLANK(Values!E116),"",IF(Values!$B$36=options!$F$1,"Denmark", IF(Values!$B$36=options!$F$2, "Danemark",IF(Values!$B$36=options!$F$3, "Dänemark",IF(Values!$B$36=options!$F$4, "Danimarca",IF(Values!$B$36=options!$F$5, "Dinamarca",IF(Values!$B$36=options!$F$6, "Denemarken","" ) ) ) ) )))</f>
        <v/>
      </c>
      <c r="CZ117" s="1" t="str">
        <f aca="false">IF(ISBLANK(Values!E116),"","No")</f>
        <v/>
      </c>
      <c r="DA117" s="1" t="str">
        <f aca="false">IF(ISBLANK(Values!E116),"","No")</f>
        <v/>
      </c>
      <c r="DO117" s="27" t="str">
        <f aca="false">IF(ISBLANK(Values!E116),"","Parts")</f>
        <v/>
      </c>
      <c r="DP117" s="27" t="str">
        <f aca="false">IF(ISBLANK(Values!E116),"",Values!$B$31)</f>
        <v/>
      </c>
      <c r="DS117" s="31"/>
      <c r="DY117" s="31"/>
      <c r="DZ117" s="31"/>
      <c r="EA117" s="31"/>
      <c r="EB117" s="31"/>
      <c r="EC117" s="31"/>
      <c r="EI117" s="1" t="str">
        <f aca="false">IF(ISBLANK(Values!E116),"",Values!$B$31)</f>
        <v/>
      </c>
      <c r="ES117" s="1" t="str">
        <f aca="false">IF(ISBLANK(Values!E116),"","Amazon Tellus UPS")</f>
        <v/>
      </c>
      <c r="EV117" s="31" t="str">
        <f aca="false">IF(ISBLANK(Values!E116),"","New")</f>
        <v/>
      </c>
      <c r="FE117" s="1" t="str">
        <f aca="false">IF(ISBLANK(Values!E116),"","3")</f>
        <v/>
      </c>
      <c r="FH117" s="1" t="str">
        <f aca="false">IF(ISBLANK(Values!E116),"","FALSE")</f>
        <v/>
      </c>
      <c r="FI117" s="36" t="str">
        <f aca="false">IF(ISBLANK(Values!E116),"","FALSE")</f>
        <v/>
      </c>
      <c r="FJ117" s="36" t="str">
        <f aca="false">IF(ISBLANK(Values!E116),"","FALSE")</f>
        <v/>
      </c>
      <c r="FM117" s="1" t="str">
        <f aca="false">IF(ISBLANK(Values!E116),"","1")</f>
        <v/>
      </c>
      <c r="FO117" s="28" t="str">
        <f aca="false">IF(ISBLANK(Values!E116),"",IF(Values!J116, Values!$B$4, Values!$B$5))</f>
        <v/>
      </c>
      <c r="FP117" s="1" t="str">
        <f aca="false">IF(ISBLANK(Values!E116),"","Percent")</f>
        <v/>
      </c>
      <c r="FQ117" s="1" t="str">
        <f aca="false">IF(ISBLANK(Values!E116),"","2")</f>
        <v/>
      </c>
      <c r="FR117" s="1" t="str">
        <f aca="false">IF(ISBLANK(Values!E116),"","3")</f>
        <v/>
      </c>
      <c r="FS117" s="1" t="str">
        <f aca="false">IF(ISBLANK(Values!E116),"","5")</f>
        <v/>
      </c>
      <c r="FT117" s="1" t="str">
        <f aca="false">IF(ISBLANK(Values!E116),"","6")</f>
        <v/>
      </c>
      <c r="FU117" s="1" t="str">
        <f aca="false">IF(ISBLANK(Values!E116),"","10")</f>
        <v/>
      </c>
      <c r="FV117" s="1" t="str">
        <f aca="false">IF(ISBLANK(Values!E116),"","10")</f>
        <v/>
      </c>
    </row>
    <row r="118" customFormat="false" ht="15" hidden="false" customHeight="false" outlineLevel="0" collapsed="false">
      <c r="A118" s="27" t="str">
        <f aca="false">IF(ISBLANK(Values!E117),"",IF(Values!$B$37="EU","computercomponent","computer"))</f>
        <v/>
      </c>
      <c r="B118" s="38"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 SUBSTITUTE(Values!$B$1, "{language}", Values!H117) &amp; " " &amp;Values!$B$3, SUBSTITUTE(Values!$B$2, "{language}", Values!$H117) &amp; " " &amp;Values!$B$3))</f>
        <v/>
      </c>
      <c r="G118" s="39" t="str">
        <f aca="false">IF(ISBLANK(Values!E117),"","TellusRem")</f>
        <v/>
      </c>
      <c r="H118" s="27" t="str">
        <f aca="false">IF(ISBLANK(Values!E117),"",Values!$B$16)</f>
        <v/>
      </c>
      <c r="I118" s="27" t="str">
        <f aca="false">IF(ISBLANK(Values!E117),"","4730574031")</f>
        <v/>
      </c>
      <c r="J118" s="40" t="str">
        <f aca="false">IF(ISBLANK(Values!E117),"",Values!F117 )</f>
        <v/>
      </c>
      <c r="K118" s="28" t="str">
        <f aca="false">IF(ISBLANK(Values!E117),"",IF(Values!J117, Values!$B$4, Values!$B$5))</f>
        <v/>
      </c>
      <c r="L118" s="41" t="str">
        <f aca="false">IF(ISBLANK(Values!E117),"",Values!$B$18)</f>
        <v/>
      </c>
      <c r="M118" s="28" t="str">
        <f aca="false">IF(ISBLANK(Values!E117),"",Values!$M117)</f>
        <v/>
      </c>
      <c r="N118" s="28" t="str">
        <f aca="false">IF(ISBLANK(Values!$F117),"",Values!N117)</f>
        <v/>
      </c>
      <c r="O118" s="28" t="str">
        <f aca="false">IF(ISBLANK(Values!$F117),"",Values!O117)</f>
        <v/>
      </c>
      <c r="P118" s="28" t="str">
        <f aca="false">IF(ISBLANK(Values!$F117),"",Values!P117)</f>
        <v/>
      </c>
      <c r="Q118" s="28" t="str">
        <f aca="false">IF(ISBLANK(Values!$F117),"",Values!Q117)</f>
        <v/>
      </c>
      <c r="R118" s="28" t="str">
        <f aca="false">IF(ISBLANK(Values!$F117),"",Values!R117)</f>
        <v/>
      </c>
      <c r="S118" s="28" t="str">
        <f aca="false">IF(ISBLANK(Values!$F117),"",Values!S117)</f>
        <v/>
      </c>
      <c r="T118" s="28" t="str">
        <f aca="false">IF(ISBLANK(Values!$F117),"",Values!T117)</f>
        <v/>
      </c>
      <c r="U118" s="44" t="str">
        <f aca="false">IF(ISBLANK(Values!$F117),"",Values!U117)</f>
        <v/>
      </c>
      <c r="W118" s="32" t="str">
        <f aca="false">IF(ISBLANK(Values!E117),"","Child")</f>
        <v/>
      </c>
      <c r="X118" s="32" t="str">
        <f aca="false">IF(ISBLANK(Values!E117),"",Values!$B$13)</f>
        <v/>
      </c>
      <c r="Y118" s="40" t="str">
        <f aca="false">IF(ISBLANK(Values!E117),"","Size-Color")</f>
        <v/>
      </c>
      <c r="Z118" s="32" t="str">
        <f aca="false">IF(ISBLANK(Values!E117),"","variation")</f>
        <v/>
      </c>
      <c r="AA118" s="36" t="str">
        <f aca="false">IF(ISBLANK(Values!E117),"",Values!$B$20)</f>
        <v/>
      </c>
      <c r="AB118" s="36" t="str">
        <f aca="false">IF(ISBLANK(Values!E117),"",Values!$B$29)</f>
        <v/>
      </c>
      <c r="AI118" s="42" t="str">
        <f aca="false">IF(ISBLANK(Values!E117),"",IF(Values!I117,Values!$B$23,Values!$B$33))</f>
        <v/>
      </c>
      <c r="AJ118" s="43" t="str">
        <f aca="false">IF(ISBLANK(Values!E117),"",Values!$B$24 &amp;" "&amp;Values!$B$3)</f>
        <v/>
      </c>
      <c r="AK118" s="1" t="str">
        <f aca="false">IF(ISBLANK(Values!E117),"",Values!$B$25)</f>
        <v/>
      </c>
      <c r="AL118" s="1" t="str">
        <f aca="false">IF(ISBLANK(Values!E117),"",SUBSTITUTE(SUBSTITUTE(IF(Values!$J117, Values!$B$26, Values!$B$33), "{language}", Values!$H117), "{flag}", INDEX(options!$E$1:$E$20, Values!$V117)))</f>
        <v/>
      </c>
      <c r="AM118" s="1" t="str">
        <f aca="false">SUBSTITUTE(IF(ISBLANK(Values!E117),"",Values!$B$27), "{model}", Values!$B$3)</f>
        <v/>
      </c>
      <c r="AT118" s="28" t="str">
        <f aca="false">IF(ISBLANK(Values!E117),"",Values!H117)</f>
        <v/>
      </c>
      <c r="AV118" s="36" t="str">
        <f aca="false">IF(ISBLANK(Values!E117),"",IF(Values!J117,"Backlit", "Non-Backlit"))</f>
        <v/>
      </c>
      <c r="BE118" s="27" t="str">
        <f aca="false">IF(ISBLANK(Values!E117),"","Professional Audience")</f>
        <v/>
      </c>
      <c r="BF118" s="27" t="str">
        <f aca="false">IF(ISBLANK(Values!E117),"","Consumer Audience")</f>
        <v/>
      </c>
      <c r="BG118" s="27" t="str">
        <f aca="false">IF(ISBLANK(Values!E117),"","Adults")</f>
        <v/>
      </c>
      <c r="BH118" s="27" t="str">
        <f aca="false">IF(ISBLANK(Values!E117),"","People")</f>
        <v/>
      </c>
      <c r="CG118" s="1" t="str">
        <f aca="false">IF(ISBLANK(Values!E117),"",Values!$B$11)</f>
        <v/>
      </c>
      <c r="CH118" s="1" t="str">
        <f aca="false">IF(ISBLANK(Values!E117),"","GR")</f>
        <v/>
      </c>
      <c r="CI118" s="1" t="str">
        <f aca="false">IF(ISBLANK(Values!E117),"",Values!$B$7)</f>
        <v/>
      </c>
      <c r="CJ118" s="1" t="str">
        <f aca="false">IF(ISBLANK(Values!E117),"",Values!$B$8)</f>
        <v/>
      </c>
      <c r="CK118" s="1" t="str">
        <f aca="false">IF(ISBLANK(Values!E117),"",Values!$B$9)</f>
        <v/>
      </c>
      <c r="CL118" s="1" t="str">
        <f aca="false">IF(ISBLANK(Values!E117),"","CM")</f>
        <v/>
      </c>
      <c r="CP118" s="36" t="str">
        <f aca="false">IF(ISBLANK(Values!E117),"",Values!$B$7)</f>
        <v/>
      </c>
      <c r="CQ118" s="36" t="str">
        <f aca="false">IF(ISBLANK(Values!E117),"",Values!$B$8)</f>
        <v/>
      </c>
      <c r="CR118" s="36" t="str">
        <f aca="false">IF(ISBLANK(Values!E117),"",Values!$B$9)</f>
        <v/>
      </c>
      <c r="CS118" s="1" t="str">
        <f aca="false">IF(ISBLANK(Values!E117),"",Values!$B$11)</f>
        <v/>
      </c>
      <c r="CT118" s="1" t="str">
        <f aca="false">IF(ISBLANK(Values!E117),"","GR")</f>
        <v/>
      </c>
      <c r="CU118" s="1" t="str">
        <f aca="false">IF(ISBLANK(Values!E117),"","CM")</f>
        <v/>
      </c>
      <c r="CV118" s="1" t="str">
        <f aca="false">IF(ISBLANK(Values!E117),"",IF(Values!$B$36=options!$F$1,"Denmark", IF(Values!$B$36=options!$F$2, "Danemark",IF(Values!$B$36=options!$F$3, "Dänemark",IF(Values!$B$36=options!$F$4, "Danimarca",IF(Values!$B$36=options!$F$5, "Dinamarca",IF(Values!$B$36=options!$F$6, "Denemarken","" ) ) ) ) )))</f>
        <v/>
      </c>
      <c r="CZ118" s="1" t="str">
        <f aca="false">IF(ISBLANK(Values!E117),"","No")</f>
        <v/>
      </c>
      <c r="DA118" s="1" t="str">
        <f aca="false">IF(ISBLANK(Values!E117),"","No")</f>
        <v/>
      </c>
      <c r="DO118" s="27" t="str">
        <f aca="false">IF(ISBLANK(Values!E117),"","Parts")</f>
        <v/>
      </c>
      <c r="DP118" s="27" t="str">
        <f aca="false">IF(ISBLANK(Values!E117),"",Values!$B$31)</f>
        <v/>
      </c>
      <c r="DS118" s="31"/>
      <c r="DY118" s="31"/>
      <c r="DZ118" s="31"/>
      <c r="EA118" s="31"/>
      <c r="EB118" s="31"/>
      <c r="EC118" s="31"/>
      <c r="EI118" s="1" t="str">
        <f aca="false">IF(ISBLANK(Values!E117),"",Values!$B$31)</f>
        <v/>
      </c>
      <c r="ES118" s="1" t="str">
        <f aca="false">IF(ISBLANK(Values!E117),"","Amazon Tellus UPS")</f>
        <v/>
      </c>
      <c r="EV118" s="31" t="str">
        <f aca="false">IF(ISBLANK(Values!E117),"","New")</f>
        <v/>
      </c>
      <c r="FE118" s="1" t="str">
        <f aca="false">IF(ISBLANK(Values!E117),"","3")</f>
        <v/>
      </c>
      <c r="FH118" s="1" t="str">
        <f aca="false">IF(ISBLANK(Values!E117),"","FALSE")</f>
        <v/>
      </c>
      <c r="FI118" s="36" t="str">
        <f aca="false">IF(ISBLANK(Values!E117),"","FALSE")</f>
        <v/>
      </c>
      <c r="FJ118" s="36" t="str">
        <f aca="false">IF(ISBLANK(Values!E117),"","FALSE")</f>
        <v/>
      </c>
      <c r="FM118" s="1" t="str">
        <f aca="false">IF(ISBLANK(Values!E117),"","1")</f>
        <v/>
      </c>
      <c r="FO118" s="28" t="str">
        <f aca="false">IF(ISBLANK(Values!E117),"",IF(Values!J117, Values!$B$4, Values!$B$5))</f>
        <v/>
      </c>
      <c r="FP118" s="1" t="str">
        <f aca="false">IF(ISBLANK(Values!E117),"","Percent")</f>
        <v/>
      </c>
      <c r="FQ118" s="1" t="str">
        <f aca="false">IF(ISBLANK(Values!E117),"","2")</f>
        <v/>
      </c>
      <c r="FR118" s="1" t="str">
        <f aca="false">IF(ISBLANK(Values!E117),"","3")</f>
        <v/>
      </c>
      <c r="FS118" s="1" t="str">
        <f aca="false">IF(ISBLANK(Values!E117),"","5")</f>
        <v/>
      </c>
      <c r="FT118" s="1" t="str">
        <f aca="false">IF(ISBLANK(Values!E117),"","6")</f>
        <v/>
      </c>
      <c r="FU118" s="1" t="str">
        <f aca="false">IF(ISBLANK(Values!E117),"","10")</f>
        <v/>
      </c>
      <c r="FV118" s="1" t="str">
        <f aca="false">IF(ISBLANK(Values!E117),"","10")</f>
        <v/>
      </c>
    </row>
    <row r="119" customFormat="false" ht="15" hidden="false" customHeight="false" outlineLevel="0" collapsed="false">
      <c r="A119" s="27" t="str">
        <f aca="false">IF(ISBLANK(Values!E118),"",IF(Values!$B$37="EU","computercomponent","computer"))</f>
        <v/>
      </c>
      <c r="B119" s="38"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 SUBSTITUTE(Values!$B$1, "{language}", Values!H118) &amp; " " &amp;Values!$B$3, SUBSTITUTE(Values!$B$2, "{language}", Values!$H118) &amp; " " &amp;Values!$B$3))</f>
        <v/>
      </c>
      <c r="G119" s="39" t="str">
        <f aca="false">IF(ISBLANK(Values!E118),"","TellusRem")</f>
        <v/>
      </c>
      <c r="H119" s="27" t="str">
        <f aca="false">IF(ISBLANK(Values!E118),"",Values!$B$16)</f>
        <v/>
      </c>
      <c r="I119" s="27" t="str">
        <f aca="false">IF(ISBLANK(Values!E118),"","4730574031")</f>
        <v/>
      </c>
      <c r="J119" s="40" t="str">
        <f aca="false">IF(ISBLANK(Values!E118),"",Values!F118 )</f>
        <v/>
      </c>
      <c r="K119" s="28" t="str">
        <f aca="false">IF(ISBLANK(Values!E118),"",IF(Values!J118, Values!$B$4, Values!$B$5))</f>
        <v/>
      </c>
      <c r="L119" s="41" t="str">
        <f aca="false">IF(ISBLANK(Values!E118),"",Values!$B$18)</f>
        <v/>
      </c>
      <c r="M119" s="28" t="str">
        <f aca="false">IF(ISBLANK(Values!E118),"",Values!$M118)</f>
        <v/>
      </c>
      <c r="N119" s="28" t="str">
        <f aca="false">IF(ISBLANK(Values!$F118),"",Values!N118)</f>
        <v/>
      </c>
      <c r="O119" s="28" t="str">
        <f aca="false">IF(ISBLANK(Values!$F118),"",Values!O118)</f>
        <v/>
      </c>
      <c r="P119" s="28" t="str">
        <f aca="false">IF(ISBLANK(Values!$F118),"",Values!P118)</f>
        <v/>
      </c>
      <c r="Q119" s="28" t="str">
        <f aca="false">IF(ISBLANK(Values!$F118),"",Values!Q118)</f>
        <v/>
      </c>
      <c r="R119" s="28" t="str">
        <f aca="false">IF(ISBLANK(Values!$F118),"",Values!R118)</f>
        <v/>
      </c>
      <c r="S119" s="28" t="str">
        <f aca="false">IF(ISBLANK(Values!$F118),"",Values!S118)</f>
        <v/>
      </c>
      <c r="T119" s="28" t="str">
        <f aca="false">IF(ISBLANK(Values!$F118),"",Values!T118)</f>
        <v/>
      </c>
      <c r="U119" s="44" t="str">
        <f aca="false">IF(ISBLANK(Values!$F118),"",Values!U118)</f>
        <v/>
      </c>
      <c r="W119" s="32" t="str">
        <f aca="false">IF(ISBLANK(Values!E118),"","Child")</f>
        <v/>
      </c>
      <c r="X119" s="32" t="str">
        <f aca="false">IF(ISBLANK(Values!E118),"",Values!$B$13)</f>
        <v/>
      </c>
      <c r="Y119" s="40" t="str">
        <f aca="false">IF(ISBLANK(Values!E118),"","Size-Color")</f>
        <v/>
      </c>
      <c r="Z119" s="32" t="str">
        <f aca="false">IF(ISBLANK(Values!E118),"","variation")</f>
        <v/>
      </c>
      <c r="AA119" s="36" t="str">
        <f aca="false">IF(ISBLANK(Values!E118),"",Values!$B$20)</f>
        <v/>
      </c>
      <c r="AB119" s="36" t="str">
        <f aca="false">IF(ISBLANK(Values!E118),"",Values!$B$29)</f>
        <v/>
      </c>
      <c r="AI119" s="42" t="str">
        <f aca="false">IF(ISBLANK(Values!E118),"",IF(Values!I118,Values!$B$23,Values!$B$33))</f>
        <v/>
      </c>
      <c r="AJ119" s="43" t="str">
        <f aca="false">IF(ISBLANK(Values!E118),"",Values!$B$24 &amp;" "&amp;Values!$B$3)</f>
        <v/>
      </c>
      <c r="AK119" s="1" t="str">
        <f aca="false">IF(ISBLANK(Values!E118),"",Values!$B$25)</f>
        <v/>
      </c>
      <c r="AL119" s="1" t="str">
        <f aca="false">IF(ISBLANK(Values!E118),"",SUBSTITUTE(SUBSTITUTE(IF(Values!$J118, Values!$B$26, Values!$B$33), "{language}", Values!$H118), "{flag}", INDEX(options!$E$1:$E$20, Values!$V118)))</f>
        <v/>
      </c>
      <c r="AM119" s="1" t="str">
        <f aca="false">SUBSTITUTE(IF(ISBLANK(Values!E118),"",Values!$B$27), "{model}", Values!$B$3)</f>
        <v/>
      </c>
      <c r="AT119" s="28" t="str">
        <f aca="false">IF(ISBLANK(Values!E118),"",Values!H118)</f>
        <v/>
      </c>
      <c r="AV119" s="36" t="str">
        <f aca="false">IF(ISBLANK(Values!E118),"",IF(Values!J118,"Backlit", "Non-Backlit"))</f>
        <v/>
      </c>
      <c r="BE119" s="27" t="str">
        <f aca="false">IF(ISBLANK(Values!E118),"","Professional Audience")</f>
        <v/>
      </c>
      <c r="BF119" s="27" t="str">
        <f aca="false">IF(ISBLANK(Values!E118),"","Consumer Audience")</f>
        <v/>
      </c>
      <c r="BG119" s="27" t="str">
        <f aca="false">IF(ISBLANK(Values!E118),"","Adults")</f>
        <v/>
      </c>
      <c r="BH119" s="27" t="str">
        <f aca="false">IF(ISBLANK(Values!E118),"","People")</f>
        <v/>
      </c>
      <c r="CG119" s="1" t="str">
        <f aca="false">IF(ISBLANK(Values!E118),"",Values!$B$11)</f>
        <v/>
      </c>
      <c r="CH119" s="1" t="str">
        <f aca="false">IF(ISBLANK(Values!E118),"","GR")</f>
        <v/>
      </c>
      <c r="CI119" s="1" t="str">
        <f aca="false">IF(ISBLANK(Values!E118),"",Values!$B$7)</f>
        <v/>
      </c>
      <c r="CJ119" s="1" t="str">
        <f aca="false">IF(ISBLANK(Values!E118),"",Values!$B$8)</f>
        <v/>
      </c>
      <c r="CK119" s="1" t="str">
        <f aca="false">IF(ISBLANK(Values!E118),"",Values!$B$9)</f>
        <v/>
      </c>
      <c r="CL119" s="1" t="str">
        <f aca="false">IF(ISBLANK(Values!E118),"","CM")</f>
        <v/>
      </c>
      <c r="CP119" s="36" t="str">
        <f aca="false">IF(ISBLANK(Values!E118),"",Values!$B$7)</f>
        <v/>
      </c>
      <c r="CQ119" s="36" t="str">
        <f aca="false">IF(ISBLANK(Values!E118),"",Values!$B$8)</f>
        <v/>
      </c>
      <c r="CR119" s="36" t="str">
        <f aca="false">IF(ISBLANK(Values!E118),"",Values!$B$9)</f>
        <v/>
      </c>
      <c r="CS119" s="1" t="str">
        <f aca="false">IF(ISBLANK(Values!E118),"",Values!$B$11)</f>
        <v/>
      </c>
      <c r="CT119" s="1" t="str">
        <f aca="false">IF(ISBLANK(Values!E118),"","GR")</f>
        <v/>
      </c>
      <c r="CU119" s="1" t="str">
        <f aca="false">IF(ISBLANK(Values!E118),"","CM")</f>
        <v/>
      </c>
      <c r="CV119" s="1" t="str">
        <f aca="false">IF(ISBLANK(Values!E118),"",IF(Values!$B$36=options!$F$1,"Denmark", IF(Values!$B$36=options!$F$2, "Danemark",IF(Values!$B$36=options!$F$3, "Dänemark",IF(Values!$B$36=options!$F$4, "Danimarca",IF(Values!$B$36=options!$F$5, "Dinamarca",IF(Values!$B$36=options!$F$6, "Denemarken","" ) ) ) ) )))</f>
        <v/>
      </c>
      <c r="CZ119" s="1" t="str">
        <f aca="false">IF(ISBLANK(Values!E118),"","No")</f>
        <v/>
      </c>
      <c r="DA119" s="1" t="str">
        <f aca="false">IF(ISBLANK(Values!E118),"","No")</f>
        <v/>
      </c>
      <c r="DO119" s="27" t="str">
        <f aca="false">IF(ISBLANK(Values!E118),"","Parts")</f>
        <v/>
      </c>
      <c r="DP119" s="27" t="str">
        <f aca="false">IF(ISBLANK(Values!E118),"",Values!$B$31)</f>
        <v/>
      </c>
      <c r="DS119" s="31"/>
      <c r="DY119" s="31"/>
      <c r="DZ119" s="31"/>
      <c r="EA119" s="31"/>
      <c r="EB119" s="31"/>
      <c r="EC119" s="31"/>
      <c r="EI119" s="1" t="str">
        <f aca="false">IF(ISBLANK(Values!E118),"",Values!$B$31)</f>
        <v/>
      </c>
      <c r="ES119" s="1" t="str">
        <f aca="false">IF(ISBLANK(Values!E118),"","Amazon Tellus UPS")</f>
        <v/>
      </c>
      <c r="EV119" s="31" t="str">
        <f aca="false">IF(ISBLANK(Values!E118),"","New")</f>
        <v/>
      </c>
      <c r="FE119" s="1" t="str">
        <f aca="false">IF(ISBLANK(Values!E118),"","3")</f>
        <v/>
      </c>
      <c r="FH119" s="1" t="str">
        <f aca="false">IF(ISBLANK(Values!E118),"","FALSE")</f>
        <v/>
      </c>
      <c r="FI119" s="36" t="str">
        <f aca="false">IF(ISBLANK(Values!E118),"","FALSE")</f>
        <v/>
      </c>
      <c r="FJ119" s="36" t="str">
        <f aca="false">IF(ISBLANK(Values!E118),"","FALSE")</f>
        <v/>
      </c>
      <c r="FM119" s="1" t="str">
        <f aca="false">IF(ISBLANK(Values!E118),"","1")</f>
        <v/>
      </c>
      <c r="FO119" s="28" t="str">
        <f aca="false">IF(ISBLANK(Values!E118),"",IF(Values!J118, Values!$B$4, Values!$B$5))</f>
        <v/>
      </c>
      <c r="FP119" s="1" t="str">
        <f aca="false">IF(ISBLANK(Values!E118),"","Percent")</f>
        <v/>
      </c>
      <c r="FQ119" s="1" t="str">
        <f aca="false">IF(ISBLANK(Values!E118),"","2")</f>
        <v/>
      </c>
      <c r="FR119" s="1" t="str">
        <f aca="false">IF(ISBLANK(Values!E118),"","3")</f>
        <v/>
      </c>
      <c r="FS119" s="1" t="str">
        <f aca="false">IF(ISBLANK(Values!E118),"","5")</f>
        <v/>
      </c>
      <c r="FT119" s="1" t="str">
        <f aca="false">IF(ISBLANK(Values!E118),"","6")</f>
        <v/>
      </c>
      <c r="FU119" s="1" t="str">
        <f aca="false">IF(ISBLANK(Values!E118),"","10")</f>
        <v/>
      </c>
      <c r="FV119" s="1" t="str">
        <f aca="false">IF(ISBLANK(Values!E118),"","10")</f>
        <v/>
      </c>
    </row>
    <row r="120" customFormat="false" ht="15" hidden="false" customHeight="false" outlineLevel="0" collapsed="false">
      <c r="A120" s="27" t="str">
        <f aca="false">IF(ISBLANK(Values!E119),"",IF(Values!$B$37="EU","computercomponent","computer"))</f>
        <v/>
      </c>
      <c r="B120" s="38"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 SUBSTITUTE(Values!$B$1, "{language}", Values!H119) &amp; " " &amp;Values!$B$3, SUBSTITUTE(Values!$B$2, "{language}", Values!$H119) &amp; " " &amp;Values!$B$3))</f>
        <v/>
      </c>
      <c r="G120" s="39" t="str">
        <f aca="false">IF(ISBLANK(Values!E119),"","TellusRem")</f>
        <v/>
      </c>
      <c r="H120" s="27" t="str">
        <f aca="false">IF(ISBLANK(Values!E119),"",Values!$B$16)</f>
        <v/>
      </c>
      <c r="I120" s="27" t="str">
        <f aca="false">IF(ISBLANK(Values!E119),"","4730574031")</f>
        <v/>
      </c>
      <c r="J120" s="40" t="str">
        <f aca="false">IF(ISBLANK(Values!E119),"",Values!F119 )</f>
        <v/>
      </c>
      <c r="K120" s="28" t="str">
        <f aca="false">IF(ISBLANK(Values!E119),"",IF(Values!J119, Values!$B$4, Values!$B$5))</f>
        <v/>
      </c>
      <c r="L120" s="41" t="str">
        <f aca="false">IF(ISBLANK(Values!E119),"",Values!$B$18)</f>
        <v/>
      </c>
      <c r="M120" s="28" t="str">
        <f aca="false">IF(ISBLANK(Values!E119),"",Values!$M119)</f>
        <v/>
      </c>
      <c r="N120" s="28" t="str">
        <f aca="false">IF(ISBLANK(Values!$F119),"",Values!N119)</f>
        <v/>
      </c>
      <c r="O120" s="28" t="str">
        <f aca="false">IF(ISBLANK(Values!$F119),"",Values!O119)</f>
        <v/>
      </c>
      <c r="P120" s="28" t="str">
        <f aca="false">IF(ISBLANK(Values!$F119),"",Values!P119)</f>
        <v/>
      </c>
      <c r="Q120" s="28" t="str">
        <f aca="false">IF(ISBLANK(Values!$F119),"",Values!Q119)</f>
        <v/>
      </c>
      <c r="R120" s="28" t="str">
        <f aca="false">IF(ISBLANK(Values!$F119),"",Values!R119)</f>
        <v/>
      </c>
      <c r="S120" s="28" t="str">
        <f aca="false">IF(ISBLANK(Values!$F119),"",Values!S119)</f>
        <v/>
      </c>
      <c r="T120" s="28" t="str">
        <f aca="false">IF(ISBLANK(Values!$F119),"",Values!T119)</f>
        <v/>
      </c>
      <c r="U120" s="44" t="str">
        <f aca="false">IF(ISBLANK(Values!$F119),"",Values!U119)</f>
        <v/>
      </c>
      <c r="W120" s="32" t="str">
        <f aca="false">IF(ISBLANK(Values!E119),"","Child")</f>
        <v/>
      </c>
      <c r="X120" s="32" t="str">
        <f aca="false">IF(ISBLANK(Values!E119),"",Values!$B$13)</f>
        <v/>
      </c>
      <c r="Y120" s="40" t="str">
        <f aca="false">IF(ISBLANK(Values!E119),"","Size-Color")</f>
        <v/>
      </c>
      <c r="Z120" s="32" t="str">
        <f aca="false">IF(ISBLANK(Values!E119),"","variation")</f>
        <v/>
      </c>
      <c r="AA120" s="36" t="str">
        <f aca="false">IF(ISBLANK(Values!E119),"",Values!$B$20)</f>
        <v/>
      </c>
      <c r="AB120" s="36" t="str">
        <f aca="false">IF(ISBLANK(Values!E119),"",Values!$B$29)</f>
        <v/>
      </c>
      <c r="AI120" s="42" t="str">
        <f aca="false">IF(ISBLANK(Values!E119),"",IF(Values!I119,Values!$B$23,Values!$B$33))</f>
        <v/>
      </c>
      <c r="AJ120" s="43" t="str">
        <f aca="false">IF(ISBLANK(Values!E119),"",Values!$B$24 &amp;" "&amp;Values!$B$3)</f>
        <v/>
      </c>
      <c r="AK120" s="1" t="str">
        <f aca="false">IF(ISBLANK(Values!E119),"",Values!$B$25)</f>
        <v/>
      </c>
      <c r="AL120" s="1" t="str">
        <f aca="false">IF(ISBLANK(Values!E119),"",SUBSTITUTE(SUBSTITUTE(IF(Values!$J119, Values!$B$26, Values!$B$33), "{language}", Values!$H119), "{flag}", INDEX(options!$E$1:$E$20, Values!$V119)))</f>
        <v/>
      </c>
      <c r="AM120" s="1" t="str">
        <f aca="false">SUBSTITUTE(IF(ISBLANK(Values!E119),"",Values!$B$27), "{model}", Values!$B$3)</f>
        <v/>
      </c>
      <c r="AT120" s="28" t="str">
        <f aca="false">IF(ISBLANK(Values!E119),"",Values!H119)</f>
        <v/>
      </c>
      <c r="AV120" s="36" t="str">
        <f aca="false">IF(ISBLANK(Values!E119),"",IF(Values!J119,"Backlit", "Non-Backlit"))</f>
        <v/>
      </c>
      <c r="BE120" s="27" t="str">
        <f aca="false">IF(ISBLANK(Values!E119),"","Professional Audience")</f>
        <v/>
      </c>
      <c r="BF120" s="27" t="str">
        <f aca="false">IF(ISBLANK(Values!E119),"","Consumer Audience")</f>
        <v/>
      </c>
      <c r="BG120" s="27" t="str">
        <f aca="false">IF(ISBLANK(Values!E119),"","Adults")</f>
        <v/>
      </c>
      <c r="BH120" s="27" t="str">
        <f aca="false">IF(ISBLANK(Values!E119),"","People")</f>
        <v/>
      </c>
      <c r="CG120" s="1" t="str">
        <f aca="false">IF(ISBLANK(Values!E119),"",Values!$B$11)</f>
        <v/>
      </c>
      <c r="CH120" s="1" t="str">
        <f aca="false">IF(ISBLANK(Values!E119),"","GR")</f>
        <v/>
      </c>
      <c r="CI120" s="1" t="str">
        <f aca="false">IF(ISBLANK(Values!E119),"",Values!$B$7)</f>
        <v/>
      </c>
      <c r="CJ120" s="1" t="str">
        <f aca="false">IF(ISBLANK(Values!E119),"",Values!$B$8)</f>
        <v/>
      </c>
      <c r="CK120" s="1" t="str">
        <f aca="false">IF(ISBLANK(Values!E119),"",Values!$B$9)</f>
        <v/>
      </c>
      <c r="CL120" s="1" t="str">
        <f aca="false">IF(ISBLANK(Values!E119),"","CM")</f>
        <v/>
      </c>
      <c r="CP120" s="36" t="str">
        <f aca="false">IF(ISBLANK(Values!E119),"",Values!$B$7)</f>
        <v/>
      </c>
      <c r="CQ120" s="36" t="str">
        <f aca="false">IF(ISBLANK(Values!E119),"",Values!$B$8)</f>
        <v/>
      </c>
      <c r="CR120" s="36" t="str">
        <f aca="false">IF(ISBLANK(Values!E119),"",Values!$B$9)</f>
        <v/>
      </c>
      <c r="CS120" s="1" t="str">
        <f aca="false">IF(ISBLANK(Values!E119),"",Values!$B$11)</f>
        <v/>
      </c>
      <c r="CT120" s="1" t="str">
        <f aca="false">IF(ISBLANK(Values!E119),"","GR")</f>
        <v/>
      </c>
      <c r="CU120" s="1" t="str">
        <f aca="false">IF(ISBLANK(Values!E119),"","CM")</f>
        <v/>
      </c>
      <c r="CV120" s="1" t="str">
        <f aca="false">IF(ISBLANK(Values!E119),"",IF(Values!$B$36=options!$F$1,"Denmark", IF(Values!$B$36=options!$F$2, "Danemark",IF(Values!$B$36=options!$F$3, "Dänemark",IF(Values!$B$36=options!$F$4, "Danimarca",IF(Values!$B$36=options!$F$5, "Dinamarca",IF(Values!$B$36=options!$F$6, "Denemarken","" ) ) ) ) )))</f>
        <v/>
      </c>
      <c r="CZ120" s="1" t="str">
        <f aca="false">IF(ISBLANK(Values!E119),"","No")</f>
        <v/>
      </c>
      <c r="DA120" s="1" t="str">
        <f aca="false">IF(ISBLANK(Values!E119),"","No")</f>
        <v/>
      </c>
      <c r="DO120" s="27" t="str">
        <f aca="false">IF(ISBLANK(Values!E119),"","Parts")</f>
        <v/>
      </c>
      <c r="DP120" s="27" t="str">
        <f aca="false">IF(ISBLANK(Values!E119),"",Values!$B$31)</f>
        <v/>
      </c>
      <c r="DS120" s="31"/>
      <c r="DY120" s="31"/>
      <c r="DZ120" s="31"/>
      <c r="EA120" s="31"/>
      <c r="EB120" s="31"/>
      <c r="EC120" s="31"/>
      <c r="EI120" s="1" t="str">
        <f aca="false">IF(ISBLANK(Values!E119),"",Values!$B$31)</f>
        <v/>
      </c>
      <c r="ES120" s="1" t="str">
        <f aca="false">IF(ISBLANK(Values!E119),"","Amazon Tellus UPS")</f>
        <v/>
      </c>
      <c r="EV120" s="31" t="str">
        <f aca="false">IF(ISBLANK(Values!E119),"","New")</f>
        <v/>
      </c>
      <c r="FE120" s="1" t="str">
        <f aca="false">IF(ISBLANK(Values!E119),"","3")</f>
        <v/>
      </c>
      <c r="FH120" s="1" t="str">
        <f aca="false">IF(ISBLANK(Values!E119),"","FALSE")</f>
        <v/>
      </c>
      <c r="FI120" s="36" t="str">
        <f aca="false">IF(ISBLANK(Values!E119),"","FALSE")</f>
        <v/>
      </c>
      <c r="FJ120" s="36" t="str">
        <f aca="false">IF(ISBLANK(Values!E119),"","FALSE")</f>
        <v/>
      </c>
      <c r="FM120" s="1" t="str">
        <f aca="false">IF(ISBLANK(Values!E119),"","1")</f>
        <v/>
      </c>
      <c r="FO120" s="28" t="str">
        <f aca="false">IF(ISBLANK(Values!E119),"",IF(Values!J119, Values!$B$4, Values!$B$5))</f>
        <v/>
      </c>
      <c r="FP120" s="1" t="str">
        <f aca="false">IF(ISBLANK(Values!E119),"","Percent")</f>
        <v/>
      </c>
      <c r="FQ120" s="1" t="str">
        <f aca="false">IF(ISBLANK(Values!E119),"","2")</f>
        <v/>
      </c>
      <c r="FR120" s="1" t="str">
        <f aca="false">IF(ISBLANK(Values!E119),"","3")</f>
        <v/>
      </c>
      <c r="FS120" s="1" t="str">
        <f aca="false">IF(ISBLANK(Values!E119),"","5")</f>
        <v/>
      </c>
      <c r="FT120" s="1" t="str">
        <f aca="false">IF(ISBLANK(Values!E119),"","6")</f>
        <v/>
      </c>
      <c r="FU120" s="1" t="str">
        <f aca="false">IF(ISBLANK(Values!E119),"","10")</f>
        <v/>
      </c>
      <c r="FV120" s="1" t="str">
        <f aca="false">IF(ISBLANK(Values!E119),"","10")</f>
        <v/>
      </c>
    </row>
    <row r="121" customFormat="false" ht="15" hidden="false" customHeight="false" outlineLevel="0" collapsed="false">
      <c r="A121" s="27" t="str">
        <f aca="false">IF(ISBLANK(Values!E120),"",IF(Values!$B$37="EU","computercomponent","computer"))</f>
        <v/>
      </c>
      <c r="B121" s="38"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 SUBSTITUTE(Values!$B$1, "{language}", Values!H120) &amp; " " &amp;Values!$B$3, SUBSTITUTE(Values!$B$2, "{language}", Values!$H120) &amp; " " &amp;Values!$B$3))</f>
        <v/>
      </c>
      <c r="G121" s="39" t="str">
        <f aca="false">IF(ISBLANK(Values!E120),"","TellusRem")</f>
        <v/>
      </c>
      <c r="H121" s="27" t="str">
        <f aca="false">IF(ISBLANK(Values!E120),"",Values!$B$16)</f>
        <v/>
      </c>
      <c r="I121" s="27" t="str">
        <f aca="false">IF(ISBLANK(Values!E120),"","4730574031")</f>
        <v/>
      </c>
      <c r="J121" s="40" t="str">
        <f aca="false">IF(ISBLANK(Values!E120),"",Values!F120 )</f>
        <v/>
      </c>
      <c r="K121" s="28" t="str">
        <f aca="false">IF(ISBLANK(Values!E120),"",IF(Values!J120, Values!$B$4, Values!$B$5))</f>
        <v/>
      </c>
      <c r="L121" s="41" t="str">
        <f aca="false">IF(ISBLANK(Values!E120),"",Values!$B$18)</f>
        <v/>
      </c>
      <c r="M121" s="28" t="str">
        <f aca="false">IF(ISBLANK(Values!E120),"",Values!$M120)</f>
        <v/>
      </c>
      <c r="N121" s="28" t="str">
        <f aca="false">IF(ISBLANK(Values!$F120),"",Values!N120)</f>
        <v/>
      </c>
      <c r="O121" s="28" t="str">
        <f aca="false">IF(ISBLANK(Values!$F120),"",Values!O120)</f>
        <v/>
      </c>
      <c r="P121" s="28" t="str">
        <f aca="false">IF(ISBLANK(Values!$F120),"",Values!P120)</f>
        <v/>
      </c>
      <c r="Q121" s="28" t="str">
        <f aca="false">IF(ISBLANK(Values!$F120),"",Values!Q120)</f>
        <v/>
      </c>
      <c r="R121" s="28" t="str">
        <f aca="false">IF(ISBLANK(Values!$F120),"",Values!R120)</f>
        <v/>
      </c>
      <c r="S121" s="28" t="str">
        <f aca="false">IF(ISBLANK(Values!$F120),"",Values!S120)</f>
        <v/>
      </c>
      <c r="T121" s="28" t="str">
        <f aca="false">IF(ISBLANK(Values!$F120),"",Values!T120)</f>
        <v/>
      </c>
      <c r="U121" s="44" t="str">
        <f aca="false">IF(ISBLANK(Values!$F120),"",Values!U120)</f>
        <v/>
      </c>
      <c r="W121" s="32" t="str">
        <f aca="false">IF(ISBLANK(Values!E120),"","Child")</f>
        <v/>
      </c>
      <c r="X121" s="32" t="str">
        <f aca="false">IF(ISBLANK(Values!E120),"",Values!$B$13)</f>
        <v/>
      </c>
      <c r="Y121" s="40" t="str">
        <f aca="false">IF(ISBLANK(Values!E120),"","Size-Color")</f>
        <v/>
      </c>
      <c r="Z121" s="32" t="str">
        <f aca="false">IF(ISBLANK(Values!E120),"","variation")</f>
        <v/>
      </c>
      <c r="AA121" s="36" t="str">
        <f aca="false">IF(ISBLANK(Values!E120),"",Values!$B$20)</f>
        <v/>
      </c>
      <c r="AB121" s="36" t="str">
        <f aca="false">IF(ISBLANK(Values!E120),"",Values!$B$29)</f>
        <v/>
      </c>
      <c r="AI121" s="42" t="str">
        <f aca="false">IF(ISBLANK(Values!E120),"",IF(Values!I120,Values!$B$23,Values!$B$33))</f>
        <v/>
      </c>
      <c r="AJ121" s="43" t="str">
        <f aca="false">IF(ISBLANK(Values!E120),"",Values!$B$24 &amp;" "&amp;Values!$B$3)</f>
        <v/>
      </c>
      <c r="AK121" s="1" t="str">
        <f aca="false">IF(ISBLANK(Values!E120),"",Values!$B$25)</f>
        <v/>
      </c>
      <c r="AL121" s="1" t="str">
        <f aca="false">IF(ISBLANK(Values!E120),"",SUBSTITUTE(SUBSTITUTE(IF(Values!$J120, Values!$B$26, Values!$B$33), "{language}", Values!$H120), "{flag}", INDEX(options!$E$1:$E$20, Values!$V120)))</f>
        <v/>
      </c>
      <c r="AM121" s="1" t="str">
        <f aca="false">SUBSTITUTE(IF(ISBLANK(Values!E120),"",Values!$B$27), "{model}", Values!$B$3)</f>
        <v/>
      </c>
      <c r="AT121" s="28" t="str">
        <f aca="false">IF(ISBLANK(Values!E120),"",Values!H120)</f>
        <v/>
      </c>
      <c r="AV121" s="36" t="str">
        <f aca="false">IF(ISBLANK(Values!E120),"",IF(Values!J120,"Backlit", "Non-Backlit"))</f>
        <v/>
      </c>
      <c r="BE121" s="27" t="str">
        <f aca="false">IF(ISBLANK(Values!E120),"","Professional Audience")</f>
        <v/>
      </c>
      <c r="BF121" s="27" t="str">
        <f aca="false">IF(ISBLANK(Values!E120),"","Consumer Audience")</f>
        <v/>
      </c>
      <c r="BG121" s="27" t="str">
        <f aca="false">IF(ISBLANK(Values!E120),"","Adults")</f>
        <v/>
      </c>
      <c r="BH121" s="27" t="str">
        <f aca="false">IF(ISBLANK(Values!E120),"","People")</f>
        <v/>
      </c>
      <c r="CG121" s="1" t="str">
        <f aca="false">IF(ISBLANK(Values!E120),"",Values!$B$11)</f>
        <v/>
      </c>
      <c r="CH121" s="1" t="str">
        <f aca="false">IF(ISBLANK(Values!E120),"","GR")</f>
        <v/>
      </c>
      <c r="CI121" s="1" t="str">
        <f aca="false">IF(ISBLANK(Values!E120),"",Values!$B$7)</f>
        <v/>
      </c>
      <c r="CJ121" s="1" t="str">
        <f aca="false">IF(ISBLANK(Values!E120),"",Values!$B$8)</f>
        <v/>
      </c>
      <c r="CK121" s="1" t="str">
        <f aca="false">IF(ISBLANK(Values!E120),"",Values!$B$9)</f>
        <v/>
      </c>
      <c r="CL121" s="1" t="str">
        <f aca="false">IF(ISBLANK(Values!E120),"","CM")</f>
        <v/>
      </c>
      <c r="CP121" s="36" t="str">
        <f aca="false">IF(ISBLANK(Values!E120),"",Values!$B$7)</f>
        <v/>
      </c>
      <c r="CQ121" s="36" t="str">
        <f aca="false">IF(ISBLANK(Values!E120),"",Values!$B$8)</f>
        <v/>
      </c>
      <c r="CR121" s="36" t="str">
        <f aca="false">IF(ISBLANK(Values!E120),"",Values!$B$9)</f>
        <v/>
      </c>
      <c r="CS121" s="1" t="str">
        <f aca="false">IF(ISBLANK(Values!E120),"",Values!$B$11)</f>
        <v/>
      </c>
      <c r="CT121" s="1" t="str">
        <f aca="false">IF(ISBLANK(Values!E120),"","GR")</f>
        <v/>
      </c>
      <c r="CU121" s="1" t="str">
        <f aca="false">IF(ISBLANK(Values!E120),"","CM")</f>
        <v/>
      </c>
      <c r="CV121" s="1" t="str">
        <f aca="false">IF(ISBLANK(Values!E120),"",IF(Values!$B$36=options!$F$1,"Denmark", IF(Values!$B$36=options!$F$2, "Danemark",IF(Values!$B$36=options!$F$3, "Dänemark",IF(Values!$B$36=options!$F$4, "Danimarca",IF(Values!$B$36=options!$F$5, "Dinamarca",IF(Values!$B$36=options!$F$6, "Denemarken","" ) ) ) ) )))</f>
        <v/>
      </c>
      <c r="CZ121" s="1" t="str">
        <f aca="false">IF(ISBLANK(Values!E120),"","No")</f>
        <v/>
      </c>
      <c r="DA121" s="1" t="str">
        <f aca="false">IF(ISBLANK(Values!E120),"","No")</f>
        <v/>
      </c>
      <c r="DO121" s="27" t="str">
        <f aca="false">IF(ISBLANK(Values!E120),"","Parts")</f>
        <v/>
      </c>
      <c r="DP121" s="27" t="str">
        <f aca="false">IF(ISBLANK(Values!E120),"",Values!$B$31)</f>
        <v/>
      </c>
      <c r="DS121" s="31"/>
      <c r="DY121" s="31"/>
      <c r="DZ121" s="31"/>
      <c r="EA121" s="31"/>
      <c r="EB121" s="31"/>
      <c r="EC121" s="31"/>
      <c r="EI121" s="1" t="str">
        <f aca="false">IF(ISBLANK(Values!E120),"",Values!$B$31)</f>
        <v/>
      </c>
      <c r="ES121" s="1" t="str">
        <f aca="false">IF(ISBLANK(Values!E120),"","Amazon Tellus UPS")</f>
        <v/>
      </c>
      <c r="EV121" s="31" t="str">
        <f aca="false">IF(ISBLANK(Values!E120),"","New")</f>
        <v/>
      </c>
      <c r="FE121" s="1" t="str">
        <f aca="false">IF(ISBLANK(Values!E120),"","3")</f>
        <v/>
      </c>
      <c r="FH121" s="1" t="str">
        <f aca="false">IF(ISBLANK(Values!E120),"","FALSE")</f>
        <v/>
      </c>
      <c r="FI121" s="36" t="str">
        <f aca="false">IF(ISBLANK(Values!E120),"","FALSE")</f>
        <v/>
      </c>
      <c r="FJ121" s="36" t="str">
        <f aca="false">IF(ISBLANK(Values!E120),"","FALSE")</f>
        <v/>
      </c>
      <c r="FM121" s="1" t="str">
        <f aca="false">IF(ISBLANK(Values!E120),"","1")</f>
        <v/>
      </c>
      <c r="FO121" s="28" t="str">
        <f aca="false">IF(ISBLANK(Values!E120),"",IF(Values!J120, Values!$B$4, Values!$B$5))</f>
        <v/>
      </c>
      <c r="FP121" s="1" t="str">
        <f aca="false">IF(ISBLANK(Values!E120),"","Percent")</f>
        <v/>
      </c>
      <c r="FQ121" s="1" t="str">
        <f aca="false">IF(ISBLANK(Values!E120),"","2")</f>
        <v/>
      </c>
      <c r="FR121" s="1" t="str">
        <f aca="false">IF(ISBLANK(Values!E120),"","3")</f>
        <v/>
      </c>
      <c r="FS121" s="1" t="str">
        <f aca="false">IF(ISBLANK(Values!E120),"","5")</f>
        <v/>
      </c>
      <c r="FT121" s="1" t="str">
        <f aca="false">IF(ISBLANK(Values!E120),"","6")</f>
        <v/>
      </c>
      <c r="FU121" s="1" t="str">
        <f aca="false">IF(ISBLANK(Values!E120),"","10")</f>
        <v/>
      </c>
      <c r="FV121" s="1" t="str">
        <f aca="false">IF(ISBLANK(Values!E120),"","10")</f>
        <v/>
      </c>
    </row>
    <row r="122" customFormat="false" ht="15" hidden="false" customHeight="false" outlineLevel="0" collapsed="false">
      <c r="A122" s="27" t="str">
        <f aca="false">IF(ISBLANK(Values!E121),"",IF(Values!$B$37="EU","computercomponent","computer"))</f>
        <v/>
      </c>
      <c r="B122" s="38"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 SUBSTITUTE(Values!$B$1, "{language}", Values!H121) &amp; " " &amp;Values!$B$3, SUBSTITUTE(Values!$B$2, "{language}", Values!$H121) &amp; " " &amp;Values!$B$3))</f>
        <v/>
      </c>
      <c r="G122" s="39" t="str">
        <f aca="false">IF(ISBLANK(Values!E121),"","TellusRem")</f>
        <v/>
      </c>
      <c r="H122" s="27" t="str">
        <f aca="false">IF(ISBLANK(Values!E121),"",Values!$B$16)</f>
        <v/>
      </c>
      <c r="I122" s="27" t="str">
        <f aca="false">IF(ISBLANK(Values!E121),"","4730574031")</f>
        <v/>
      </c>
      <c r="J122" s="40" t="str">
        <f aca="false">IF(ISBLANK(Values!E121),"",Values!F121 )</f>
        <v/>
      </c>
      <c r="K122" s="28" t="str">
        <f aca="false">IF(ISBLANK(Values!E121),"",IF(Values!J121, Values!$B$4, Values!$B$5))</f>
        <v/>
      </c>
      <c r="L122" s="41" t="str">
        <f aca="false">IF(ISBLANK(Values!E121),"",Values!$B$18)</f>
        <v/>
      </c>
      <c r="M122" s="28" t="str">
        <f aca="false">IF(ISBLANK(Values!E121),"",Values!$M121)</f>
        <v/>
      </c>
      <c r="N122" s="28" t="str">
        <f aca="false">IF(ISBLANK(Values!$F121),"",Values!N121)</f>
        <v/>
      </c>
      <c r="O122" s="28" t="str">
        <f aca="false">IF(ISBLANK(Values!$F121),"",Values!O121)</f>
        <v/>
      </c>
      <c r="P122" s="28" t="str">
        <f aca="false">IF(ISBLANK(Values!$F121),"",Values!P121)</f>
        <v/>
      </c>
      <c r="Q122" s="28" t="str">
        <f aca="false">IF(ISBLANK(Values!$F121),"",Values!Q121)</f>
        <v/>
      </c>
      <c r="R122" s="28" t="str">
        <f aca="false">IF(ISBLANK(Values!$F121),"",Values!R121)</f>
        <v/>
      </c>
      <c r="S122" s="28" t="str">
        <f aca="false">IF(ISBLANK(Values!$F121),"",Values!S121)</f>
        <v/>
      </c>
      <c r="T122" s="28" t="str">
        <f aca="false">IF(ISBLANK(Values!$F121),"",Values!T121)</f>
        <v/>
      </c>
      <c r="U122" s="44" t="str">
        <f aca="false">IF(ISBLANK(Values!$F121),"",Values!U121)</f>
        <v/>
      </c>
      <c r="W122" s="32" t="str">
        <f aca="false">IF(ISBLANK(Values!E121),"","Child")</f>
        <v/>
      </c>
      <c r="X122" s="32" t="str">
        <f aca="false">IF(ISBLANK(Values!E121),"",Values!$B$13)</f>
        <v/>
      </c>
      <c r="Y122" s="40" t="str">
        <f aca="false">IF(ISBLANK(Values!E121),"","Size-Color")</f>
        <v/>
      </c>
      <c r="Z122" s="32" t="str">
        <f aca="false">IF(ISBLANK(Values!E121),"","variation")</f>
        <v/>
      </c>
      <c r="AA122" s="36" t="str">
        <f aca="false">IF(ISBLANK(Values!E121),"",Values!$B$20)</f>
        <v/>
      </c>
      <c r="AB122" s="36" t="str">
        <f aca="false">IF(ISBLANK(Values!E121),"",Values!$B$29)</f>
        <v/>
      </c>
      <c r="AI122" s="42" t="str">
        <f aca="false">IF(ISBLANK(Values!E121),"",IF(Values!I121,Values!$B$23,Values!$B$33))</f>
        <v/>
      </c>
      <c r="AJ122" s="43" t="str">
        <f aca="false">IF(ISBLANK(Values!E121),"",Values!$B$24 &amp;" "&amp;Values!$B$3)</f>
        <v/>
      </c>
      <c r="AK122" s="1" t="str">
        <f aca="false">IF(ISBLANK(Values!E121),"",Values!$B$25)</f>
        <v/>
      </c>
      <c r="AL122" s="1" t="str">
        <f aca="false">IF(ISBLANK(Values!E121),"",SUBSTITUTE(SUBSTITUTE(IF(Values!$J121, Values!$B$26, Values!$B$33), "{language}", Values!$H121), "{flag}", INDEX(options!$E$1:$E$20, Values!$V121)))</f>
        <v/>
      </c>
      <c r="AM122" s="1" t="str">
        <f aca="false">SUBSTITUTE(IF(ISBLANK(Values!E121),"",Values!$B$27), "{model}", Values!$B$3)</f>
        <v/>
      </c>
      <c r="AT122" s="28" t="str">
        <f aca="false">IF(ISBLANK(Values!E121),"",Values!H121)</f>
        <v/>
      </c>
      <c r="AV122" s="36" t="str">
        <f aca="false">IF(ISBLANK(Values!E121),"",IF(Values!J121,"Backlit", "Non-Backlit"))</f>
        <v/>
      </c>
      <c r="BE122" s="27" t="str">
        <f aca="false">IF(ISBLANK(Values!E121),"","Professional Audience")</f>
        <v/>
      </c>
      <c r="BF122" s="27" t="str">
        <f aca="false">IF(ISBLANK(Values!E121),"","Consumer Audience")</f>
        <v/>
      </c>
      <c r="BG122" s="27" t="str">
        <f aca="false">IF(ISBLANK(Values!E121),"","Adults")</f>
        <v/>
      </c>
      <c r="BH122" s="27" t="str">
        <f aca="false">IF(ISBLANK(Values!E121),"","People")</f>
        <v/>
      </c>
      <c r="CG122" s="1" t="str">
        <f aca="false">IF(ISBLANK(Values!E121),"",Values!$B$11)</f>
        <v/>
      </c>
      <c r="CH122" s="1" t="str">
        <f aca="false">IF(ISBLANK(Values!E121),"","GR")</f>
        <v/>
      </c>
      <c r="CI122" s="1" t="str">
        <f aca="false">IF(ISBLANK(Values!E121),"",Values!$B$7)</f>
        <v/>
      </c>
      <c r="CJ122" s="1" t="str">
        <f aca="false">IF(ISBLANK(Values!E121),"",Values!$B$8)</f>
        <v/>
      </c>
      <c r="CK122" s="1" t="str">
        <f aca="false">IF(ISBLANK(Values!E121),"",Values!$B$9)</f>
        <v/>
      </c>
      <c r="CL122" s="1" t="str">
        <f aca="false">IF(ISBLANK(Values!E121),"","CM")</f>
        <v/>
      </c>
      <c r="CP122" s="36" t="str">
        <f aca="false">IF(ISBLANK(Values!E121),"",Values!$B$7)</f>
        <v/>
      </c>
      <c r="CQ122" s="36" t="str">
        <f aca="false">IF(ISBLANK(Values!E121),"",Values!$B$8)</f>
        <v/>
      </c>
      <c r="CR122" s="36" t="str">
        <f aca="false">IF(ISBLANK(Values!E121),"",Values!$B$9)</f>
        <v/>
      </c>
      <c r="CS122" s="1" t="str">
        <f aca="false">IF(ISBLANK(Values!E121),"",Values!$B$11)</f>
        <v/>
      </c>
      <c r="CT122" s="1" t="str">
        <f aca="false">IF(ISBLANK(Values!E121),"","GR")</f>
        <v/>
      </c>
      <c r="CU122" s="1" t="str">
        <f aca="false">IF(ISBLANK(Values!E121),"","CM")</f>
        <v/>
      </c>
      <c r="CV122" s="1" t="str">
        <f aca="false">IF(ISBLANK(Values!E121),"",IF(Values!$B$36=options!$F$1,"Denmark", IF(Values!$B$36=options!$F$2, "Danemark",IF(Values!$B$36=options!$F$3, "Dänemark",IF(Values!$B$36=options!$F$4, "Danimarca",IF(Values!$B$36=options!$F$5, "Dinamarca",IF(Values!$B$36=options!$F$6, "Denemarken","" ) ) ) ) )))</f>
        <v/>
      </c>
      <c r="CZ122" s="1" t="str">
        <f aca="false">IF(ISBLANK(Values!E121),"","No")</f>
        <v/>
      </c>
      <c r="DA122" s="1" t="str">
        <f aca="false">IF(ISBLANK(Values!E121),"","No")</f>
        <v/>
      </c>
      <c r="DO122" s="27" t="str">
        <f aca="false">IF(ISBLANK(Values!E121),"","Parts")</f>
        <v/>
      </c>
      <c r="DP122" s="27" t="str">
        <f aca="false">IF(ISBLANK(Values!E121),"",Values!$B$31)</f>
        <v/>
      </c>
      <c r="DS122" s="31"/>
      <c r="DY122" s="31"/>
      <c r="DZ122" s="31"/>
      <c r="EA122" s="31"/>
      <c r="EB122" s="31"/>
      <c r="EC122" s="31"/>
      <c r="EI122" s="1" t="str">
        <f aca="false">IF(ISBLANK(Values!E121),"",Values!$B$31)</f>
        <v/>
      </c>
      <c r="ES122" s="1" t="str">
        <f aca="false">IF(ISBLANK(Values!E121),"","Amazon Tellus UPS")</f>
        <v/>
      </c>
      <c r="EV122" s="31" t="str">
        <f aca="false">IF(ISBLANK(Values!E121),"","New")</f>
        <v/>
      </c>
      <c r="FE122" s="1" t="str">
        <f aca="false">IF(ISBLANK(Values!E121),"","3")</f>
        <v/>
      </c>
      <c r="FH122" s="1" t="str">
        <f aca="false">IF(ISBLANK(Values!E121),"","FALSE")</f>
        <v/>
      </c>
      <c r="FI122" s="36" t="str">
        <f aca="false">IF(ISBLANK(Values!E121),"","FALSE")</f>
        <v/>
      </c>
      <c r="FJ122" s="36" t="str">
        <f aca="false">IF(ISBLANK(Values!E121),"","FALSE")</f>
        <v/>
      </c>
      <c r="FM122" s="1" t="str">
        <f aca="false">IF(ISBLANK(Values!E121),"","1")</f>
        <v/>
      </c>
      <c r="FO122" s="28" t="str">
        <f aca="false">IF(ISBLANK(Values!E121),"",IF(Values!J121, Values!$B$4, Values!$B$5))</f>
        <v/>
      </c>
      <c r="FP122" s="1" t="str">
        <f aca="false">IF(ISBLANK(Values!E121),"","Percent")</f>
        <v/>
      </c>
      <c r="FQ122" s="1" t="str">
        <f aca="false">IF(ISBLANK(Values!E121),"","2")</f>
        <v/>
      </c>
      <c r="FR122" s="1" t="str">
        <f aca="false">IF(ISBLANK(Values!E121),"","3")</f>
        <v/>
      </c>
      <c r="FS122" s="1" t="str">
        <f aca="false">IF(ISBLANK(Values!E121),"","5")</f>
        <v/>
      </c>
      <c r="FT122" s="1" t="str">
        <f aca="false">IF(ISBLANK(Values!E121),"","6")</f>
        <v/>
      </c>
      <c r="FU122" s="1" t="str">
        <f aca="false">IF(ISBLANK(Values!E121),"","10")</f>
        <v/>
      </c>
      <c r="FV122" s="1" t="str">
        <f aca="false">IF(ISBLANK(Values!E121),"","10")</f>
        <v/>
      </c>
    </row>
    <row r="123" customFormat="false" ht="15" hidden="false" customHeight="false" outlineLevel="0" collapsed="false">
      <c r="A123" s="27" t="str">
        <f aca="false">IF(ISBLANK(Values!E122),"",IF(Values!$B$37="EU","computercomponent","computer"))</f>
        <v/>
      </c>
      <c r="B123" s="38"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 SUBSTITUTE(Values!$B$1, "{language}", Values!H122) &amp; " " &amp;Values!$B$3, SUBSTITUTE(Values!$B$2, "{language}", Values!$H122) &amp; " " &amp;Values!$B$3))</f>
        <v/>
      </c>
      <c r="G123" s="39" t="str">
        <f aca="false">IF(ISBLANK(Values!E122),"","TellusRem")</f>
        <v/>
      </c>
      <c r="H123" s="27" t="str">
        <f aca="false">IF(ISBLANK(Values!E122),"",Values!$B$16)</f>
        <v/>
      </c>
      <c r="I123" s="27" t="str">
        <f aca="false">IF(ISBLANK(Values!E122),"","4730574031")</f>
        <v/>
      </c>
      <c r="J123" s="40" t="str">
        <f aca="false">IF(ISBLANK(Values!E122),"",Values!F122 )</f>
        <v/>
      </c>
      <c r="K123" s="28" t="str">
        <f aca="false">IF(ISBLANK(Values!E122),"",IF(Values!J122, Values!$B$4, Values!$B$5))</f>
        <v/>
      </c>
      <c r="L123" s="41" t="str">
        <f aca="false">IF(ISBLANK(Values!E122),"",Values!$B$18)</f>
        <v/>
      </c>
      <c r="M123" s="28" t="str">
        <f aca="false">IF(ISBLANK(Values!E122),"",Values!$M122)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IF(ISBLANK(Values!E122),"","Child")</f>
        <v/>
      </c>
      <c r="X123" s="32" t="str">
        <f aca="false">IF(ISBLANK(Values!E122),"",Values!$B$13)</f>
        <v/>
      </c>
      <c r="Y123" s="40" t="str">
        <f aca="false">IF(ISBLANK(Values!E122),"","Size-Color")</f>
        <v/>
      </c>
      <c r="Z123" s="32" t="str">
        <f aca="false">IF(ISBLANK(Values!E122),"","variation")</f>
        <v/>
      </c>
      <c r="AA123" s="36" t="str">
        <f aca="false">IF(ISBLANK(Values!E122),"",Values!$B$20)</f>
        <v/>
      </c>
      <c r="AB123" s="36" t="str">
        <f aca="false">IF(ISBLANK(Values!E122),"",Values!$B$29)</f>
        <v/>
      </c>
      <c r="AI123" s="42" t="str">
        <f aca="false">IF(ISBLANK(Values!E122),"",IF(Values!I122,Values!$B$23,Values!$B$33))</f>
        <v/>
      </c>
      <c r="AJ123" s="43" t="str">
        <f aca="false">IF(ISBLANK(Values!E122),"",Values!$B$24 &amp;" "&amp;Values!$B$3)</f>
        <v/>
      </c>
      <c r="AK123" s="1" t="str">
        <f aca="false">IF(ISBLANK(Values!E122),"",Values!$B$25)</f>
        <v/>
      </c>
      <c r="AL123" s="1" t="str">
        <f aca="false">IF(ISBLANK(Values!E122),"",SUBSTITUTE(SUBSTITUTE(IF(Values!$J122, Values!$B$26, Values!$B$33), "{language}", Values!$H122), "{flag}", INDEX(options!$E$1:$E$20, Values!$V122)))</f>
        <v/>
      </c>
      <c r="AM123" s="1" t="str">
        <f aca="false">SUBSTITUTE(IF(ISBLANK(Values!E122),"",Values!$B$27), "{model}", Values!$B$3)</f>
        <v/>
      </c>
      <c r="AT123" s="28" t="str">
        <f aca="false">IF(ISBLANK(Values!E122),"",Values!H122)</f>
        <v/>
      </c>
      <c r="AV123" s="36" t="str">
        <f aca="false">IF(ISBLANK(Values!E122),"",IF(Values!J122,"Backlit", "Non-Backlit"))</f>
        <v/>
      </c>
      <c r="BE123" s="27" t="str">
        <f aca="false">IF(ISBLANK(Values!E122),"","Professional Audience")</f>
        <v/>
      </c>
      <c r="BF123" s="27" t="str">
        <f aca="false">IF(ISBLANK(Values!E122),"","Consumer Audience")</f>
        <v/>
      </c>
      <c r="BG123" s="27" t="str">
        <f aca="false">IF(ISBLANK(Values!E122),"","Adults")</f>
        <v/>
      </c>
      <c r="BH123" s="27" t="str">
        <f aca="false">IF(ISBLANK(Values!E122),"","People")</f>
        <v/>
      </c>
      <c r="CG123" s="1" t="str">
        <f aca="false">IF(ISBLANK(Values!E122),"",Values!$B$11)</f>
        <v/>
      </c>
      <c r="CH123" s="1" t="str">
        <f aca="false">IF(ISBLANK(Values!E122),"","GR")</f>
        <v/>
      </c>
      <c r="CI123" s="1" t="str">
        <f aca="false">IF(ISBLANK(Values!E122),"",Values!$B$7)</f>
        <v/>
      </c>
      <c r="CJ123" s="1" t="str">
        <f aca="false">IF(ISBLANK(Values!E122),"",Values!$B$8)</f>
        <v/>
      </c>
      <c r="CK123" s="1" t="str">
        <f aca="false">IF(ISBLANK(Values!E122),"",Values!$B$9)</f>
        <v/>
      </c>
      <c r="CL123" s="1" t="str">
        <f aca="false">IF(ISBLANK(Values!E122),"","CM")</f>
        <v/>
      </c>
      <c r="CP123" s="36" t="str">
        <f aca="false">IF(ISBLANK(Values!E122),"",Values!$B$7)</f>
        <v/>
      </c>
      <c r="CQ123" s="36" t="str">
        <f aca="false">IF(ISBLANK(Values!E122),"",Values!$B$8)</f>
        <v/>
      </c>
      <c r="CR123" s="36" t="str">
        <f aca="false">IF(ISBLANK(Values!E122),"",Values!$B$9)</f>
        <v/>
      </c>
      <c r="CS123" s="1" t="str">
        <f aca="false">IF(ISBLANK(Values!E122),"",Values!$B$11)</f>
        <v/>
      </c>
      <c r="CT123" s="1" t="str">
        <f aca="false">IF(ISBLANK(Values!E122),"","GR")</f>
        <v/>
      </c>
      <c r="CU123" s="1" t="str">
        <f aca="false">IF(ISBLANK(Values!E122),"","CM")</f>
        <v/>
      </c>
      <c r="CV123" s="1" t="str">
        <f aca="false">IF(ISBLANK(Values!E122),"",IF(Values!$B$36=options!$F$1,"Denmark", IF(Values!$B$36=options!$F$2, "Danemark",IF(Values!$B$36=options!$F$3, "Dänemark",IF(Values!$B$36=options!$F$4, "Danimarca",IF(Values!$B$36=options!$F$5, "Dinamarca",IF(Values!$B$36=options!$F$6, "Denemarken","" ) ) ) ) )))</f>
        <v/>
      </c>
      <c r="CZ123" s="1" t="str">
        <f aca="false">IF(ISBLANK(Values!E122),"","No")</f>
        <v/>
      </c>
      <c r="DA123" s="1" t="str">
        <f aca="false">IF(ISBLANK(Values!E122),"","No")</f>
        <v/>
      </c>
      <c r="DO123" s="27" t="str">
        <f aca="false">IF(ISBLANK(Values!E122),"","Parts")</f>
        <v/>
      </c>
      <c r="DP123" s="27" t="str">
        <f aca="false">IF(ISBLANK(Values!E122),"",Values!$B$31)</f>
        <v/>
      </c>
      <c r="DS123" s="31"/>
      <c r="DY123" s="31"/>
      <c r="DZ123" s="31"/>
      <c r="EA123" s="31"/>
      <c r="EB123" s="31"/>
      <c r="EC123" s="31"/>
      <c r="EI123" s="1" t="str">
        <f aca="false">IF(ISBLANK(Values!E122),"",Values!$B$31)</f>
        <v/>
      </c>
      <c r="ES123" s="1" t="str">
        <f aca="false">IF(ISBLANK(Values!E122),"","Amazon Tellus UPS")</f>
        <v/>
      </c>
      <c r="EV123" s="31" t="str">
        <f aca="false">IF(ISBLANK(Values!E122),"","New")</f>
        <v/>
      </c>
      <c r="FE123" s="1" t="str">
        <f aca="false">IF(ISBLANK(Values!E122),"","3")</f>
        <v/>
      </c>
      <c r="FH123" s="1" t="str">
        <f aca="false">IF(ISBLANK(Values!E122),"","FALSE")</f>
        <v/>
      </c>
      <c r="FI123" s="36" t="str">
        <f aca="false">IF(ISBLANK(Values!E122),"","FALSE")</f>
        <v/>
      </c>
      <c r="FJ123" s="36" t="str">
        <f aca="false">IF(ISBLANK(Values!E122),"","FALSE")</f>
        <v/>
      </c>
      <c r="FM123" s="1" t="str">
        <f aca="false">IF(ISBLANK(Values!E122),"","1")</f>
        <v/>
      </c>
      <c r="FO123" s="28" t="str">
        <f aca="false">IF(ISBLANK(Values!E122),"",IF(Values!J122, Values!$B$4, Values!$B$5))</f>
        <v/>
      </c>
      <c r="FP123" s="1" t="str">
        <f aca="false">IF(ISBLANK(Values!E122),"","Percent")</f>
        <v/>
      </c>
      <c r="FQ123" s="1" t="str">
        <f aca="false">IF(ISBLANK(Values!E122),"","2")</f>
        <v/>
      </c>
      <c r="FR123" s="1" t="str">
        <f aca="false">IF(ISBLANK(Values!E122),"","3")</f>
        <v/>
      </c>
      <c r="FS123" s="1" t="str">
        <f aca="false">IF(ISBLANK(Values!E122),"","5")</f>
        <v/>
      </c>
      <c r="FT123" s="1" t="str">
        <f aca="false">IF(ISBLANK(Values!E122),"","6")</f>
        <v/>
      </c>
      <c r="FU123" s="1" t="str">
        <f aca="false">IF(ISBLANK(Values!E122),"","10")</f>
        <v/>
      </c>
      <c r="FV123" s="1" t="str">
        <f aca="false">IF(ISBLANK(Values!E122),"","10")</f>
        <v/>
      </c>
    </row>
    <row r="124" customFormat="false" ht="15" hidden="false" customHeight="false" outlineLevel="0" collapsed="false">
      <c r="A124" s="27" t="str">
        <f aca="false">IF(ISBLANK(Values!E123),"",IF(Values!$B$37="EU","computercomponent","computer"))</f>
        <v/>
      </c>
      <c r="B124" s="38"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 SUBSTITUTE(Values!$B$1, "{language}", Values!H123) &amp; " " &amp;Values!$B$3, SUBSTITUTE(Values!$B$2, "{language}", Values!$H123) &amp; " " &amp;Values!$B$3))</f>
        <v/>
      </c>
      <c r="G124" s="39" t="str">
        <f aca="false">IF(ISBLANK(Values!E123),"","TellusRem")</f>
        <v/>
      </c>
      <c r="H124" s="27" t="str">
        <f aca="false">IF(ISBLANK(Values!E123),"",Values!$B$16)</f>
        <v/>
      </c>
      <c r="I124" s="27" t="str">
        <f aca="false">IF(ISBLANK(Values!E123),"","4730574031")</f>
        <v/>
      </c>
      <c r="J124" s="40" t="str">
        <f aca="false">IF(ISBLANK(Values!E123),"",Values!F123 )</f>
        <v/>
      </c>
      <c r="K124" s="28" t="str">
        <f aca="false">IF(ISBLANK(Values!E123),"",IF(Values!J123, Values!$B$4, Values!$B$5))</f>
        <v/>
      </c>
      <c r="L124" s="41" t="str">
        <f aca="false">IF(ISBLANK(Values!E123),"",Values!$B$18)</f>
        <v/>
      </c>
      <c r="M124" s="28" t="str">
        <f aca="false">IF(ISBLANK(Values!E123),"",Values!$M123)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IF(ISBLANK(Values!E123),"","Child")</f>
        <v/>
      </c>
      <c r="X124" s="32" t="str">
        <f aca="false">IF(ISBLANK(Values!E123),"",Values!$B$13)</f>
        <v/>
      </c>
      <c r="Y124" s="40" t="str">
        <f aca="false">IF(ISBLANK(Values!E123),"","Size-Color")</f>
        <v/>
      </c>
      <c r="Z124" s="32" t="str">
        <f aca="false">IF(ISBLANK(Values!E123),"","variation")</f>
        <v/>
      </c>
      <c r="AA124" s="36" t="str">
        <f aca="false">IF(ISBLANK(Values!E123),"",Values!$B$20)</f>
        <v/>
      </c>
      <c r="AB124" s="36" t="str">
        <f aca="false">IF(ISBLANK(Values!E123),"",Values!$B$29)</f>
        <v/>
      </c>
      <c r="AI124" s="42" t="str">
        <f aca="false">IF(ISBLANK(Values!E123),"",IF(Values!I123,Values!$B$23,Values!$B$33))</f>
        <v/>
      </c>
      <c r="AJ124" s="43" t="str">
        <f aca="false">IF(ISBLANK(Values!E123),"",Values!$B$24 &amp;" "&amp;Values!$B$3)</f>
        <v/>
      </c>
      <c r="AK124" s="1" t="str">
        <f aca="false">IF(ISBLANK(Values!E123),"",Values!$B$25)</f>
        <v/>
      </c>
      <c r="AL124" s="1" t="str">
        <f aca="false">IF(ISBLANK(Values!E123),"",SUBSTITUTE(SUBSTITUTE(IF(Values!$J123, Values!$B$26, Values!$B$33), "{language}", Values!$H123), "{flag}", INDEX(options!$E$1:$E$20, Values!$V123)))</f>
        <v/>
      </c>
      <c r="AM124" s="1" t="str">
        <f aca="false">SUBSTITUTE(IF(ISBLANK(Values!E123),"",Values!$B$27), "{model}", Values!$B$3)</f>
        <v/>
      </c>
      <c r="AT124" s="28" t="str">
        <f aca="false">IF(ISBLANK(Values!E123),"",Values!H123)</f>
        <v/>
      </c>
      <c r="AV124" s="36" t="str">
        <f aca="false">IF(ISBLANK(Values!E123),"",IF(Values!J123,"Backlit", "Non-Backlit"))</f>
        <v/>
      </c>
      <c r="BE124" s="27" t="str">
        <f aca="false">IF(ISBLANK(Values!E123),"","Professional Audience")</f>
        <v/>
      </c>
      <c r="BF124" s="27" t="str">
        <f aca="false">IF(ISBLANK(Values!E123),"","Consumer Audience")</f>
        <v/>
      </c>
      <c r="BG124" s="27" t="str">
        <f aca="false">IF(ISBLANK(Values!E123),"","Adults")</f>
        <v/>
      </c>
      <c r="BH124" s="27" t="str">
        <f aca="false">IF(ISBLANK(Values!E123),"","People")</f>
        <v/>
      </c>
      <c r="CG124" s="1" t="str">
        <f aca="false">IF(ISBLANK(Values!E123),"",Values!$B$11)</f>
        <v/>
      </c>
      <c r="CH124" s="1" t="str">
        <f aca="false">IF(ISBLANK(Values!E123),"","GR")</f>
        <v/>
      </c>
      <c r="CI124" s="1" t="str">
        <f aca="false">IF(ISBLANK(Values!E123),"",Values!$B$7)</f>
        <v/>
      </c>
      <c r="CJ124" s="1" t="str">
        <f aca="false">IF(ISBLANK(Values!E123),"",Values!$B$8)</f>
        <v/>
      </c>
      <c r="CK124" s="1" t="str">
        <f aca="false">IF(ISBLANK(Values!E123),"",Values!$B$9)</f>
        <v/>
      </c>
      <c r="CL124" s="1" t="str">
        <f aca="false">IF(ISBLANK(Values!E123),"","CM")</f>
        <v/>
      </c>
      <c r="CP124" s="36" t="str">
        <f aca="false">IF(ISBLANK(Values!E123),"",Values!$B$7)</f>
        <v/>
      </c>
      <c r="CQ124" s="36" t="str">
        <f aca="false">IF(ISBLANK(Values!E123),"",Values!$B$8)</f>
        <v/>
      </c>
      <c r="CR124" s="36" t="str">
        <f aca="false">IF(ISBLANK(Values!E123),"",Values!$B$9)</f>
        <v/>
      </c>
      <c r="CS124" s="1" t="str">
        <f aca="false">IF(ISBLANK(Values!E123),"",Values!$B$11)</f>
        <v/>
      </c>
      <c r="CT124" s="1" t="str">
        <f aca="false">IF(ISBLANK(Values!E123),"","GR")</f>
        <v/>
      </c>
      <c r="CU124" s="1" t="str">
        <f aca="false">IF(ISBLANK(Values!E123),"","CM")</f>
        <v/>
      </c>
      <c r="CV124" s="1" t="str">
        <f aca="false">IF(ISBLANK(Values!E123),"",IF(Values!$B$36=options!$F$1,"Denmark", IF(Values!$B$36=options!$F$2, "Danemark",IF(Values!$B$36=options!$F$3, "Dänemark",IF(Values!$B$36=options!$F$4, "Danimarca",IF(Values!$B$36=options!$F$5, "Dinamarca",IF(Values!$B$36=options!$F$6, "Denemarken","" ) ) ) ) )))</f>
        <v/>
      </c>
      <c r="CZ124" s="1" t="str">
        <f aca="false">IF(ISBLANK(Values!E123),"","No")</f>
        <v/>
      </c>
      <c r="DA124" s="1" t="str">
        <f aca="false">IF(ISBLANK(Values!E123),"","No")</f>
        <v/>
      </c>
      <c r="DO124" s="27" t="str">
        <f aca="false">IF(ISBLANK(Values!E123),"","Parts")</f>
        <v/>
      </c>
      <c r="DP124" s="27" t="str">
        <f aca="false">IF(ISBLANK(Values!E123),"",Values!$B$31)</f>
        <v/>
      </c>
      <c r="DS124" s="31"/>
      <c r="DY124" s="31"/>
      <c r="DZ124" s="31"/>
      <c r="EA124" s="31"/>
      <c r="EB124" s="31"/>
      <c r="EC124" s="31"/>
      <c r="EI124" s="1" t="str">
        <f aca="false">IF(ISBLANK(Values!E123),"",Values!$B$31)</f>
        <v/>
      </c>
      <c r="ES124" s="1" t="str">
        <f aca="false">IF(ISBLANK(Values!E123),"","Amazon Tellus UPS")</f>
        <v/>
      </c>
      <c r="EV124" s="31" t="str">
        <f aca="false">IF(ISBLANK(Values!E123),"","New")</f>
        <v/>
      </c>
      <c r="FE124" s="1" t="str">
        <f aca="false">IF(ISBLANK(Values!E123),"","3")</f>
        <v/>
      </c>
      <c r="FH124" s="1" t="str">
        <f aca="false">IF(ISBLANK(Values!E123),"","FALSE")</f>
        <v/>
      </c>
      <c r="FI124" s="36" t="str">
        <f aca="false">IF(ISBLANK(Values!E123),"","FALSE")</f>
        <v/>
      </c>
      <c r="FJ124" s="36" t="str">
        <f aca="false">IF(ISBLANK(Values!E123),"","FALSE")</f>
        <v/>
      </c>
      <c r="FM124" s="1" t="str">
        <f aca="false">IF(ISBLANK(Values!E123),"","1")</f>
        <v/>
      </c>
      <c r="FO124" s="28" t="str">
        <f aca="false">IF(ISBLANK(Values!E123),"",IF(Values!J123, Values!$B$4, Values!$B$5))</f>
        <v/>
      </c>
      <c r="FP124" s="1" t="str">
        <f aca="false">IF(ISBLANK(Values!E123),"","Percent")</f>
        <v/>
      </c>
      <c r="FQ124" s="1" t="str">
        <f aca="false">IF(ISBLANK(Values!E123),"","2")</f>
        <v/>
      </c>
      <c r="FR124" s="1" t="str">
        <f aca="false">IF(ISBLANK(Values!E123),"","3")</f>
        <v/>
      </c>
      <c r="FS124" s="1" t="str">
        <f aca="false">IF(ISBLANK(Values!E123),"","5")</f>
        <v/>
      </c>
      <c r="FT124" s="1" t="str">
        <f aca="false">IF(ISBLANK(Values!E123),"","6")</f>
        <v/>
      </c>
      <c r="FU124" s="1" t="str">
        <f aca="false">IF(ISBLANK(Values!E123),"","10")</f>
        <v/>
      </c>
      <c r="FV124" s="1" t="str">
        <f aca="false">IF(ISBLANK(Values!E123),"","10")</f>
        <v/>
      </c>
    </row>
    <row r="125" customFormat="false" ht="15" hidden="false" customHeight="false" outlineLevel="0" collapsed="false">
      <c r="A125" s="27" t="str">
        <f aca="false">IF(ISBLANK(Values!E124),"",IF(Values!$B$37="EU","computercomponent","computer"))</f>
        <v/>
      </c>
      <c r="B125" s="38"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 SUBSTITUTE(Values!$B$1, "{language}", Values!H124) &amp; " " &amp;Values!$B$3, SUBSTITUTE(Values!$B$2, "{language}", Values!$H124) &amp; " " &amp;Values!$B$3))</f>
        <v/>
      </c>
      <c r="G125" s="39" t="str">
        <f aca="false">IF(ISBLANK(Values!E124),"","TellusRem")</f>
        <v/>
      </c>
      <c r="H125" s="27" t="str">
        <f aca="false">IF(ISBLANK(Values!E124),"",Values!$B$16)</f>
        <v/>
      </c>
      <c r="I125" s="27" t="str">
        <f aca="false">IF(ISBLANK(Values!E124),"","4730574031")</f>
        <v/>
      </c>
      <c r="J125" s="40" t="str">
        <f aca="false">IF(ISBLANK(Values!E124),"",Values!F124 )</f>
        <v/>
      </c>
      <c r="K125" s="28" t="str">
        <f aca="false">IF(ISBLANK(Values!E124),"",IF(Values!J124, Values!$B$4, Values!$B$5))</f>
        <v/>
      </c>
      <c r="L125" s="41" t="str">
        <f aca="false">IF(ISBLANK(Values!E124),"",Values!$B$18)</f>
        <v/>
      </c>
      <c r="M125" s="28" t="str">
        <f aca="false">IF(ISBLANK(Values!E124),"",Values!$M124)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IF(ISBLANK(Values!E124),"","Child")</f>
        <v/>
      </c>
      <c r="X125" s="32" t="str">
        <f aca="false">IF(ISBLANK(Values!E124),"",Values!$B$13)</f>
        <v/>
      </c>
      <c r="Y125" s="40" t="str">
        <f aca="false">IF(ISBLANK(Values!E124),"","Size-Color")</f>
        <v/>
      </c>
      <c r="Z125" s="32" t="str">
        <f aca="false">IF(ISBLANK(Values!E124),"","variation")</f>
        <v/>
      </c>
      <c r="AA125" s="36" t="str">
        <f aca="false">IF(ISBLANK(Values!E124),"",Values!$B$20)</f>
        <v/>
      </c>
      <c r="AB125" s="36" t="str">
        <f aca="false">IF(ISBLANK(Values!E124),"",Values!$B$29)</f>
        <v/>
      </c>
      <c r="AI125" s="42" t="str">
        <f aca="false">IF(ISBLANK(Values!E124),"",IF(Values!I124,Values!$B$23,Values!$B$33))</f>
        <v/>
      </c>
      <c r="AJ125" s="43" t="str">
        <f aca="false">IF(ISBLANK(Values!E124),"",Values!$B$24 &amp;" "&amp;Values!$B$3)</f>
        <v/>
      </c>
      <c r="AK125" s="1" t="str">
        <f aca="false">IF(ISBLANK(Values!E124),"",Values!$B$25)</f>
        <v/>
      </c>
      <c r="AL125" s="1" t="str">
        <f aca="false">IF(ISBLANK(Values!E124),"",SUBSTITUTE(SUBSTITUTE(IF(Values!$J124, Values!$B$26, Values!$B$33), "{language}", Values!$H124), "{flag}", INDEX(options!$E$1:$E$20, Values!$V124)))</f>
        <v/>
      </c>
      <c r="AM125" s="1" t="str">
        <f aca="false">SUBSTITUTE(IF(ISBLANK(Values!E124),"",Values!$B$27), "{model}", Values!$B$3)</f>
        <v/>
      </c>
      <c r="AT125" s="28" t="str">
        <f aca="false">IF(ISBLANK(Values!E124),"",Values!H124)</f>
        <v/>
      </c>
      <c r="AV125" s="36" t="str">
        <f aca="false">IF(ISBLANK(Values!E124),"",IF(Values!J124,"Backlit", "Non-Backlit"))</f>
        <v/>
      </c>
      <c r="BE125" s="27" t="str">
        <f aca="false">IF(ISBLANK(Values!E124),"","Professional Audience")</f>
        <v/>
      </c>
      <c r="BF125" s="27" t="str">
        <f aca="false">IF(ISBLANK(Values!E124),"","Consumer Audience")</f>
        <v/>
      </c>
      <c r="BG125" s="27" t="str">
        <f aca="false">IF(ISBLANK(Values!E124),"","Adults")</f>
        <v/>
      </c>
      <c r="BH125" s="27" t="str">
        <f aca="false">IF(ISBLANK(Values!E124),"","People")</f>
        <v/>
      </c>
      <c r="CG125" s="1" t="str">
        <f aca="false">IF(ISBLANK(Values!E124),"",Values!$B$11)</f>
        <v/>
      </c>
      <c r="CH125" s="1" t="str">
        <f aca="false">IF(ISBLANK(Values!E124),"","GR")</f>
        <v/>
      </c>
      <c r="CI125" s="1" t="str">
        <f aca="false">IF(ISBLANK(Values!E124),"",Values!$B$7)</f>
        <v/>
      </c>
      <c r="CJ125" s="1" t="str">
        <f aca="false">IF(ISBLANK(Values!E124),"",Values!$B$8)</f>
        <v/>
      </c>
      <c r="CK125" s="1" t="str">
        <f aca="false">IF(ISBLANK(Values!E124),"",Values!$B$9)</f>
        <v/>
      </c>
      <c r="CL125" s="1" t="str">
        <f aca="false">IF(ISBLANK(Values!E124),"","CM")</f>
        <v/>
      </c>
      <c r="CP125" s="36" t="str">
        <f aca="false">IF(ISBLANK(Values!E124),"",Values!$B$7)</f>
        <v/>
      </c>
      <c r="CQ125" s="36" t="str">
        <f aca="false">IF(ISBLANK(Values!E124),"",Values!$B$8)</f>
        <v/>
      </c>
      <c r="CR125" s="36" t="str">
        <f aca="false">IF(ISBLANK(Values!E124),"",Values!$B$9)</f>
        <v/>
      </c>
      <c r="CS125" s="1" t="str">
        <f aca="false">IF(ISBLANK(Values!E124),"",Values!$B$11)</f>
        <v/>
      </c>
      <c r="CT125" s="1" t="str">
        <f aca="false">IF(ISBLANK(Values!E124),"","GR")</f>
        <v/>
      </c>
      <c r="CU125" s="1" t="str">
        <f aca="false">IF(ISBLANK(Values!E124),"","CM")</f>
        <v/>
      </c>
      <c r="CV125" s="1" t="str">
        <f aca="false">IF(ISBLANK(Values!E124),"",IF(Values!$B$36=options!$F$1,"Denmark", IF(Values!$B$36=options!$F$2, "Danemark",IF(Values!$B$36=options!$F$3, "Dänemark",IF(Values!$B$36=options!$F$4, "Danimarca",IF(Values!$B$36=options!$F$5, "Dinamarca",IF(Values!$B$36=options!$F$6, "Denemarken","" ) ) ) ) )))</f>
        <v/>
      </c>
      <c r="CZ125" s="1" t="str">
        <f aca="false">IF(ISBLANK(Values!E124),"","No")</f>
        <v/>
      </c>
      <c r="DA125" s="1" t="str">
        <f aca="false">IF(ISBLANK(Values!E124),"","No")</f>
        <v/>
      </c>
      <c r="DO125" s="27" t="str">
        <f aca="false">IF(ISBLANK(Values!E124),"","Parts")</f>
        <v/>
      </c>
      <c r="DP125" s="27" t="str">
        <f aca="false">IF(ISBLANK(Values!E124),"",Values!$B$31)</f>
        <v/>
      </c>
      <c r="DS125" s="31"/>
      <c r="DY125" s="31"/>
      <c r="DZ125" s="31"/>
      <c r="EA125" s="31"/>
      <c r="EB125" s="31"/>
      <c r="EC125" s="31"/>
      <c r="EI125" s="1" t="str">
        <f aca="false">IF(ISBLANK(Values!E124),"",Values!$B$31)</f>
        <v/>
      </c>
      <c r="ES125" s="1" t="str">
        <f aca="false">IF(ISBLANK(Values!E124),"","Amazon Tellus UPS")</f>
        <v/>
      </c>
      <c r="EV125" s="31" t="str">
        <f aca="false">IF(ISBLANK(Values!E124),"","New")</f>
        <v/>
      </c>
      <c r="FE125" s="1" t="str">
        <f aca="false">IF(ISBLANK(Values!E124),"","3")</f>
        <v/>
      </c>
      <c r="FH125" s="1" t="str">
        <f aca="false">IF(ISBLANK(Values!E124),"","FALSE")</f>
        <v/>
      </c>
      <c r="FI125" s="36" t="str">
        <f aca="false">IF(ISBLANK(Values!E124),"","FALSE")</f>
        <v/>
      </c>
      <c r="FJ125" s="36" t="str">
        <f aca="false">IF(ISBLANK(Values!E124),"","FALSE")</f>
        <v/>
      </c>
      <c r="FM125" s="1" t="str">
        <f aca="false">IF(ISBLANK(Values!E124),"","1")</f>
        <v/>
      </c>
      <c r="FO125" s="28" t="str">
        <f aca="false">IF(ISBLANK(Values!E124),"",IF(Values!J124, Values!$B$4, Values!$B$5))</f>
        <v/>
      </c>
      <c r="FP125" s="1" t="str">
        <f aca="false">IF(ISBLANK(Values!E124),"","Percent")</f>
        <v/>
      </c>
      <c r="FQ125" s="1" t="str">
        <f aca="false">IF(ISBLANK(Values!E124),"","2")</f>
        <v/>
      </c>
      <c r="FR125" s="1" t="str">
        <f aca="false">IF(ISBLANK(Values!E124),"","3")</f>
        <v/>
      </c>
      <c r="FS125" s="1" t="str">
        <f aca="false">IF(ISBLANK(Values!E124),"","5")</f>
        <v/>
      </c>
      <c r="FT125" s="1" t="str">
        <f aca="false">IF(ISBLANK(Values!E124),"","6")</f>
        <v/>
      </c>
      <c r="FU125" s="1" t="str">
        <f aca="false">IF(ISBLANK(Values!E124),"","10")</f>
        <v/>
      </c>
      <c r="FV125" s="1" t="str">
        <f aca="false">IF(ISBLANK(Values!E124),"","10")</f>
        <v/>
      </c>
    </row>
    <row r="126" customFormat="false" ht="15" hidden="false" customHeight="false" outlineLevel="0" collapsed="false">
      <c r="A126" s="27" t="str">
        <f aca="false">IF(ISBLANK(Values!E125),"",IF(Values!$B$37="EU","computercomponent","computer"))</f>
        <v/>
      </c>
      <c r="B126" s="38"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 SUBSTITUTE(Values!$B$1, "{language}", Values!H125) &amp; " " &amp;Values!$B$3, SUBSTITUTE(Values!$B$2, "{language}", Values!$H125) &amp; " " &amp;Values!$B$3))</f>
        <v/>
      </c>
      <c r="G126" s="39" t="str">
        <f aca="false">IF(ISBLANK(Values!E125),"","TellusRem")</f>
        <v/>
      </c>
      <c r="H126" s="27" t="str">
        <f aca="false">IF(ISBLANK(Values!E125),"",Values!$B$16)</f>
        <v/>
      </c>
      <c r="I126" s="27" t="str">
        <f aca="false">IF(ISBLANK(Values!E125),"","4730574031")</f>
        <v/>
      </c>
      <c r="J126" s="40" t="str">
        <f aca="false">IF(ISBLANK(Values!E125),"",Values!F125 )</f>
        <v/>
      </c>
      <c r="K126" s="28" t="str">
        <f aca="false">IF(ISBLANK(Values!E125),"",IF(Values!J125, Values!$B$4, Values!$B$5))</f>
        <v/>
      </c>
      <c r="L126" s="41" t="str">
        <f aca="false">IF(ISBLANK(Values!E125),"",Values!$B$18)</f>
        <v/>
      </c>
      <c r="M126" s="28" t="str">
        <f aca="false">IF(ISBLANK(Values!E125),"",Values!$M125)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IF(ISBLANK(Values!E125),"","Child")</f>
        <v/>
      </c>
      <c r="X126" s="32" t="str">
        <f aca="false">IF(ISBLANK(Values!E125),"",Values!$B$13)</f>
        <v/>
      </c>
      <c r="Y126" s="40" t="str">
        <f aca="false">IF(ISBLANK(Values!E125),"","Size-Color")</f>
        <v/>
      </c>
      <c r="Z126" s="32" t="str">
        <f aca="false">IF(ISBLANK(Values!E125),"","variation")</f>
        <v/>
      </c>
      <c r="AA126" s="36" t="str">
        <f aca="false">IF(ISBLANK(Values!E125),"",Values!$B$20)</f>
        <v/>
      </c>
      <c r="AB126" s="36" t="str">
        <f aca="false">IF(ISBLANK(Values!E125),"",Values!$B$29)</f>
        <v/>
      </c>
      <c r="AI126" s="42" t="str">
        <f aca="false">IF(ISBLANK(Values!E125),"",IF(Values!I125,Values!$B$23,Values!$B$33))</f>
        <v/>
      </c>
      <c r="AJ126" s="43" t="str">
        <f aca="false">IF(ISBLANK(Values!E125),"",Values!$B$24 &amp;" "&amp;Values!$B$3)</f>
        <v/>
      </c>
      <c r="AK126" s="1" t="str">
        <f aca="false">IF(ISBLANK(Values!E125),"",Values!$B$25)</f>
        <v/>
      </c>
      <c r="AL126" s="1" t="str">
        <f aca="false">IF(ISBLANK(Values!E125),"",SUBSTITUTE(SUBSTITUTE(IF(Values!$J125, Values!$B$26, Values!$B$33), "{language}", Values!$H125), "{flag}", INDEX(options!$E$1:$E$20, Values!$V125)))</f>
        <v/>
      </c>
      <c r="AM126" s="1" t="str">
        <f aca="false">SUBSTITUTE(IF(ISBLANK(Values!E125),"",Values!$B$27), "{model}", Values!$B$3)</f>
        <v/>
      </c>
      <c r="AT126" s="28" t="str">
        <f aca="false">IF(ISBLANK(Values!E125),"",Values!H125)</f>
        <v/>
      </c>
      <c r="AV126" s="36" t="str">
        <f aca="false">IF(ISBLANK(Values!E125),"",IF(Values!J125,"Backlit", "Non-Backlit"))</f>
        <v/>
      </c>
      <c r="BE126" s="27" t="str">
        <f aca="false">IF(ISBLANK(Values!E125),"","Professional Audience")</f>
        <v/>
      </c>
      <c r="BF126" s="27" t="str">
        <f aca="false">IF(ISBLANK(Values!E125),"","Consumer Audience")</f>
        <v/>
      </c>
      <c r="BG126" s="27" t="str">
        <f aca="false">IF(ISBLANK(Values!E125),"","Adults")</f>
        <v/>
      </c>
      <c r="BH126" s="27" t="str">
        <f aca="false">IF(ISBLANK(Values!E125),"","People")</f>
        <v/>
      </c>
      <c r="CG126" s="1" t="str">
        <f aca="false">IF(ISBLANK(Values!E125),"",Values!$B$11)</f>
        <v/>
      </c>
      <c r="CH126" s="1" t="str">
        <f aca="false">IF(ISBLANK(Values!E125),"","GR")</f>
        <v/>
      </c>
      <c r="CI126" s="1" t="str">
        <f aca="false">IF(ISBLANK(Values!E125),"",Values!$B$7)</f>
        <v/>
      </c>
      <c r="CJ126" s="1" t="str">
        <f aca="false">IF(ISBLANK(Values!E125),"",Values!$B$8)</f>
        <v/>
      </c>
      <c r="CK126" s="1" t="str">
        <f aca="false">IF(ISBLANK(Values!E125),"",Values!$B$9)</f>
        <v/>
      </c>
      <c r="CL126" s="1" t="str">
        <f aca="false">IF(ISBLANK(Values!E125),"","CM")</f>
        <v/>
      </c>
      <c r="CP126" s="36" t="str">
        <f aca="false">IF(ISBLANK(Values!E125),"",Values!$B$7)</f>
        <v/>
      </c>
      <c r="CQ126" s="36" t="str">
        <f aca="false">IF(ISBLANK(Values!E125),"",Values!$B$8)</f>
        <v/>
      </c>
      <c r="CR126" s="36" t="str">
        <f aca="false">IF(ISBLANK(Values!E125),"",Values!$B$9)</f>
        <v/>
      </c>
      <c r="CS126" s="1" t="str">
        <f aca="false">IF(ISBLANK(Values!E125),"",Values!$B$11)</f>
        <v/>
      </c>
      <c r="CT126" s="1" t="str">
        <f aca="false">IF(ISBLANK(Values!E125),"","GR")</f>
        <v/>
      </c>
      <c r="CU126" s="1" t="str">
        <f aca="false">IF(ISBLANK(Values!E125),"","CM")</f>
        <v/>
      </c>
      <c r="CV126" s="1" t="str">
        <f aca="false">IF(ISBLANK(Values!E125),"",IF(Values!$B$36=options!$F$1,"Denmark", IF(Values!$B$36=options!$F$2, "Danemark",IF(Values!$B$36=options!$F$3, "Dänemark",IF(Values!$B$36=options!$F$4, "Danimarca",IF(Values!$B$36=options!$F$5, "Dinamarca",IF(Values!$B$36=options!$F$6, "Denemarken","" ) ) ) ) )))</f>
        <v/>
      </c>
      <c r="CZ126" s="1" t="str">
        <f aca="false">IF(ISBLANK(Values!E125),"","No")</f>
        <v/>
      </c>
      <c r="DA126" s="1" t="str">
        <f aca="false">IF(ISBLANK(Values!E125),"","No")</f>
        <v/>
      </c>
      <c r="DO126" s="27" t="str">
        <f aca="false">IF(ISBLANK(Values!E125),"","Parts")</f>
        <v/>
      </c>
      <c r="DP126" s="27" t="str">
        <f aca="false">IF(ISBLANK(Values!E125),"",Values!$B$31)</f>
        <v/>
      </c>
      <c r="DS126" s="31"/>
      <c r="DY126" s="31"/>
      <c r="DZ126" s="31"/>
      <c r="EA126" s="31"/>
      <c r="EB126" s="31"/>
      <c r="EC126" s="31"/>
      <c r="EI126" s="1" t="str">
        <f aca="false">IF(ISBLANK(Values!E125),"",Values!$B$31)</f>
        <v/>
      </c>
      <c r="ES126" s="1" t="str">
        <f aca="false">IF(ISBLANK(Values!E125),"","Amazon Tellus UPS")</f>
        <v/>
      </c>
      <c r="EV126" s="31" t="str">
        <f aca="false">IF(ISBLANK(Values!E125),"","New")</f>
        <v/>
      </c>
      <c r="FE126" s="1" t="str">
        <f aca="false">IF(ISBLANK(Values!E125),"","3")</f>
        <v/>
      </c>
      <c r="FH126" s="1" t="str">
        <f aca="false">IF(ISBLANK(Values!E125),"","FALSE")</f>
        <v/>
      </c>
      <c r="FI126" s="36" t="str">
        <f aca="false">IF(ISBLANK(Values!E125),"","FALSE")</f>
        <v/>
      </c>
      <c r="FJ126" s="36" t="str">
        <f aca="false">IF(ISBLANK(Values!E125),"","FALSE")</f>
        <v/>
      </c>
      <c r="FM126" s="1" t="str">
        <f aca="false">IF(ISBLANK(Values!E125),"","1")</f>
        <v/>
      </c>
      <c r="FO126" s="28" t="str">
        <f aca="false">IF(ISBLANK(Values!E125),"",IF(Values!J125, Values!$B$4, Values!$B$5))</f>
        <v/>
      </c>
      <c r="FP126" s="1" t="str">
        <f aca="false">IF(ISBLANK(Values!E125),"","Percent")</f>
        <v/>
      </c>
      <c r="FQ126" s="1" t="str">
        <f aca="false">IF(ISBLANK(Values!E125),"","2")</f>
        <v/>
      </c>
      <c r="FR126" s="1" t="str">
        <f aca="false">IF(ISBLANK(Values!E125),"","3")</f>
        <v/>
      </c>
      <c r="FS126" s="1" t="str">
        <f aca="false">IF(ISBLANK(Values!E125),"","5")</f>
        <v/>
      </c>
      <c r="FT126" s="1" t="str">
        <f aca="false">IF(ISBLANK(Values!E125),"","6")</f>
        <v/>
      </c>
      <c r="FU126" s="1" t="str">
        <f aca="false">IF(ISBLANK(Values!E125),"","10")</f>
        <v/>
      </c>
      <c r="FV126" s="1" t="str">
        <f aca="false">IF(ISBLANK(Values!E125),"","10")</f>
        <v/>
      </c>
    </row>
    <row r="127" customFormat="false" ht="15" hidden="false" customHeight="false" outlineLevel="0" collapsed="false">
      <c r="A127" s="27" t="str">
        <f aca="false">IF(ISBLANK(Values!E126),"",IF(Values!$B$37="EU","computercomponent","computer"))</f>
        <v/>
      </c>
      <c r="B127" s="38"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 SUBSTITUTE(Values!$B$1, "{language}", Values!H126) &amp; " " &amp;Values!$B$3, SUBSTITUTE(Values!$B$2, "{language}", Values!$H126) &amp; " " &amp;Values!$B$3))</f>
        <v/>
      </c>
      <c r="G127" s="39" t="str">
        <f aca="false">IF(ISBLANK(Values!E126),"","TellusRem")</f>
        <v/>
      </c>
      <c r="H127" s="27" t="str">
        <f aca="false">IF(ISBLANK(Values!E126),"",Values!$B$16)</f>
        <v/>
      </c>
      <c r="I127" s="27" t="str">
        <f aca="false">IF(ISBLANK(Values!E126),"","4730574031")</f>
        <v/>
      </c>
      <c r="J127" s="40" t="str">
        <f aca="false">IF(ISBLANK(Values!E126),"",Values!F126 )</f>
        <v/>
      </c>
      <c r="K127" s="28" t="str">
        <f aca="false">IF(ISBLANK(Values!E126),"",IF(Values!J126, Values!$B$4, Values!$B$5))</f>
        <v/>
      </c>
      <c r="L127" s="41" t="str">
        <f aca="false">IF(ISBLANK(Values!E126),"",Values!$B$18)</f>
        <v/>
      </c>
      <c r="M127" s="28" t="str">
        <f aca="false">IF(ISBLANK(Values!E126),"",Values!$M126)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IF(ISBLANK(Values!E126),"","Child")</f>
        <v/>
      </c>
      <c r="X127" s="32" t="str">
        <f aca="false">IF(ISBLANK(Values!E126),"",Values!$B$13)</f>
        <v/>
      </c>
      <c r="Y127" s="40" t="str">
        <f aca="false">IF(ISBLANK(Values!E126),"","Size-Color")</f>
        <v/>
      </c>
      <c r="Z127" s="32" t="str">
        <f aca="false">IF(ISBLANK(Values!E126),"","variation")</f>
        <v/>
      </c>
      <c r="AA127" s="36" t="str">
        <f aca="false">IF(ISBLANK(Values!E126),"",Values!$B$20)</f>
        <v/>
      </c>
      <c r="AB127" s="36" t="str">
        <f aca="false">IF(ISBLANK(Values!E126),"",Values!$B$29)</f>
        <v/>
      </c>
      <c r="AI127" s="42" t="str">
        <f aca="false">IF(ISBLANK(Values!E126),"",IF(Values!I126,Values!$B$23,Values!$B$33))</f>
        <v/>
      </c>
      <c r="AJ127" s="43" t="str">
        <f aca="false">IF(ISBLANK(Values!E126),"",Values!$B$24 &amp;" "&amp;Values!$B$3)</f>
        <v/>
      </c>
      <c r="AK127" s="1" t="str">
        <f aca="false">IF(ISBLANK(Values!E126),"",Values!$B$25)</f>
        <v/>
      </c>
      <c r="AL127" s="1" t="str">
        <f aca="false">IF(ISBLANK(Values!E126),"",SUBSTITUTE(SUBSTITUTE(IF(Values!$J126, Values!$B$26, Values!$B$33), "{language}", Values!$H126), "{flag}", INDEX(options!$E$1:$E$20, Values!$V126)))</f>
        <v/>
      </c>
      <c r="AM127" s="1" t="str">
        <f aca="false">SUBSTITUTE(IF(ISBLANK(Values!E126),"",Values!$B$27), "{model}", Values!$B$3)</f>
        <v/>
      </c>
      <c r="AT127" s="28" t="str">
        <f aca="false">IF(ISBLANK(Values!E126),"",Values!H126)</f>
        <v/>
      </c>
      <c r="AV127" s="36" t="str">
        <f aca="false">IF(ISBLANK(Values!E126),"",IF(Values!J126,"Backlit", "Non-Backlit"))</f>
        <v/>
      </c>
      <c r="BE127" s="27" t="str">
        <f aca="false">IF(ISBLANK(Values!E126),"","Professional Audience")</f>
        <v/>
      </c>
      <c r="BF127" s="27" t="str">
        <f aca="false">IF(ISBLANK(Values!E126),"","Consumer Audience")</f>
        <v/>
      </c>
      <c r="BG127" s="27" t="str">
        <f aca="false">IF(ISBLANK(Values!E126),"","Adults")</f>
        <v/>
      </c>
      <c r="BH127" s="27" t="str">
        <f aca="false">IF(ISBLANK(Values!E126),"","People")</f>
        <v/>
      </c>
      <c r="CG127" s="1" t="str">
        <f aca="false">IF(ISBLANK(Values!E126),"",Values!$B$11)</f>
        <v/>
      </c>
      <c r="CH127" s="1" t="str">
        <f aca="false">IF(ISBLANK(Values!E126),"","GR")</f>
        <v/>
      </c>
      <c r="CI127" s="1" t="str">
        <f aca="false">IF(ISBLANK(Values!E126),"",Values!$B$7)</f>
        <v/>
      </c>
      <c r="CJ127" s="1" t="str">
        <f aca="false">IF(ISBLANK(Values!E126),"",Values!$B$8)</f>
        <v/>
      </c>
      <c r="CK127" s="1" t="str">
        <f aca="false">IF(ISBLANK(Values!E126),"",Values!$B$9)</f>
        <v/>
      </c>
      <c r="CL127" s="1" t="str">
        <f aca="false">IF(ISBLANK(Values!E126),"","CM")</f>
        <v/>
      </c>
      <c r="CP127" s="36" t="str">
        <f aca="false">IF(ISBLANK(Values!E126),"",Values!$B$7)</f>
        <v/>
      </c>
      <c r="CQ127" s="36" t="str">
        <f aca="false">IF(ISBLANK(Values!E126),"",Values!$B$8)</f>
        <v/>
      </c>
      <c r="CR127" s="36" t="str">
        <f aca="false">IF(ISBLANK(Values!E126),"",Values!$B$9)</f>
        <v/>
      </c>
      <c r="CS127" s="1" t="str">
        <f aca="false">IF(ISBLANK(Values!E126),"",Values!$B$11)</f>
        <v/>
      </c>
      <c r="CT127" s="1" t="str">
        <f aca="false">IF(ISBLANK(Values!E126),"","GR")</f>
        <v/>
      </c>
      <c r="CU127" s="1" t="str">
        <f aca="false">IF(ISBLANK(Values!E126),"","CM")</f>
        <v/>
      </c>
      <c r="CV127" s="1" t="str">
        <f aca="false">IF(ISBLANK(Values!E126),"",IF(Values!$B$36=options!$F$1,"Denmark", IF(Values!$B$36=options!$F$2, "Danemark",IF(Values!$B$36=options!$F$3, "Dänemark",IF(Values!$B$36=options!$F$4, "Danimarca",IF(Values!$B$36=options!$F$5, "Dinamarca",IF(Values!$B$36=options!$F$6, "Denemarken","" ) ) ) ) )))</f>
        <v/>
      </c>
      <c r="CZ127" s="1" t="str">
        <f aca="false">IF(ISBLANK(Values!E126),"","No")</f>
        <v/>
      </c>
      <c r="DA127" s="1" t="str">
        <f aca="false">IF(ISBLANK(Values!E126),"","No")</f>
        <v/>
      </c>
      <c r="DO127" s="27" t="str">
        <f aca="false">IF(ISBLANK(Values!E126),"","Parts")</f>
        <v/>
      </c>
      <c r="DP127" s="27" t="str">
        <f aca="false">IF(ISBLANK(Values!E126),"",Values!$B$31)</f>
        <v/>
      </c>
      <c r="DS127" s="31"/>
      <c r="DY127" s="31"/>
      <c r="DZ127" s="31"/>
      <c r="EA127" s="31"/>
      <c r="EB127" s="31"/>
      <c r="EC127" s="31"/>
      <c r="EI127" s="1" t="str">
        <f aca="false">IF(ISBLANK(Values!E126),"",Values!$B$31)</f>
        <v/>
      </c>
      <c r="ES127" s="1" t="str">
        <f aca="false">IF(ISBLANK(Values!E126),"","Amazon Tellus UPS")</f>
        <v/>
      </c>
      <c r="EV127" s="31" t="str">
        <f aca="false">IF(ISBLANK(Values!E126),"","New")</f>
        <v/>
      </c>
      <c r="FE127" s="1" t="str">
        <f aca="false">IF(ISBLANK(Values!E126),"","3")</f>
        <v/>
      </c>
      <c r="FH127" s="1" t="str">
        <f aca="false">IF(ISBLANK(Values!E126),"","FALSE")</f>
        <v/>
      </c>
      <c r="FI127" s="36" t="str">
        <f aca="false">IF(ISBLANK(Values!E126),"","FALSE")</f>
        <v/>
      </c>
      <c r="FJ127" s="36" t="str">
        <f aca="false">IF(ISBLANK(Values!E126),"","FALSE")</f>
        <v/>
      </c>
      <c r="FM127" s="1" t="str">
        <f aca="false">IF(ISBLANK(Values!E126),"","1")</f>
        <v/>
      </c>
      <c r="FO127" s="28" t="str">
        <f aca="false">IF(ISBLANK(Values!E126),"",IF(Values!J126, Values!$B$4, Values!$B$5))</f>
        <v/>
      </c>
      <c r="FP127" s="1" t="str">
        <f aca="false">IF(ISBLANK(Values!E126),"","Percent")</f>
        <v/>
      </c>
      <c r="FQ127" s="1" t="str">
        <f aca="false">IF(ISBLANK(Values!E126),"","2")</f>
        <v/>
      </c>
      <c r="FR127" s="1" t="str">
        <f aca="false">IF(ISBLANK(Values!E126),"","3")</f>
        <v/>
      </c>
      <c r="FS127" s="1" t="str">
        <f aca="false">IF(ISBLANK(Values!E126),"","5")</f>
        <v/>
      </c>
      <c r="FT127" s="1" t="str">
        <f aca="false">IF(ISBLANK(Values!E126),"","6")</f>
        <v/>
      </c>
      <c r="FU127" s="1" t="str">
        <f aca="false">IF(ISBLANK(Values!E126),"","10")</f>
        <v/>
      </c>
      <c r="FV127" s="1" t="str">
        <f aca="false">IF(ISBLANK(Values!E126),"","10")</f>
        <v/>
      </c>
    </row>
    <row r="128" customFormat="false" ht="15" hidden="false" customHeight="false" outlineLevel="0" collapsed="false">
      <c r="A128" s="27" t="str">
        <f aca="false">IF(ISBLANK(Values!E127),"",IF(Values!$B$37="EU","computercomponent","computer"))</f>
        <v/>
      </c>
      <c r="B128" s="38"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 SUBSTITUTE(Values!$B$1, "{language}", Values!H127) &amp; " " &amp;Values!$B$3, SUBSTITUTE(Values!$B$2, "{language}", Values!$H127) &amp; " " &amp;Values!$B$3))</f>
        <v/>
      </c>
      <c r="G128" s="39" t="str">
        <f aca="false">IF(ISBLANK(Values!E127),"","TellusRem")</f>
        <v/>
      </c>
      <c r="H128" s="27" t="str">
        <f aca="false">IF(ISBLANK(Values!E127),"",Values!$B$16)</f>
        <v/>
      </c>
      <c r="I128" s="27" t="str">
        <f aca="false">IF(ISBLANK(Values!E127),"","4730574031")</f>
        <v/>
      </c>
      <c r="J128" s="40" t="str">
        <f aca="false">IF(ISBLANK(Values!E127),"",Values!F127 )</f>
        <v/>
      </c>
      <c r="K128" s="28" t="str">
        <f aca="false">IF(ISBLANK(Values!E127),"",IF(Values!J127, Values!$B$4, Values!$B$5))</f>
        <v/>
      </c>
      <c r="L128" s="41" t="str">
        <f aca="false">IF(ISBLANK(Values!E127),"",Values!$B$18)</f>
        <v/>
      </c>
      <c r="M128" s="28" t="str">
        <f aca="false">IF(ISBLANK(Values!E127),"",Values!$M127)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IF(ISBLANK(Values!E127),"","Child")</f>
        <v/>
      </c>
      <c r="X128" s="32" t="str">
        <f aca="false">IF(ISBLANK(Values!E127),"",Values!$B$13)</f>
        <v/>
      </c>
      <c r="Y128" s="40" t="str">
        <f aca="false">IF(ISBLANK(Values!E127),"","Size-Color")</f>
        <v/>
      </c>
      <c r="Z128" s="32" t="str">
        <f aca="false">IF(ISBLANK(Values!E127),"","variation")</f>
        <v/>
      </c>
      <c r="AA128" s="36" t="str">
        <f aca="false">IF(ISBLANK(Values!E127),"",Values!$B$20)</f>
        <v/>
      </c>
      <c r="AB128" s="36" t="str">
        <f aca="false">IF(ISBLANK(Values!E127),"",Values!$B$29)</f>
        <v/>
      </c>
      <c r="AI128" s="42" t="str">
        <f aca="false">IF(ISBLANK(Values!E127),"",IF(Values!I127,Values!$B$23,Values!$B$33))</f>
        <v/>
      </c>
      <c r="AJ128" s="43" t="str">
        <f aca="false">IF(ISBLANK(Values!E127),"",Values!$B$24 &amp;" "&amp;Values!$B$3)</f>
        <v/>
      </c>
      <c r="AK128" s="1" t="str">
        <f aca="false">IF(ISBLANK(Values!E127),"",Values!$B$25)</f>
        <v/>
      </c>
      <c r="AL128" s="1" t="str">
        <f aca="false">IF(ISBLANK(Values!E127),"",SUBSTITUTE(SUBSTITUTE(IF(Values!$J127, Values!$B$26, Values!$B$33), "{language}", Values!$H127), "{flag}", INDEX(options!$E$1:$E$20, Values!$V127)))</f>
        <v/>
      </c>
      <c r="AM128" s="1" t="str">
        <f aca="false">SUBSTITUTE(IF(ISBLANK(Values!E127),"",Values!$B$27), "{model}", Values!$B$3)</f>
        <v/>
      </c>
      <c r="AT128" s="28" t="str">
        <f aca="false">IF(ISBLANK(Values!E127),"",Values!H127)</f>
        <v/>
      </c>
      <c r="AV128" s="36" t="str">
        <f aca="false">IF(ISBLANK(Values!E127),"",IF(Values!J127,"Backlit", "Non-Backlit"))</f>
        <v/>
      </c>
      <c r="BE128" s="27" t="str">
        <f aca="false">IF(ISBLANK(Values!E127),"","Professional Audience")</f>
        <v/>
      </c>
      <c r="BF128" s="27" t="str">
        <f aca="false">IF(ISBLANK(Values!E127),"","Consumer Audience")</f>
        <v/>
      </c>
      <c r="BG128" s="27" t="str">
        <f aca="false">IF(ISBLANK(Values!E127),"","Adults")</f>
        <v/>
      </c>
      <c r="BH128" s="27" t="str">
        <f aca="false">IF(ISBLANK(Values!E127),"","People")</f>
        <v/>
      </c>
      <c r="CG128" s="1" t="str">
        <f aca="false">IF(ISBLANK(Values!E127),"",Values!$B$11)</f>
        <v/>
      </c>
      <c r="CH128" s="1" t="str">
        <f aca="false">IF(ISBLANK(Values!E127),"","GR")</f>
        <v/>
      </c>
      <c r="CI128" s="1" t="str">
        <f aca="false">IF(ISBLANK(Values!E127),"",Values!$B$7)</f>
        <v/>
      </c>
      <c r="CJ128" s="1" t="str">
        <f aca="false">IF(ISBLANK(Values!E127),"",Values!$B$8)</f>
        <v/>
      </c>
      <c r="CK128" s="1" t="str">
        <f aca="false">IF(ISBLANK(Values!E127),"",Values!$B$9)</f>
        <v/>
      </c>
      <c r="CL128" s="1" t="str">
        <f aca="false">IF(ISBLANK(Values!E127),"","CM")</f>
        <v/>
      </c>
      <c r="CP128" s="36" t="str">
        <f aca="false">IF(ISBLANK(Values!E127),"",Values!$B$7)</f>
        <v/>
      </c>
      <c r="CQ128" s="36" t="str">
        <f aca="false">IF(ISBLANK(Values!E127),"",Values!$B$8)</f>
        <v/>
      </c>
      <c r="CR128" s="36" t="str">
        <f aca="false">IF(ISBLANK(Values!E127),"",Values!$B$9)</f>
        <v/>
      </c>
      <c r="CS128" s="1" t="str">
        <f aca="false">IF(ISBLANK(Values!E127),"",Values!$B$11)</f>
        <v/>
      </c>
      <c r="CT128" s="1" t="str">
        <f aca="false">IF(ISBLANK(Values!E127),"","GR")</f>
        <v/>
      </c>
      <c r="CU128" s="1" t="str">
        <f aca="false">IF(ISBLANK(Values!E127),"","CM")</f>
        <v/>
      </c>
      <c r="CV128" s="1" t="str">
        <f aca="false">IF(ISBLANK(Values!E127),"",IF(Values!$B$36=options!$F$1,"Denmark", IF(Values!$B$36=options!$F$2, "Danemark",IF(Values!$B$36=options!$F$3, "Dänemark",IF(Values!$B$36=options!$F$4, "Danimarca",IF(Values!$B$36=options!$F$5, "Dinamarca",IF(Values!$B$36=options!$F$6, "Denemarken","" ) ) ) ) )))</f>
        <v/>
      </c>
      <c r="CZ128" s="1" t="str">
        <f aca="false">IF(ISBLANK(Values!E127),"","No")</f>
        <v/>
      </c>
      <c r="DA128" s="1" t="str">
        <f aca="false">IF(ISBLANK(Values!E127),"","No")</f>
        <v/>
      </c>
      <c r="DO128" s="27" t="str">
        <f aca="false">IF(ISBLANK(Values!E127),"","Parts")</f>
        <v/>
      </c>
      <c r="DP128" s="27" t="str">
        <f aca="false">IF(ISBLANK(Values!E127),"",Values!$B$31)</f>
        <v/>
      </c>
      <c r="DS128" s="31"/>
      <c r="DY128" s="31"/>
      <c r="DZ128" s="31"/>
      <c r="EA128" s="31"/>
      <c r="EB128" s="31"/>
      <c r="EC128" s="31"/>
      <c r="EI128" s="1" t="str">
        <f aca="false">IF(ISBLANK(Values!E127),"",Values!$B$31)</f>
        <v/>
      </c>
      <c r="ES128" s="1" t="str">
        <f aca="false">IF(ISBLANK(Values!E127),"","Amazon Tellus UPS")</f>
        <v/>
      </c>
      <c r="EV128" s="31" t="str">
        <f aca="false">IF(ISBLANK(Values!E127),"","New")</f>
        <v/>
      </c>
      <c r="FE128" s="1" t="str">
        <f aca="false">IF(ISBLANK(Values!E127),"","3")</f>
        <v/>
      </c>
      <c r="FH128" s="1" t="str">
        <f aca="false">IF(ISBLANK(Values!E127),"","FALSE")</f>
        <v/>
      </c>
      <c r="FI128" s="36" t="str">
        <f aca="false">IF(ISBLANK(Values!E127),"","FALSE")</f>
        <v/>
      </c>
      <c r="FJ128" s="36" t="str">
        <f aca="false">IF(ISBLANK(Values!E127),"","FALSE")</f>
        <v/>
      </c>
      <c r="FM128" s="1" t="str">
        <f aca="false">IF(ISBLANK(Values!E127),"","1")</f>
        <v/>
      </c>
      <c r="FO128" s="28" t="str">
        <f aca="false">IF(ISBLANK(Values!E127),"",IF(Values!J127, Values!$B$4, Values!$B$5))</f>
        <v/>
      </c>
      <c r="FP128" s="1" t="str">
        <f aca="false">IF(ISBLANK(Values!E127),"","Percent")</f>
        <v/>
      </c>
      <c r="FQ128" s="1" t="str">
        <f aca="false">IF(ISBLANK(Values!E127),"","2")</f>
        <v/>
      </c>
      <c r="FR128" s="1" t="str">
        <f aca="false">IF(ISBLANK(Values!E127),"","3")</f>
        <v/>
      </c>
      <c r="FS128" s="1" t="str">
        <f aca="false">IF(ISBLANK(Values!E127),"","5")</f>
        <v/>
      </c>
      <c r="FT128" s="1" t="str">
        <f aca="false">IF(ISBLANK(Values!E127),"","6")</f>
        <v/>
      </c>
      <c r="FU128" s="1" t="str">
        <f aca="false">IF(ISBLANK(Values!E127),"","10")</f>
        <v/>
      </c>
      <c r="FV128" s="1" t="str">
        <f aca="false">IF(ISBLANK(Values!E127),"","10")</f>
        <v/>
      </c>
    </row>
    <row r="129" customFormat="false" ht="15" hidden="false" customHeight="false" outlineLevel="0" collapsed="false">
      <c r="A129" s="27" t="str">
        <f aca="false">IF(ISBLANK(Values!E128),"",IF(Values!$B$37="EU","computercomponent","computer"))</f>
        <v/>
      </c>
      <c r="B129" s="38"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 SUBSTITUTE(Values!$B$1, "{language}", Values!H128) &amp; " " &amp;Values!$B$3, SUBSTITUTE(Values!$B$2, "{language}", Values!$H128) &amp; " " &amp;Values!$B$3))</f>
        <v/>
      </c>
      <c r="G129" s="39" t="str">
        <f aca="false">IF(ISBLANK(Values!E128),"","TellusRem")</f>
        <v/>
      </c>
      <c r="H129" s="27" t="str">
        <f aca="false">IF(ISBLANK(Values!E128),"",Values!$B$16)</f>
        <v/>
      </c>
      <c r="I129" s="27" t="str">
        <f aca="false">IF(ISBLANK(Values!E128),"","4730574031")</f>
        <v/>
      </c>
      <c r="J129" s="40" t="str">
        <f aca="false">IF(ISBLANK(Values!E128),"",Values!F128 )</f>
        <v/>
      </c>
      <c r="K129" s="28" t="str">
        <f aca="false">IF(ISBLANK(Values!E128),"",IF(Values!J128, Values!$B$4, Values!$B$5))</f>
        <v/>
      </c>
      <c r="L129" s="41" t="str">
        <f aca="false">IF(ISBLANK(Values!E128),"",Values!$B$18)</f>
        <v/>
      </c>
      <c r="M129" s="28" t="str">
        <f aca="false">IF(ISBLANK(Values!E128),"",Values!$M128)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IF(ISBLANK(Values!E128),"","Child")</f>
        <v/>
      </c>
      <c r="X129" s="32" t="str">
        <f aca="false">IF(ISBLANK(Values!E128),"",Values!$B$13)</f>
        <v/>
      </c>
      <c r="Y129" s="40" t="str">
        <f aca="false">IF(ISBLANK(Values!E128),"","Size-Color")</f>
        <v/>
      </c>
      <c r="Z129" s="32" t="str">
        <f aca="false">IF(ISBLANK(Values!E128),"","variation")</f>
        <v/>
      </c>
      <c r="AA129" s="36" t="str">
        <f aca="false">IF(ISBLANK(Values!E128),"",Values!$B$20)</f>
        <v/>
      </c>
      <c r="AB129" s="36" t="str">
        <f aca="false">IF(ISBLANK(Values!E128),"",Values!$B$29)</f>
        <v/>
      </c>
      <c r="AI129" s="42" t="str">
        <f aca="false">IF(ISBLANK(Values!E128),"",IF(Values!I128,Values!$B$23,Values!$B$33))</f>
        <v/>
      </c>
      <c r="AJ129" s="43" t="str">
        <f aca="false">IF(ISBLANK(Values!E128),"",Values!$B$24 &amp;" "&amp;Values!$B$3)</f>
        <v/>
      </c>
      <c r="AK129" s="1" t="str">
        <f aca="false">IF(ISBLANK(Values!E128),"",Values!$B$25)</f>
        <v/>
      </c>
      <c r="AL129" s="1" t="str">
        <f aca="false">IF(ISBLANK(Values!E128),"",SUBSTITUTE(SUBSTITUTE(IF(Values!$J128, Values!$B$26, Values!$B$33), "{language}", Values!$H128), "{flag}", INDEX(options!$E$1:$E$20, Values!$V128)))</f>
        <v/>
      </c>
      <c r="AM129" s="1" t="str">
        <f aca="false">SUBSTITUTE(IF(ISBLANK(Values!E128),"",Values!$B$27), "{model}", Values!$B$3)</f>
        <v/>
      </c>
      <c r="AT129" s="28" t="str">
        <f aca="false">IF(ISBLANK(Values!E128),"",Values!H128)</f>
        <v/>
      </c>
      <c r="AV129" s="36" t="str">
        <f aca="false">IF(ISBLANK(Values!E128),"",IF(Values!J128,"Backlit", "Non-Backlit"))</f>
        <v/>
      </c>
      <c r="BE129" s="27" t="str">
        <f aca="false">IF(ISBLANK(Values!E128),"","Professional Audience")</f>
        <v/>
      </c>
      <c r="BF129" s="27" t="str">
        <f aca="false">IF(ISBLANK(Values!E128),"","Consumer Audience")</f>
        <v/>
      </c>
      <c r="BG129" s="27" t="str">
        <f aca="false">IF(ISBLANK(Values!E128),"","Adults")</f>
        <v/>
      </c>
      <c r="BH129" s="27" t="str">
        <f aca="false">IF(ISBLANK(Values!E128),"","People")</f>
        <v/>
      </c>
      <c r="CG129" s="1" t="str">
        <f aca="false">IF(ISBLANK(Values!E128),"",Values!$B$11)</f>
        <v/>
      </c>
      <c r="CH129" s="1" t="str">
        <f aca="false">IF(ISBLANK(Values!E128),"","GR")</f>
        <v/>
      </c>
      <c r="CI129" s="1" t="str">
        <f aca="false">IF(ISBLANK(Values!E128),"",Values!$B$7)</f>
        <v/>
      </c>
      <c r="CJ129" s="1" t="str">
        <f aca="false">IF(ISBLANK(Values!E128),"",Values!$B$8)</f>
        <v/>
      </c>
      <c r="CK129" s="1" t="str">
        <f aca="false">IF(ISBLANK(Values!E128),"",Values!$B$9)</f>
        <v/>
      </c>
      <c r="CL129" s="1" t="str">
        <f aca="false">IF(ISBLANK(Values!E128),"","CM")</f>
        <v/>
      </c>
      <c r="CP129" s="36" t="str">
        <f aca="false">IF(ISBLANK(Values!E128),"",Values!$B$7)</f>
        <v/>
      </c>
      <c r="CQ129" s="36" t="str">
        <f aca="false">IF(ISBLANK(Values!E128),"",Values!$B$8)</f>
        <v/>
      </c>
      <c r="CR129" s="36" t="str">
        <f aca="false">IF(ISBLANK(Values!E128),"",Values!$B$9)</f>
        <v/>
      </c>
      <c r="CS129" s="1" t="str">
        <f aca="false">IF(ISBLANK(Values!E128),"",Values!$B$11)</f>
        <v/>
      </c>
      <c r="CT129" s="1" t="str">
        <f aca="false">IF(ISBLANK(Values!E128),"","GR")</f>
        <v/>
      </c>
      <c r="CU129" s="1" t="str">
        <f aca="false">IF(ISBLANK(Values!E128),"","CM")</f>
        <v/>
      </c>
      <c r="CV129" s="1" t="str">
        <f aca="false">IF(ISBLANK(Values!E128),"",IF(Values!$B$36=options!$F$1,"Denmark", IF(Values!$B$36=options!$F$2, "Danemark",IF(Values!$B$36=options!$F$3, "Dänemark",IF(Values!$B$36=options!$F$4, "Danimarca",IF(Values!$B$36=options!$F$5, "Dinamarca",IF(Values!$B$36=options!$F$6, "Denemarken","" ) ) ) ) )))</f>
        <v/>
      </c>
      <c r="CZ129" s="1" t="str">
        <f aca="false">IF(ISBLANK(Values!E128),"","No")</f>
        <v/>
      </c>
      <c r="DA129" s="1" t="str">
        <f aca="false">IF(ISBLANK(Values!E128),"","No")</f>
        <v/>
      </c>
      <c r="DO129" s="27" t="str">
        <f aca="false">IF(ISBLANK(Values!E128),"","Parts")</f>
        <v/>
      </c>
      <c r="DP129" s="27" t="str">
        <f aca="false">IF(ISBLANK(Values!E128),"",Values!$B$31)</f>
        <v/>
      </c>
      <c r="DS129" s="31"/>
      <c r="DY129" s="31"/>
      <c r="DZ129" s="31"/>
      <c r="EA129" s="31"/>
      <c r="EB129" s="31"/>
      <c r="EC129" s="31"/>
      <c r="EI129" s="1" t="str">
        <f aca="false">IF(ISBLANK(Values!E128),"",Values!$B$31)</f>
        <v/>
      </c>
      <c r="ES129" s="1" t="str">
        <f aca="false">IF(ISBLANK(Values!E128),"","Amazon Tellus UPS")</f>
        <v/>
      </c>
      <c r="EV129" s="31" t="str">
        <f aca="false">IF(ISBLANK(Values!E128),"","New")</f>
        <v/>
      </c>
      <c r="FE129" s="1" t="str">
        <f aca="false">IF(ISBLANK(Values!E128),"","3")</f>
        <v/>
      </c>
      <c r="FH129" s="1" t="str">
        <f aca="false">IF(ISBLANK(Values!E128),"","FALSE")</f>
        <v/>
      </c>
      <c r="FI129" s="36" t="str">
        <f aca="false">IF(ISBLANK(Values!E128),"","FALSE")</f>
        <v/>
      </c>
      <c r="FJ129" s="36" t="str">
        <f aca="false">IF(ISBLANK(Values!E128),"","FALSE")</f>
        <v/>
      </c>
      <c r="FM129" s="1" t="str">
        <f aca="false">IF(ISBLANK(Values!E128),"","1")</f>
        <v/>
      </c>
      <c r="FO129" s="28" t="str">
        <f aca="false">IF(ISBLANK(Values!E128),"",IF(Values!J128, Values!$B$4, Values!$B$5))</f>
        <v/>
      </c>
      <c r="FP129" s="1" t="str">
        <f aca="false">IF(ISBLANK(Values!E128),"","Percent")</f>
        <v/>
      </c>
      <c r="FQ129" s="1" t="str">
        <f aca="false">IF(ISBLANK(Values!E128),"","2")</f>
        <v/>
      </c>
      <c r="FR129" s="1" t="str">
        <f aca="false">IF(ISBLANK(Values!E128),"","3")</f>
        <v/>
      </c>
      <c r="FS129" s="1" t="str">
        <f aca="false">IF(ISBLANK(Values!E128),"","5")</f>
        <v/>
      </c>
      <c r="FT129" s="1" t="str">
        <f aca="false">IF(ISBLANK(Values!E128),"","6")</f>
        <v/>
      </c>
      <c r="FU129" s="1" t="str">
        <f aca="false">IF(ISBLANK(Values!E128),"","10")</f>
        <v/>
      </c>
      <c r="FV129" s="1" t="str">
        <f aca="false">IF(ISBLANK(Values!E128),"","10")</f>
        <v/>
      </c>
    </row>
    <row r="130" customFormat="false" ht="15" hidden="false" customHeight="false" outlineLevel="0" collapsed="false">
      <c r="A130" s="27" t="str">
        <f aca="false">IF(ISBLANK(Values!E129),"",IF(Values!$B$37="EU","computercomponent","computer"))</f>
        <v/>
      </c>
      <c r="B130" s="38"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 SUBSTITUTE(Values!$B$1, "{language}", Values!H129) &amp; " " &amp;Values!$B$3, SUBSTITUTE(Values!$B$2, "{language}", Values!$H129) &amp; " " &amp;Values!$B$3))</f>
        <v/>
      </c>
      <c r="G130" s="39" t="str">
        <f aca="false">IF(ISBLANK(Values!E129),"","TellusRem")</f>
        <v/>
      </c>
      <c r="H130" s="27" t="str">
        <f aca="false">IF(ISBLANK(Values!E129),"",Values!$B$16)</f>
        <v/>
      </c>
      <c r="I130" s="27" t="str">
        <f aca="false">IF(ISBLANK(Values!E129),"","4730574031")</f>
        <v/>
      </c>
      <c r="J130" s="40" t="str">
        <f aca="false">IF(ISBLANK(Values!E129),"",Values!F129 )</f>
        <v/>
      </c>
      <c r="K130" s="28" t="str">
        <f aca="false">IF(ISBLANK(Values!E129),"",IF(Values!J129, Values!$B$4, Values!$B$5))</f>
        <v/>
      </c>
      <c r="L130" s="41" t="str">
        <f aca="false">IF(ISBLANK(Values!E129),"",Values!$B$18)</f>
        <v/>
      </c>
      <c r="M130" s="28" t="str">
        <f aca="false">IF(ISBLANK(Values!E129),"",Values!$M129)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IF(ISBLANK(Values!E129),"","Child")</f>
        <v/>
      </c>
      <c r="X130" s="32" t="str">
        <f aca="false">IF(ISBLANK(Values!E129),"",Values!$B$13)</f>
        <v/>
      </c>
      <c r="Y130" s="40" t="str">
        <f aca="false">IF(ISBLANK(Values!E129),"","Size-Color")</f>
        <v/>
      </c>
      <c r="Z130" s="32" t="str">
        <f aca="false">IF(ISBLANK(Values!E129),"","variation")</f>
        <v/>
      </c>
      <c r="AA130" s="36" t="str">
        <f aca="false">IF(ISBLANK(Values!E129),"",Values!$B$20)</f>
        <v/>
      </c>
      <c r="AB130" s="36" t="str">
        <f aca="false">IF(ISBLANK(Values!E129),"",Values!$B$29)</f>
        <v/>
      </c>
      <c r="AI130" s="42" t="str">
        <f aca="false">IF(ISBLANK(Values!E129),"",IF(Values!I129,Values!$B$23,Values!$B$33))</f>
        <v/>
      </c>
      <c r="AJ130" s="43" t="str">
        <f aca="false">IF(ISBLANK(Values!E129),"",Values!$B$24 &amp;" "&amp;Values!$B$3)</f>
        <v/>
      </c>
      <c r="AK130" s="1" t="str">
        <f aca="false">IF(ISBLANK(Values!E129),"",Values!$B$25)</f>
        <v/>
      </c>
      <c r="AL130" s="1" t="str">
        <f aca="false">IF(ISBLANK(Values!E129),"",SUBSTITUTE(SUBSTITUTE(IF(Values!$J129, Values!$B$26, Values!$B$33), "{language}", Values!$H129), "{flag}", INDEX(options!$E$1:$E$20, Values!$V129)))</f>
        <v/>
      </c>
      <c r="AM130" s="1" t="str">
        <f aca="false">SUBSTITUTE(IF(ISBLANK(Values!E129),"",Values!$B$27), "{model}", Values!$B$3)</f>
        <v/>
      </c>
      <c r="AT130" s="28" t="str">
        <f aca="false">IF(ISBLANK(Values!E129),"",Values!H129)</f>
        <v/>
      </c>
      <c r="AV130" s="36" t="str">
        <f aca="false">IF(ISBLANK(Values!E129),"",IF(Values!J129,"Backlit", "Non-Backlit"))</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3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8"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 SUBSTITUTE(Values!$B$1, "{language}", Values!H130) &amp; " " &amp;Values!$B$3, SUBSTITUTE(Values!$B$2, "{language}", Values!$H130) &amp; " " &amp;Values!$B$3))</f>
        <v/>
      </c>
      <c r="G131" s="39" t="str">
        <f aca="false">IF(ISBLANK(Values!E130),"","TellusRem")</f>
        <v/>
      </c>
      <c r="H131" s="27" t="str">
        <f aca="false">IF(ISBLANK(Values!E130),"",Values!$B$16)</f>
        <v/>
      </c>
      <c r="I131" s="27" t="str">
        <f aca="false">IF(ISBLANK(Values!E130),"","4730574031")</f>
        <v/>
      </c>
      <c r="J131" s="40" t="str">
        <f aca="false">IF(ISBLANK(Values!E130),"",Values!F130 )</f>
        <v/>
      </c>
      <c r="K131" s="28" t="str">
        <f aca="false">IF(ISBLANK(Values!E130),"",IF(Values!J130, Values!$B$4, Values!$B$5))</f>
        <v/>
      </c>
      <c r="L131" s="41" t="str">
        <f aca="false">IF(ISBLANK(Values!E130),"",Values!$B$18)</f>
        <v/>
      </c>
      <c r="M131" s="28" t="str">
        <f aca="false">IF(ISBLANK(Values!E130),"",Values!$M130)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IF(ISBLANK(Values!E130),"","Child")</f>
        <v/>
      </c>
      <c r="X131" s="32" t="str">
        <f aca="false">IF(ISBLANK(Values!E130),"",Values!$B$13)</f>
        <v/>
      </c>
      <c r="Y131" s="40" t="str">
        <f aca="false">IF(ISBLANK(Values!E130),"","Size-Color")</f>
        <v/>
      </c>
      <c r="Z131" s="32" t="str">
        <f aca="false">IF(ISBLANK(Values!E130),"","variation")</f>
        <v/>
      </c>
      <c r="AA131" s="36" t="str">
        <f aca="false">IF(ISBLANK(Values!E130),"",Values!$B$20)</f>
        <v/>
      </c>
      <c r="AB131" s="36" t="str">
        <f aca="false">IF(ISBLANK(Values!E130),"",Values!$B$29)</f>
        <v/>
      </c>
      <c r="AI131" s="42" t="str">
        <f aca="false">IF(ISBLANK(Values!E130),"",IF(Values!I130,Values!$B$23,Values!$B$33))</f>
        <v/>
      </c>
      <c r="AJ131" s="43" t="str">
        <f aca="false">IF(ISBLANK(Values!E130),"",Values!$B$24 &amp;" "&amp;Values!$B$3)</f>
        <v/>
      </c>
      <c r="AK131" s="1" t="str">
        <f aca="false">IF(ISBLANK(Values!E130),"",Values!$B$25)</f>
        <v/>
      </c>
      <c r="AL131" s="1" t="str">
        <f aca="false">IF(ISBLANK(Values!E130),"",SUBSTITUTE(SUBSTITUTE(IF(Values!$J130, Values!$B$26, Values!$B$33), "{language}", Values!$H130), "{flag}", INDEX(options!$E$1:$E$20, Values!$V130)))</f>
        <v/>
      </c>
      <c r="AM131" s="1" t="str">
        <f aca="false">SUBSTITUTE(IF(ISBLANK(Values!E130),"",Values!$B$27), "{model}", Values!$B$3)</f>
        <v/>
      </c>
      <c r="AT131" s="28" t="str">
        <f aca="false">IF(ISBLANK(Values!E130),"",Values!H130)</f>
        <v/>
      </c>
      <c r="AV131" s="36" t="str">
        <f aca="false">IF(ISBLANK(Values!E130),"",IF(Values!J130,"Backlit", "Non-Backlit"))</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3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8"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 SUBSTITUTE(Values!$B$1, "{language}", Values!H131) &amp; " " &amp;Values!$B$3, SUBSTITUTE(Values!$B$2, "{language}", Values!$H131) &amp; " " &amp;Values!$B$3))</f>
        <v/>
      </c>
      <c r="G132" s="39" t="str">
        <f aca="false">IF(ISBLANK(Values!E131),"","TellusRem")</f>
        <v/>
      </c>
      <c r="H132" s="27" t="str">
        <f aca="false">IF(ISBLANK(Values!E131),"",Values!$B$16)</f>
        <v/>
      </c>
      <c r="I132" s="27" t="str">
        <f aca="false">IF(ISBLANK(Values!E131),"","4730574031")</f>
        <v/>
      </c>
      <c r="J132" s="40" t="str">
        <f aca="false">IF(ISBLANK(Values!E131),"",Values!F131 )</f>
        <v/>
      </c>
      <c r="K132" s="28" t="str">
        <f aca="false">IF(ISBLANK(Values!E131),"",IF(Values!J131, Values!$B$4, Values!$B$5))</f>
        <v/>
      </c>
      <c r="L132" s="41" t="str">
        <f aca="false">IF(ISBLANK(Values!E131),"",Values!$B$18)</f>
        <v/>
      </c>
      <c r="M132" s="28" t="str">
        <f aca="false">IF(ISBLANK(Values!E131),"",Values!$M131)</f>
        <v/>
      </c>
      <c r="N132" s="28" t="str">
        <f aca="false">IF(ISBLANK(Values!F131),"",Values!$N131)</f>
        <v/>
      </c>
      <c r="O132" s="1" t="str">
        <f aca="false">IF(ISBLANK(Values!F131),"",Values!$O131)</f>
        <v/>
      </c>
      <c r="W132" s="32" t="str">
        <f aca="false">IF(ISBLANK(Values!E131),"","Child")</f>
        <v/>
      </c>
      <c r="X132" s="32" t="str">
        <f aca="false">IF(ISBLANK(Values!E131),"",Values!$B$13)</f>
        <v/>
      </c>
      <c r="Y132" s="40" t="str">
        <f aca="false">IF(ISBLANK(Values!E131),"","Size-Color")</f>
        <v/>
      </c>
      <c r="Z132" s="32" t="str">
        <f aca="false">IF(ISBLANK(Values!E131),"","variation")</f>
        <v/>
      </c>
      <c r="AA132" s="36" t="str">
        <f aca="false">IF(ISBLANK(Values!E131),"",Values!$B$20)</f>
        <v/>
      </c>
      <c r="AB132" s="36" t="str">
        <f aca="false">IF(ISBLANK(Values!E131),"",Values!$B$29)</f>
        <v/>
      </c>
      <c r="AI132" s="42" t="str">
        <f aca="false">IF(ISBLANK(Values!E131),"",IF(Values!I131,Values!$B$23,Values!$B$33))</f>
        <v/>
      </c>
      <c r="AJ132" s="43" t="str">
        <f aca="false">IF(ISBLANK(Values!E131),"",Values!$B$24 &amp;" "&amp;Values!$B$3)</f>
        <v/>
      </c>
      <c r="AK132" s="1" t="str">
        <f aca="false">IF(ISBLANK(Values!E131),"",Values!$B$25)</f>
        <v/>
      </c>
      <c r="AL132" s="1" t="str">
        <f aca="false">IF(ISBLANK(Values!E131),"",SUBSTITUTE(SUBSTITUTE(IF(Values!$J131, Values!$B$26, Values!$B$33), "{language}", Values!$H131), "{flag}", INDEX(options!$E$1:$E$20, Values!$V131)))</f>
        <v/>
      </c>
      <c r="AM132" s="1" t="str">
        <f aca="false">SUBSTITUTE(IF(ISBLANK(Values!E131),"",Values!$B$27), "{model}", Values!$B$3)</f>
        <v/>
      </c>
      <c r="AT132" s="28" t="str">
        <f aca="false">IF(ISBLANK(Values!E131),"",Values!H131)</f>
        <v/>
      </c>
      <c r="AV132" s="36" t="str">
        <f aca="false">IF(ISBLANK(Values!E131),"",IF(Values!J131,"Backlit", "Non-Backlit"))</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3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8"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 SUBSTITUTE(Values!$B$1, "{language}", Values!H132) &amp; " " &amp;Values!$B$3, SUBSTITUTE(Values!$B$2, "{language}", Values!$H132) &amp; " " &amp;Values!$B$3))</f>
        <v/>
      </c>
      <c r="G133" s="39" t="str">
        <f aca="false">IF(ISBLANK(Values!E132),"","TellusRem")</f>
        <v/>
      </c>
      <c r="H133" s="27" t="str">
        <f aca="false">IF(ISBLANK(Values!E132),"",Values!$B$16)</f>
        <v/>
      </c>
      <c r="I133" s="27" t="str">
        <f aca="false">IF(ISBLANK(Values!E132),"","4730574031")</f>
        <v/>
      </c>
      <c r="J133" s="40" t="str">
        <f aca="false">IF(ISBLANK(Values!E132),"",Values!F132 )</f>
        <v/>
      </c>
      <c r="K133" s="28" t="str">
        <f aca="false">IF(ISBLANK(Values!E132),"",IF(Values!J132, Values!$B$4, Values!$B$5))</f>
        <v/>
      </c>
      <c r="L133" s="41" t="str">
        <f aca="false">IF(ISBLANK(Values!E132),"",Values!$B$18)</f>
        <v/>
      </c>
      <c r="M133" s="28" t="str">
        <f aca="false">IF(ISBLANK(Values!E132),"",Values!$M132)</f>
        <v/>
      </c>
      <c r="N133" s="28" t="str">
        <f aca="false">IF(ISBLANK(Values!F132),"",Values!$N132)</f>
        <v/>
      </c>
      <c r="O133" s="1" t="str">
        <f aca="false">IF(ISBLANK(Values!F132),"",Values!$O132)</f>
        <v/>
      </c>
      <c r="W133" s="32" t="str">
        <f aca="false">IF(ISBLANK(Values!E132),"","Child")</f>
        <v/>
      </c>
      <c r="X133" s="32" t="str">
        <f aca="false">IF(ISBLANK(Values!E132),"",Values!$B$13)</f>
        <v/>
      </c>
      <c r="Y133" s="40" t="str">
        <f aca="false">IF(ISBLANK(Values!E132),"","Size-Color")</f>
        <v/>
      </c>
      <c r="Z133" s="32" t="str">
        <f aca="false">IF(ISBLANK(Values!E132),"","variation")</f>
        <v/>
      </c>
      <c r="AA133" s="36" t="str">
        <f aca="false">IF(ISBLANK(Values!E132),"",Values!$B$20)</f>
        <v/>
      </c>
      <c r="AB133" s="36" t="str">
        <f aca="false">IF(ISBLANK(Values!E132),"",Values!$B$29)</f>
        <v/>
      </c>
      <c r="AI133" s="42" t="str">
        <f aca="false">IF(ISBLANK(Values!E132),"",IF(Values!I132,Values!$B$23,Values!$B$33))</f>
        <v/>
      </c>
      <c r="AJ133" s="43" t="str">
        <f aca="false">IF(ISBLANK(Values!E132),"",Values!$B$24 &amp;" "&amp;Values!$B$3)</f>
        <v/>
      </c>
      <c r="AK133" s="1" t="str">
        <f aca="false">IF(ISBLANK(Values!E132),"",Values!$B$25)</f>
        <v/>
      </c>
      <c r="AL133" s="1" t="str">
        <f aca="false">IF(ISBLANK(Values!E132),"",SUBSTITUTE(SUBSTITUTE(IF(Values!$J132, Values!$B$26, Values!$B$33), "{language}", Values!$H132), "{flag}", INDEX(options!$E$1:$E$20, Values!$V132)))</f>
        <v/>
      </c>
      <c r="AM133" s="1" t="str">
        <f aca="false">SUBSTITUTE(IF(ISBLANK(Values!E132),"",Values!$B$27), "{model}", Values!$B$3)</f>
        <v/>
      </c>
      <c r="AT133" s="28" t="str">
        <f aca="false">IF(ISBLANK(Values!E132),"",Values!H132)</f>
        <v/>
      </c>
      <c r="AV133" s="36" t="str">
        <f aca="false">IF(ISBLANK(Values!E132),"",IF(Values!J132,"Backlit", "Non-Backlit"))</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3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8"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 SUBSTITUTE(Values!$B$1, "{language}", Values!H133) &amp; " " &amp;Values!$B$3, SUBSTITUTE(Values!$B$2, "{language}", Values!$H133) &amp; " " &amp;Values!$B$3))</f>
        <v/>
      </c>
      <c r="G134" s="39" t="str">
        <f aca="false">IF(ISBLANK(Values!E133),"","TellusRem")</f>
        <v/>
      </c>
      <c r="H134" s="27" t="str">
        <f aca="false">IF(ISBLANK(Values!E133),"",Values!$B$16)</f>
        <v/>
      </c>
      <c r="I134" s="27" t="str">
        <f aca="false">IF(ISBLANK(Values!E133),"","4730574031")</f>
        <v/>
      </c>
      <c r="J134" s="40" t="str">
        <f aca="false">IF(ISBLANK(Values!E133),"",Values!F133 )</f>
        <v/>
      </c>
      <c r="K134" s="28" t="str">
        <f aca="false">IF(ISBLANK(Values!E133),"",IF(Values!J133, Values!$B$4, Values!$B$5))</f>
        <v/>
      </c>
      <c r="L134" s="41" t="str">
        <f aca="false">IF(ISBLANK(Values!E133),"",Values!$B$18)</f>
        <v/>
      </c>
      <c r="M134" s="28" t="str">
        <f aca="false">IF(ISBLANK(Values!E133),"",Values!$M133)</f>
        <v/>
      </c>
      <c r="N134" s="28" t="str">
        <f aca="false">IF(ISBLANK(Values!F133),"",Values!$N133)</f>
        <v/>
      </c>
      <c r="O134" s="1" t="str">
        <f aca="false">IF(ISBLANK(Values!F133),"",Values!$O133)</f>
        <v/>
      </c>
      <c r="W134" s="32" t="str">
        <f aca="false">IF(ISBLANK(Values!E133),"","Child")</f>
        <v/>
      </c>
      <c r="X134" s="32" t="str">
        <f aca="false">IF(ISBLANK(Values!E133),"",Values!$B$13)</f>
        <v/>
      </c>
      <c r="Y134" s="40" t="str">
        <f aca="false">IF(ISBLANK(Values!E133),"","Size-Color")</f>
        <v/>
      </c>
      <c r="Z134" s="32" t="str">
        <f aca="false">IF(ISBLANK(Values!E133),"","variation")</f>
        <v/>
      </c>
      <c r="AA134" s="36" t="str">
        <f aca="false">IF(ISBLANK(Values!E133),"",Values!$B$20)</f>
        <v/>
      </c>
      <c r="AB134" s="36" t="str">
        <f aca="false">IF(ISBLANK(Values!E133),"",Values!$B$29)</f>
        <v/>
      </c>
      <c r="AI134" s="42" t="str">
        <f aca="false">IF(ISBLANK(Values!E133),"",IF(Values!I133,Values!$B$23,Values!$B$33))</f>
        <v/>
      </c>
      <c r="AJ134" s="43" t="str">
        <f aca="false">IF(ISBLANK(Values!E133),"",Values!$B$24 &amp;" "&amp;Values!$B$3)</f>
        <v/>
      </c>
      <c r="AK134" s="1" t="str">
        <f aca="false">IF(ISBLANK(Values!E133),"",Values!$B$25)</f>
        <v/>
      </c>
      <c r="AL134" s="1" t="str">
        <f aca="false">IF(ISBLANK(Values!E133),"",SUBSTITUTE(SUBSTITUTE(IF(Values!$J133, Values!$B$26, Values!$B$33), "{language}", Values!$H133), "{flag}", INDEX(options!$E$1:$E$20, Values!$V133)))</f>
        <v/>
      </c>
      <c r="AM134" s="1" t="str">
        <f aca="false">SUBSTITUTE(IF(ISBLANK(Values!E133),"",Values!$B$27), "{model}", Values!$B$3)</f>
        <v/>
      </c>
      <c r="AT134" s="28" t="str">
        <f aca="false">IF(ISBLANK(Values!E133),"",Values!H133)</f>
        <v/>
      </c>
      <c r="AV134" s="36" t="str">
        <f aca="false">IF(ISBLANK(Values!E133),"",IF(Values!J133,"Backlit", "Non-Backlit"))</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3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8"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 SUBSTITUTE(Values!$B$1, "{language}", Values!H134) &amp; " " &amp;Values!$B$3, SUBSTITUTE(Values!$B$2, "{language}", Values!$H134) &amp; " " &amp;Values!$B$3))</f>
        <v/>
      </c>
      <c r="G135" s="39" t="str">
        <f aca="false">IF(ISBLANK(Values!E134),"","TellusRem")</f>
        <v/>
      </c>
      <c r="H135" s="27" t="str">
        <f aca="false">IF(ISBLANK(Values!E134),"",Values!$B$16)</f>
        <v/>
      </c>
      <c r="I135" s="27" t="str">
        <f aca="false">IF(ISBLANK(Values!E134),"","4730574031")</f>
        <v/>
      </c>
      <c r="J135" s="40" t="str">
        <f aca="false">IF(ISBLANK(Values!E134),"",Values!F134 )</f>
        <v/>
      </c>
      <c r="K135" s="28" t="str">
        <f aca="false">IF(ISBLANK(Values!E134),"",IF(Values!J134, Values!$B$4, Values!$B$5))</f>
        <v/>
      </c>
      <c r="L135" s="41" t="str">
        <f aca="false">IF(ISBLANK(Values!E134),"",Values!$B$18)</f>
        <v/>
      </c>
      <c r="M135" s="28" t="str">
        <f aca="false">IF(ISBLANK(Values!E134),"",Values!$M134)</f>
        <v/>
      </c>
      <c r="N135" s="28" t="str">
        <f aca="false">IF(ISBLANK(Values!F134),"",Values!$N134)</f>
        <v/>
      </c>
      <c r="O135" s="1" t="str">
        <f aca="false">IF(ISBLANK(Values!F134),"",Values!$O134)</f>
        <v/>
      </c>
      <c r="W135" s="32" t="str">
        <f aca="false">IF(ISBLANK(Values!E134),"","Child")</f>
        <v/>
      </c>
      <c r="X135" s="32" t="str">
        <f aca="false">IF(ISBLANK(Values!E134),"",Values!$B$13)</f>
        <v/>
      </c>
      <c r="Y135" s="40" t="str">
        <f aca="false">IF(ISBLANK(Values!E134),"","Size-Color")</f>
        <v/>
      </c>
      <c r="Z135" s="32" t="str">
        <f aca="false">IF(ISBLANK(Values!E134),"","variation")</f>
        <v/>
      </c>
      <c r="AA135" s="36" t="str">
        <f aca="false">IF(ISBLANK(Values!E134),"",Values!$B$20)</f>
        <v/>
      </c>
      <c r="AB135" s="36" t="str">
        <f aca="false">IF(ISBLANK(Values!E134),"",Values!$B$29)</f>
        <v/>
      </c>
      <c r="AI135" s="42" t="str">
        <f aca="false">IF(ISBLANK(Values!E134),"",IF(Values!I134,Values!$B$23,Values!$B$33))</f>
        <v/>
      </c>
      <c r="AJ135" s="43" t="str">
        <f aca="false">IF(ISBLANK(Values!E134),"",Values!$B$24 &amp;" "&amp;Values!$B$3)</f>
        <v/>
      </c>
      <c r="AK135" s="1" t="str">
        <f aca="false">IF(ISBLANK(Values!E134),"",Values!$B$25)</f>
        <v/>
      </c>
      <c r="AL135" s="1" t="str">
        <f aca="false">IF(ISBLANK(Values!E134),"",SUBSTITUTE(SUBSTITUTE(IF(Values!$J134, Values!$B$26, Values!$B$33), "{language}", Values!$H134), "{flag}", INDEX(options!$E$1:$E$20, Values!$V134)))</f>
        <v/>
      </c>
      <c r="AM135" s="1" t="str">
        <f aca="false">SUBSTITUTE(IF(ISBLANK(Values!E134),"",Values!$B$27), "{model}", Values!$B$3)</f>
        <v/>
      </c>
      <c r="AT135" s="28" t="str">
        <f aca="false">IF(ISBLANK(Values!E134),"",Values!H134)</f>
        <v/>
      </c>
      <c r="AV135" s="36" t="str">
        <f aca="false">IF(ISBLANK(Values!E134),"",IF(Values!J134,"Backlit", "Non-Backlit"))</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3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8"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 SUBSTITUTE(Values!$B$1, "{language}", Values!H135) &amp; " " &amp;Values!$B$3, SUBSTITUTE(Values!$B$2, "{language}", Values!$H135) &amp; " " &amp;Values!$B$3))</f>
        <v/>
      </c>
      <c r="G136" s="39" t="str">
        <f aca="false">IF(ISBLANK(Values!E135),"","TellusRem")</f>
        <v/>
      </c>
      <c r="H136" s="27" t="str">
        <f aca="false">IF(ISBLANK(Values!E135),"",Values!$B$16)</f>
        <v/>
      </c>
      <c r="I136" s="27" t="str">
        <f aca="false">IF(ISBLANK(Values!E135),"","4730574031")</f>
        <v/>
      </c>
      <c r="J136" s="40" t="str">
        <f aca="false">IF(ISBLANK(Values!E135),"",Values!F135 )</f>
        <v/>
      </c>
      <c r="K136" s="28" t="str">
        <f aca="false">IF(ISBLANK(Values!E135),"",IF(Values!J135, Values!$B$4, Values!$B$5))</f>
        <v/>
      </c>
      <c r="L136" s="41" t="str">
        <f aca="false">IF(ISBLANK(Values!E135),"",Values!$B$18)</f>
        <v/>
      </c>
      <c r="M136" s="28" t="str">
        <f aca="false">IF(ISBLANK(Values!E135),"",Values!$M135)</f>
        <v/>
      </c>
      <c r="N136" s="28" t="str">
        <f aca="false">IF(ISBLANK(Values!F135),"",Values!$N135)</f>
        <v/>
      </c>
      <c r="O136" s="1" t="str">
        <f aca="false">IF(ISBLANK(Values!F135),"",Values!$O135)</f>
        <v/>
      </c>
      <c r="W136" s="32" t="str">
        <f aca="false">IF(ISBLANK(Values!E135),"","Child")</f>
        <v/>
      </c>
      <c r="X136" s="32" t="str">
        <f aca="false">IF(ISBLANK(Values!E135),"",Values!$B$13)</f>
        <v/>
      </c>
      <c r="Y136" s="40" t="str">
        <f aca="false">IF(ISBLANK(Values!E135),"","Size-Color")</f>
        <v/>
      </c>
      <c r="Z136" s="32" t="str">
        <f aca="false">IF(ISBLANK(Values!E135),"","variation")</f>
        <v/>
      </c>
      <c r="AA136" s="36" t="str">
        <f aca="false">IF(ISBLANK(Values!E135),"",Values!$B$20)</f>
        <v/>
      </c>
      <c r="AB136" s="36" t="str">
        <f aca="false">IF(ISBLANK(Values!E135),"",Values!$B$29)</f>
        <v/>
      </c>
      <c r="AI136" s="42" t="str">
        <f aca="false">IF(ISBLANK(Values!E135),"",IF(Values!I135,Values!$B$23,Values!$B$33))</f>
        <v/>
      </c>
      <c r="AJ136" s="43" t="str">
        <f aca="false">IF(ISBLANK(Values!E135),"",Values!$B$24 &amp;" "&amp;Values!$B$3)</f>
        <v/>
      </c>
      <c r="AK136" s="1" t="str">
        <f aca="false">IF(ISBLANK(Values!E135),"",Values!$B$25)</f>
        <v/>
      </c>
      <c r="AL136" s="1" t="str">
        <f aca="false">IF(ISBLANK(Values!E135),"",SUBSTITUTE(SUBSTITUTE(IF(Values!$J135, Values!$B$26, Values!$B$33), "{language}", Values!$H135), "{flag}", INDEX(options!$E$1:$E$20, Values!$V135)))</f>
        <v/>
      </c>
      <c r="AM136" s="1" t="str">
        <f aca="false">SUBSTITUTE(IF(ISBLANK(Values!E135),"",Values!$B$27), "{model}", Values!$B$3)</f>
        <v/>
      </c>
      <c r="AT136" s="28" t="str">
        <f aca="false">IF(ISBLANK(Values!E135),"",Values!H135)</f>
        <v/>
      </c>
      <c r="AV136" s="36" t="str">
        <f aca="false">IF(ISBLANK(Values!E135),"",IF(Values!J135,"Backlit", "Non-Backlit"))</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3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8"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 SUBSTITUTE(Values!$B$1, "{language}", Values!H136) &amp; " " &amp;Values!$B$3, SUBSTITUTE(Values!$B$2, "{language}", Values!$H136) &amp; " " &amp;Values!$B$3))</f>
        <v/>
      </c>
      <c r="G137" s="39" t="str">
        <f aca="false">IF(ISBLANK(Values!E136),"","TellusRem")</f>
        <v/>
      </c>
      <c r="H137" s="27" t="str">
        <f aca="false">IF(ISBLANK(Values!E136),"",Values!$B$16)</f>
        <v/>
      </c>
      <c r="I137" s="27" t="str">
        <f aca="false">IF(ISBLANK(Values!E136),"","4730574031")</f>
        <v/>
      </c>
      <c r="J137" s="40" t="str">
        <f aca="false">IF(ISBLANK(Values!E136),"",Values!F136 )</f>
        <v/>
      </c>
      <c r="K137" s="28" t="str">
        <f aca="false">IF(ISBLANK(Values!E136),"",IF(Values!J136, Values!$B$4, Values!$B$5))</f>
        <v/>
      </c>
      <c r="L137" s="41" t="str">
        <f aca="false">IF(ISBLANK(Values!E136),"",Values!$B$18)</f>
        <v/>
      </c>
      <c r="M137" s="28" t="str">
        <f aca="false">IF(ISBLANK(Values!E136),"",Values!$M136)</f>
        <v/>
      </c>
      <c r="N137" s="28" t="str">
        <f aca="false">IF(ISBLANK(Values!F136),"",Values!$N136)</f>
        <v/>
      </c>
      <c r="O137" s="1" t="str">
        <f aca="false">IF(ISBLANK(Values!F136),"",Values!$O136)</f>
        <v/>
      </c>
      <c r="W137" s="32" t="str">
        <f aca="false">IF(ISBLANK(Values!E136),"","Child")</f>
        <v/>
      </c>
      <c r="X137" s="32" t="str">
        <f aca="false">IF(ISBLANK(Values!E136),"",Values!$B$13)</f>
        <v/>
      </c>
      <c r="Y137" s="40" t="str">
        <f aca="false">IF(ISBLANK(Values!E136),"","Size-Color")</f>
        <v/>
      </c>
      <c r="Z137" s="32" t="str">
        <f aca="false">IF(ISBLANK(Values!E136),"","variation")</f>
        <v/>
      </c>
      <c r="AA137" s="36" t="str">
        <f aca="false">IF(ISBLANK(Values!E136),"",Values!$B$20)</f>
        <v/>
      </c>
      <c r="AB137" s="36" t="str">
        <f aca="false">IF(ISBLANK(Values!E136),"",Values!$B$29)</f>
        <v/>
      </c>
      <c r="AI137" s="42" t="str">
        <f aca="false">IF(ISBLANK(Values!E136),"",IF(Values!I136,Values!$B$23,Values!$B$33))</f>
        <v/>
      </c>
      <c r="AJ137" s="43" t="str">
        <f aca="false">IF(ISBLANK(Values!E136),"",Values!$B$24 &amp;" "&amp;Values!$B$3)</f>
        <v/>
      </c>
      <c r="AK137" s="1" t="str">
        <f aca="false">IF(ISBLANK(Values!E136),"",Values!$B$25)</f>
        <v/>
      </c>
      <c r="AL137" s="1" t="str">
        <f aca="false">IF(ISBLANK(Values!E136),"",SUBSTITUTE(SUBSTITUTE(IF(Values!$J136, Values!$B$26, Values!$B$33), "{language}", Values!$H136), "{flag}", INDEX(options!$E$1:$E$20, Values!$V136)))</f>
        <v/>
      </c>
      <c r="AM137" s="1" t="str">
        <f aca="false">SUBSTITUTE(IF(ISBLANK(Values!E136),"",Values!$B$27), "{model}", Values!$B$3)</f>
        <v/>
      </c>
      <c r="AT137" s="28" t="str">
        <f aca="false">IF(ISBLANK(Values!E136),"",Values!H136)</f>
        <v/>
      </c>
      <c r="AV137" s="36" t="str">
        <f aca="false">IF(ISBLANK(Values!E136),"",IF(Values!J136,"Backlit", "Non-Backlit"))</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3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8"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 SUBSTITUTE(Values!$B$1, "{language}", Values!H137) &amp; " " &amp;Values!$B$3, SUBSTITUTE(Values!$B$2, "{language}", Values!$H137) &amp; " " &amp;Values!$B$3))</f>
        <v/>
      </c>
      <c r="G138" s="39" t="str">
        <f aca="false">IF(ISBLANK(Values!E137),"","TellusRem")</f>
        <v/>
      </c>
      <c r="H138" s="27" t="str">
        <f aca="false">IF(ISBLANK(Values!E137),"",Values!$B$16)</f>
        <v/>
      </c>
      <c r="I138" s="27" t="str">
        <f aca="false">IF(ISBLANK(Values!E137),"","4730574031")</f>
        <v/>
      </c>
      <c r="J138" s="40" t="str">
        <f aca="false">IF(ISBLANK(Values!E137),"",Values!F137 )</f>
        <v/>
      </c>
      <c r="K138" s="28" t="str">
        <f aca="false">IF(ISBLANK(Values!E137),"",IF(Values!J137, Values!$B$4, Values!$B$5))</f>
        <v/>
      </c>
      <c r="L138" s="41" t="str">
        <f aca="false">IF(ISBLANK(Values!E137),"",Values!$B$18)</f>
        <v/>
      </c>
      <c r="M138" s="28" t="str">
        <f aca="false">IF(ISBLANK(Values!E137),"",Values!$M137)</f>
        <v/>
      </c>
      <c r="N138" s="28" t="str">
        <f aca="false">IF(ISBLANK(Values!F137),"",Values!$N137)</f>
        <v/>
      </c>
      <c r="O138" s="1" t="str">
        <f aca="false">IF(ISBLANK(Values!F137),"",Values!$O137)</f>
        <v/>
      </c>
      <c r="W138" s="32" t="str">
        <f aca="false">IF(ISBLANK(Values!E137),"","Child")</f>
        <v/>
      </c>
      <c r="X138" s="32" t="str">
        <f aca="false">IF(ISBLANK(Values!E137),"",Values!$B$13)</f>
        <v/>
      </c>
      <c r="Y138" s="40" t="str">
        <f aca="false">IF(ISBLANK(Values!E137),"","Size-Color")</f>
        <v/>
      </c>
      <c r="Z138" s="32" t="str">
        <f aca="false">IF(ISBLANK(Values!E137),"","variation")</f>
        <v/>
      </c>
      <c r="AA138" s="36" t="str">
        <f aca="false">IF(ISBLANK(Values!E137),"",Values!$B$20)</f>
        <v/>
      </c>
      <c r="AB138" s="36" t="str">
        <f aca="false">IF(ISBLANK(Values!E137),"",Values!$B$29)</f>
        <v/>
      </c>
      <c r="AI138" s="42" t="str">
        <f aca="false">IF(ISBLANK(Values!E137),"",IF(Values!I137,Values!$B$23,Values!$B$33))</f>
        <v/>
      </c>
      <c r="AJ138" s="43" t="str">
        <f aca="false">IF(ISBLANK(Values!E137),"",Values!$B$24 &amp;" "&amp;Values!$B$3)</f>
        <v/>
      </c>
      <c r="AK138" s="1" t="str">
        <f aca="false">IF(ISBLANK(Values!E137),"",Values!$B$25)</f>
        <v/>
      </c>
      <c r="AL138" s="1" t="str">
        <f aca="false">IF(ISBLANK(Values!E137),"",SUBSTITUTE(SUBSTITUTE(IF(Values!$J137, Values!$B$26, Values!$B$33), "{language}", Values!$H137), "{flag}", INDEX(options!$E$1:$E$20, Values!$V137)))</f>
        <v/>
      </c>
      <c r="AM138" s="1" t="str">
        <f aca="false">SUBSTITUTE(IF(ISBLANK(Values!E137),"",Values!$B$27), "{model}", Values!$B$3)</f>
        <v/>
      </c>
      <c r="AT138" s="28" t="str">
        <f aca="false">IF(ISBLANK(Values!E137),"",Values!H137)</f>
        <v/>
      </c>
      <c r="AV138" s="36" t="str">
        <f aca="false">IF(ISBLANK(Values!E137),"",IF(Values!J137,"Backlit", "Non-Backlit"))</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3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8"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 SUBSTITUTE(Values!$B$1, "{language}", Values!H138) &amp; " " &amp;Values!$B$3, SUBSTITUTE(Values!$B$2, "{language}", Values!$H138) &amp; " " &amp;Values!$B$3))</f>
        <v/>
      </c>
      <c r="G139" s="39" t="str">
        <f aca="false">IF(ISBLANK(Values!E138),"","TellusRem")</f>
        <v/>
      </c>
      <c r="H139" s="27" t="str">
        <f aca="false">IF(ISBLANK(Values!E138),"",Values!$B$16)</f>
        <v/>
      </c>
      <c r="I139" s="27" t="str">
        <f aca="false">IF(ISBLANK(Values!E138),"","4730574031")</f>
        <v/>
      </c>
      <c r="J139" s="40" t="str">
        <f aca="false">IF(ISBLANK(Values!E138),"",Values!F138 )</f>
        <v/>
      </c>
      <c r="K139" s="28" t="str">
        <f aca="false">IF(ISBLANK(Values!E138),"",IF(Values!J138, Values!$B$4, Values!$B$5))</f>
        <v/>
      </c>
      <c r="L139" s="41" t="str">
        <f aca="false">IF(ISBLANK(Values!E138),"",Values!$B$18)</f>
        <v/>
      </c>
      <c r="M139" s="28" t="str">
        <f aca="false">IF(ISBLANK(Values!E138),"",Values!$M138)</f>
        <v/>
      </c>
      <c r="N139" s="28" t="str">
        <f aca="false">IF(ISBLANK(Values!F138),"",Values!$N138)</f>
        <v/>
      </c>
      <c r="O139" s="1" t="str">
        <f aca="false">IF(ISBLANK(Values!F138),"",Values!$O138)</f>
        <v/>
      </c>
      <c r="W139" s="32" t="str">
        <f aca="false">IF(ISBLANK(Values!E138),"","Child")</f>
        <v/>
      </c>
      <c r="X139" s="32" t="str">
        <f aca="false">IF(ISBLANK(Values!E138),"",Values!$B$13)</f>
        <v/>
      </c>
      <c r="Y139" s="40" t="str">
        <f aca="false">IF(ISBLANK(Values!E138),"","Size-Color")</f>
        <v/>
      </c>
      <c r="Z139" s="32" t="str">
        <f aca="false">IF(ISBLANK(Values!E138),"","variation")</f>
        <v/>
      </c>
      <c r="AA139" s="36" t="str">
        <f aca="false">IF(ISBLANK(Values!E138),"",Values!$B$20)</f>
        <v/>
      </c>
      <c r="AB139" s="36" t="str">
        <f aca="false">IF(ISBLANK(Values!E138),"",Values!$B$29)</f>
        <v/>
      </c>
      <c r="AI139" s="42" t="str">
        <f aca="false">IF(ISBLANK(Values!E138),"",IF(Values!I138,Values!$B$23,Values!$B$33))</f>
        <v/>
      </c>
      <c r="AJ139" s="43" t="str">
        <f aca="false">IF(ISBLANK(Values!E138),"",Values!$B$24 &amp;" "&amp;Values!$B$3)</f>
        <v/>
      </c>
      <c r="AK139" s="1" t="str">
        <f aca="false">IF(ISBLANK(Values!E138),"",Values!$B$25)</f>
        <v/>
      </c>
      <c r="AL139" s="1" t="str">
        <f aca="false">IF(ISBLANK(Values!E138),"",SUBSTITUTE(SUBSTITUTE(IF(Values!$J138, Values!$B$26, Values!$B$33), "{language}", Values!$H138), "{flag}", INDEX(options!$E$1:$E$20, Values!$V138)))</f>
        <v/>
      </c>
      <c r="AM139" s="1" t="str">
        <f aca="false">SUBSTITUTE(IF(ISBLANK(Values!E138),"",Values!$B$27), "{model}", Values!$B$3)</f>
        <v/>
      </c>
      <c r="AT139" s="28" t="str">
        <f aca="false">IF(ISBLANK(Values!E138),"",Values!H138)</f>
        <v/>
      </c>
      <c r="AV139" s="36" t="str">
        <f aca="false">IF(ISBLANK(Values!E138),"",IF(Values!J138,"Backlit", "Non-Backlit"))</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3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8"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 SUBSTITUTE(Values!$B$1, "{language}", Values!H139) &amp; " " &amp;Values!$B$3, SUBSTITUTE(Values!$B$2, "{language}", Values!$H139) &amp; " " &amp;Values!$B$3))</f>
        <v/>
      </c>
      <c r="G140" s="39" t="str">
        <f aca="false">IF(ISBLANK(Values!E139),"","TellusRem")</f>
        <v/>
      </c>
      <c r="H140" s="27" t="str">
        <f aca="false">IF(ISBLANK(Values!E139),"",Values!$B$16)</f>
        <v/>
      </c>
      <c r="I140" s="27" t="str">
        <f aca="false">IF(ISBLANK(Values!E139),"","4730574031")</f>
        <v/>
      </c>
      <c r="J140" s="40" t="str">
        <f aca="false">IF(ISBLANK(Values!E139),"",Values!F139 )</f>
        <v/>
      </c>
      <c r="K140" s="28" t="str">
        <f aca="false">IF(ISBLANK(Values!E139),"",IF(Values!J139, Values!$B$4, Values!$B$5))</f>
        <v/>
      </c>
      <c r="L140" s="41" t="str">
        <f aca="false">IF(ISBLANK(Values!E139),"",Values!$B$18)</f>
        <v/>
      </c>
      <c r="M140" s="28" t="str">
        <f aca="false">IF(ISBLANK(Values!E139),"",Values!$M139)</f>
        <v/>
      </c>
      <c r="N140" s="28" t="str">
        <f aca="false">IF(ISBLANK(Values!F139),"",Values!$N139)</f>
        <v/>
      </c>
      <c r="O140" s="1" t="str">
        <f aca="false">IF(ISBLANK(Values!F139),"",Values!$O139)</f>
        <v/>
      </c>
      <c r="W140" s="32" t="str">
        <f aca="false">IF(ISBLANK(Values!E139),"","Child")</f>
        <v/>
      </c>
      <c r="X140" s="32" t="str">
        <f aca="false">IF(ISBLANK(Values!E139),"",Values!$B$13)</f>
        <v/>
      </c>
      <c r="Y140" s="40" t="str">
        <f aca="false">IF(ISBLANK(Values!E139),"","Size-Color")</f>
        <v/>
      </c>
      <c r="Z140" s="32" t="str">
        <f aca="false">IF(ISBLANK(Values!E139),"","variation")</f>
        <v/>
      </c>
      <c r="AA140" s="36" t="str">
        <f aca="false">IF(ISBLANK(Values!E139),"",Values!$B$20)</f>
        <v/>
      </c>
      <c r="AB140" s="36" t="str">
        <f aca="false">IF(ISBLANK(Values!E139),"",Values!$B$29)</f>
        <v/>
      </c>
      <c r="AI140" s="42" t="str">
        <f aca="false">IF(ISBLANK(Values!E139),"",IF(Values!I139,Values!$B$23,Values!$B$33))</f>
        <v/>
      </c>
      <c r="AJ140" s="43" t="str">
        <f aca="false">IF(ISBLANK(Values!E139),"",Values!$B$24 &amp;" "&amp;Values!$B$3)</f>
        <v/>
      </c>
      <c r="AK140" s="1" t="str">
        <f aca="false">IF(ISBLANK(Values!E139),"",Values!$B$25)</f>
        <v/>
      </c>
      <c r="AL140" s="1" t="str">
        <f aca="false">IF(ISBLANK(Values!E139),"",SUBSTITUTE(SUBSTITUTE(IF(Values!$J139, Values!$B$26, Values!$B$33), "{language}", Values!$H139), "{flag}", INDEX(options!$E$1:$E$20, Values!$V139)))</f>
        <v/>
      </c>
      <c r="AM140" s="1" t="str">
        <f aca="false">SUBSTITUTE(IF(ISBLANK(Values!E139),"",Values!$B$27), "{model}", Values!$B$3)</f>
        <v/>
      </c>
      <c r="AT140" s="28" t="str">
        <f aca="false">IF(ISBLANK(Values!E139),"",Values!H139)</f>
        <v/>
      </c>
      <c r="AV140" s="36" t="str">
        <f aca="false">IF(ISBLANK(Values!E139),"",IF(Values!J139,"Backlit", "Non-Backlit"))</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3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8"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 SUBSTITUTE(Values!$B$1, "{language}", Values!H140) &amp; " " &amp;Values!$B$3, SUBSTITUTE(Values!$B$2, "{language}", Values!$H140) &amp; " " &amp;Values!$B$3))</f>
        <v/>
      </c>
      <c r="G141" s="39" t="str">
        <f aca="false">IF(ISBLANK(Values!E140),"","TellusRem")</f>
        <v/>
      </c>
      <c r="H141" s="27" t="str">
        <f aca="false">IF(ISBLANK(Values!E140),"",Values!$B$16)</f>
        <v/>
      </c>
      <c r="I141" s="27" t="str">
        <f aca="false">IF(ISBLANK(Values!E140),"","4730574031")</f>
        <v/>
      </c>
      <c r="J141" s="40" t="str">
        <f aca="false">IF(ISBLANK(Values!E140),"",Values!F140 )</f>
        <v/>
      </c>
      <c r="K141" s="28" t="str">
        <f aca="false">IF(ISBLANK(Values!E140),"",IF(Values!J140, Values!$B$4, Values!$B$5))</f>
        <v/>
      </c>
      <c r="L141" s="41" t="str">
        <f aca="false">IF(ISBLANK(Values!E140),"",Values!$B$18)</f>
        <v/>
      </c>
      <c r="M141" s="28" t="str">
        <f aca="false">IF(ISBLANK(Values!E140),"",Values!$M140)</f>
        <v/>
      </c>
      <c r="N141" s="28" t="str">
        <f aca="false">IF(ISBLANK(Values!F140),"",Values!$N140)</f>
        <v/>
      </c>
      <c r="O141" s="1" t="str">
        <f aca="false">IF(ISBLANK(Values!F140),"",Values!$O140)</f>
        <v/>
      </c>
      <c r="W141" s="32" t="str">
        <f aca="false">IF(ISBLANK(Values!E140),"","Child")</f>
        <v/>
      </c>
      <c r="X141" s="32" t="str">
        <f aca="false">IF(ISBLANK(Values!E140),"",Values!$B$13)</f>
        <v/>
      </c>
      <c r="Y141" s="40" t="str">
        <f aca="false">IF(ISBLANK(Values!E140),"","Size-Color")</f>
        <v/>
      </c>
      <c r="Z141" s="32" t="str">
        <f aca="false">IF(ISBLANK(Values!E140),"","variation")</f>
        <v/>
      </c>
      <c r="AA141" s="36" t="str">
        <f aca="false">IF(ISBLANK(Values!E140),"",Values!$B$20)</f>
        <v/>
      </c>
      <c r="AB141" s="36" t="str">
        <f aca="false">IF(ISBLANK(Values!E140),"",Values!$B$29)</f>
        <v/>
      </c>
      <c r="AI141" s="42" t="str">
        <f aca="false">IF(ISBLANK(Values!E140),"",IF(Values!I140,Values!$B$23,Values!$B$33))</f>
        <v/>
      </c>
      <c r="AJ141" s="43" t="str">
        <f aca="false">IF(ISBLANK(Values!E140),"",Values!$B$24 &amp;" "&amp;Values!$B$3)</f>
        <v/>
      </c>
      <c r="AK141" s="1" t="str">
        <f aca="false">IF(ISBLANK(Values!E140),"",Values!$B$25)</f>
        <v/>
      </c>
      <c r="AL141" s="1" t="str">
        <f aca="false">IF(ISBLANK(Values!E140),"",SUBSTITUTE(SUBSTITUTE(IF(Values!$J140, Values!$B$26, Values!$B$33), "{language}", Values!$H140), "{flag}", INDEX(options!$E$1:$E$20, Values!$V140)))</f>
        <v/>
      </c>
      <c r="AM141" s="1" t="str">
        <f aca="false">SUBSTITUTE(IF(ISBLANK(Values!E140),"",Values!$B$27), "{model}", Values!$B$3)</f>
        <v/>
      </c>
      <c r="AT141" s="28" t="str">
        <f aca="false">IF(ISBLANK(Values!E140),"",Values!H140)</f>
        <v/>
      </c>
      <c r="AV141" s="36" t="str">
        <f aca="false">IF(ISBLANK(Values!E140),"",IF(Values!J140,"Backlit", "Non-Backlit"))</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3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8"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 SUBSTITUTE(Values!$B$1, "{language}", Values!H141) &amp; " " &amp;Values!$B$3, SUBSTITUTE(Values!$B$2, "{language}", Values!$H141) &amp; " " &amp;Values!$B$3))</f>
        <v/>
      </c>
      <c r="G142" s="39" t="str">
        <f aca="false">IF(ISBLANK(Values!E141),"","TellusRem")</f>
        <v/>
      </c>
      <c r="H142" s="27" t="str">
        <f aca="false">IF(ISBLANK(Values!E141),"",Values!$B$16)</f>
        <v/>
      </c>
      <c r="I142" s="27" t="str">
        <f aca="false">IF(ISBLANK(Values!E141),"","4730574031")</f>
        <v/>
      </c>
      <c r="J142" s="40" t="str">
        <f aca="false">IF(ISBLANK(Values!E141),"",Values!F141 )</f>
        <v/>
      </c>
      <c r="K142" s="28" t="str">
        <f aca="false">IF(ISBLANK(Values!E141),"",IF(Values!J141, Values!$B$4, Values!$B$5))</f>
        <v/>
      </c>
      <c r="L142" s="41" t="str">
        <f aca="false">IF(ISBLANK(Values!E141),"",Values!$B$18)</f>
        <v/>
      </c>
      <c r="M142" s="28" t="str">
        <f aca="false">IF(ISBLANK(Values!E141),"",Values!$M141)</f>
        <v/>
      </c>
      <c r="N142" s="28" t="str">
        <f aca="false">IF(ISBLANK(Values!F141),"",Values!$N141)</f>
        <v/>
      </c>
      <c r="O142" s="1" t="str">
        <f aca="false">IF(ISBLANK(Values!F141),"",Values!$O141)</f>
        <v/>
      </c>
      <c r="W142" s="32" t="str">
        <f aca="false">IF(ISBLANK(Values!E141),"","Child")</f>
        <v/>
      </c>
      <c r="X142" s="32" t="str">
        <f aca="false">IF(ISBLANK(Values!E141),"",Values!$B$13)</f>
        <v/>
      </c>
      <c r="Y142" s="40" t="str">
        <f aca="false">IF(ISBLANK(Values!E141),"","Size-Color")</f>
        <v/>
      </c>
      <c r="Z142" s="32" t="str">
        <f aca="false">IF(ISBLANK(Values!E141),"","variation")</f>
        <v/>
      </c>
      <c r="AA142" s="36" t="str">
        <f aca="false">IF(ISBLANK(Values!E141),"",Values!$B$20)</f>
        <v/>
      </c>
      <c r="AB142" s="36" t="str">
        <f aca="false">IF(ISBLANK(Values!E141),"",Values!$B$29)</f>
        <v/>
      </c>
      <c r="AI142" s="42" t="str">
        <f aca="false">IF(ISBLANK(Values!E141),"",IF(Values!I141,Values!$B$23,Values!$B$33))</f>
        <v/>
      </c>
      <c r="AJ142" s="43" t="str">
        <f aca="false">IF(ISBLANK(Values!E141),"",Values!$B$24 &amp;" "&amp;Values!$B$3)</f>
        <v/>
      </c>
      <c r="AK142" s="1" t="str">
        <f aca="false">IF(ISBLANK(Values!E141),"",Values!$B$25)</f>
        <v/>
      </c>
      <c r="AL142" s="1" t="str">
        <f aca="false">IF(ISBLANK(Values!E141),"",SUBSTITUTE(SUBSTITUTE(IF(Values!$J141, Values!$B$26, Values!$B$33), "{language}", Values!$H141), "{flag}", INDEX(options!$E$1:$E$20, Values!$V141)))</f>
        <v/>
      </c>
      <c r="AM142" s="1" t="str">
        <f aca="false">SUBSTITUTE(IF(ISBLANK(Values!E141),"",Values!$B$27), "{model}", Values!$B$3)</f>
        <v/>
      </c>
      <c r="AT142" s="28" t="str">
        <f aca="false">IF(ISBLANK(Values!E141),"",Values!H141)</f>
        <v/>
      </c>
      <c r="AV142" s="36" t="str">
        <f aca="false">IF(ISBLANK(Values!E141),"",IF(Values!J141,"Backlit", "Non-Backlit"))</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3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8"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 SUBSTITUTE(Values!$B$1, "{language}", Values!H142) &amp; " " &amp;Values!$B$3, SUBSTITUTE(Values!$B$2, "{language}", Values!$H142) &amp; " " &amp;Values!$B$3))</f>
        <v/>
      </c>
      <c r="G143" s="39" t="str">
        <f aca="false">IF(ISBLANK(Values!E142),"","TellusRem")</f>
        <v/>
      </c>
      <c r="H143" s="27" t="str">
        <f aca="false">IF(ISBLANK(Values!E142),"",Values!$B$16)</f>
        <v/>
      </c>
      <c r="I143" s="27" t="str">
        <f aca="false">IF(ISBLANK(Values!E142),"","4730574031")</f>
        <v/>
      </c>
      <c r="J143" s="40" t="str">
        <f aca="false">IF(ISBLANK(Values!E142),"",Values!F142 )</f>
        <v/>
      </c>
      <c r="K143" s="28" t="str">
        <f aca="false">IF(ISBLANK(Values!E142),"",IF(Values!J142, Values!$B$4, Values!$B$5))</f>
        <v/>
      </c>
      <c r="L143" s="41" t="str">
        <f aca="false">IF(ISBLANK(Values!E142),"",Values!$B$18)</f>
        <v/>
      </c>
      <c r="M143" s="28" t="str">
        <f aca="false">IF(ISBLANK(Values!E142),"",Values!$M142)</f>
        <v/>
      </c>
      <c r="N143" s="28" t="str">
        <f aca="false">IF(ISBLANK(Values!F142),"",Values!$N142)</f>
        <v/>
      </c>
      <c r="O143" s="1" t="str">
        <f aca="false">IF(ISBLANK(Values!F142),"",Values!$O142)</f>
        <v/>
      </c>
      <c r="W143" s="32" t="str">
        <f aca="false">IF(ISBLANK(Values!E142),"","Child")</f>
        <v/>
      </c>
      <c r="X143" s="32" t="str">
        <f aca="false">IF(ISBLANK(Values!E142),"",Values!$B$13)</f>
        <v/>
      </c>
      <c r="Y143" s="40" t="str">
        <f aca="false">IF(ISBLANK(Values!E142),"","Size-Color")</f>
        <v/>
      </c>
      <c r="Z143" s="32" t="str">
        <f aca="false">IF(ISBLANK(Values!E142),"","variation")</f>
        <v/>
      </c>
      <c r="AA143" s="36" t="str">
        <f aca="false">IF(ISBLANK(Values!E142),"",Values!$B$20)</f>
        <v/>
      </c>
      <c r="AB143" s="36" t="str">
        <f aca="false">IF(ISBLANK(Values!E142),"",Values!$B$29)</f>
        <v/>
      </c>
      <c r="AI143" s="42" t="str">
        <f aca="false">IF(ISBLANK(Values!E142),"",IF(Values!I142,Values!$B$23,Values!$B$33))</f>
        <v/>
      </c>
      <c r="AJ143" s="43" t="str">
        <f aca="false">IF(ISBLANK(Values!E142),"",Values!$B$24 &amp;" "&amp;Values!$B$3)</f>
        <v/>
      </c>
      <c r="AK143" s="1" t="str">
        <f aca="false">IF(ISBLANK(Values!E142),"",Values!$B$25)</f>
        <v/>
      </c>
      <c r="AL143" s="1" t="str">
        <f aca="false">IF(ISBLANK(Values!E142),"",SUBSTITUTE(SUBSTITUTE(IF(Values!$J142, Values!$B$26, Values!$B$33), "{language}", Values!$H142), "{flag}", INDEX(options!$E$1:$E$20, Values!$V142)))</f>
        <v/>
      </c>
      <c r="AM143" s="1" t="str">
        <f aca="false">SUBSTITUTE(IF(ISBLANK(Values!E142),"",Values!$B$27), "{model}", Values!$B$3)</f>
        <v/>
      </c>
      <c r="AT143" s="28" t="str">
        <f aca="false">IF(ISBLANK(Values!E142),"",Values!H142)</f>
        <v/>
      </c>
      <c r="AV143" s="36" t="str">
        <f aca="false">IF(ISBLANK(Values!E142),"",IF(Values!J142,"Backlit", "Non-Backlit"))</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3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8"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 SUBSTITUTE(Values!$B$1, "{language}", Values!H143) &amp; " " &amp;Values!$B$3, SUBSTITUTE(Values!$B$2, "{language}", Values!$H143) &amp; " " &amp;Values!$B$3))</f>
        <v/>
      </c>
      <c r="G144" s="39" t="str">
        <f aca="false">IF(ISBLANK(Values!E143),"","TellusRem")</f>
        <v/>
      </c>
      <c r="H144" s="27" t="str">
        <f aca="false">IF(ISBLANK(Values!E143),"",Values!$B$16)</f>
        <v/>
      </c>
      <c r="I144" s="27" t="str">
        <f aca="false">IF(ISBLANK(Values!E143),"","4730574031")</f>
        <v/>
      </c>
      <c r="J144" s="40" t="str">
        <f aca="false">IF(ISBLANK(Values!E143),"",Values!F143 )</f>
        <v/>
      </c>
      <c r="K144" s="28" t="str">
        <f aca="false">IF(ISBLANK(Values!E143),"",IF(Values!J143, Values!$B$4, Values!$B$5))</f>
        <v/>
      </c>
      <c r="L144" s="41" t="str">
        <f aca="false">IF(ISBLANK(Values!E143),"",Values!$B$18)</f>
        <v/>
      </c>
      <c r="M144" s="28" t="str">
        <f aca="false">IF(ISBLANK(Values!E143),"",Values!$M143)</f>
        <v/>
      </c>
      <c r="N144" s="28" t="str">
        <f aca="false">IF(ISBLANK(Values!F143),"",Values!$N143)</f>
        <v/>
      </c>
      <c r="O144" s="1" t="str">
        <f aca="false">IF(ISBLANK(Values!F143),"",Values!$O143)</f>
        <v/>
      </c>
      <c r="W144" s="32" t="str">
        <f aca="false">IF(ISBLANK(Values!E143),"","Child")</f>
        <v/>
      </c>
      <c r="X144" s="32" t="str">
        <f aca="false">IF(ISBLANK(Values!E143),"",Values!$B$13)</f>
        <v/>
      </c>
      <c r="Y144" s="40" t="str">
        <f aca="false">IF(ISBLANK(Values!E143),"","Size-Color")</f>
        <v/>
      </c>
      <c r="Z144" s="32" t="str">
        <f aca="false">IF(ISBLANK(Values!E143),"","variation")</f>
        <v/>
      </c>
      <c r="AA144" s="36" t="str">
        <f aca="false">IF(ISBLANK(Values!E143),"",Values!$B$20)</f>
        <v/>
      </c>
      <c r="AB144" s="36" t="str">
        <f aca="false">IF(ISBLANK(Values!E143),"",Values!$B$29)</f>
        <v/>
      </c>
      <c r="AI144" s="42" t="str">
        <f aca="false">IF(ISBLANK(Values!E143),"",IF(Values!I143,Values!$B$23,Values!$B$33))</f>
        <v/>
      </c>
      <c r="AJ144" s="43" t="str">
        <f aca="false">IF(ISBLANK(Values!E143),"",Values!$B$24 &amp;" "&amp;Values!$B$3)</f>
        <v/>
      </c>
      <c r="AK144" s="1" t="str">
        <f aca="false">IF(ISBLANK(Values!E143),"",Values!$B$25)</f>
        <v/>
      </c>
      <c r="AL144" s="1" t="str">
        <f aca="false">IF(ISBLANK(Values!E143),"",SUBSTITUTE(SUBSTITUTE(IF(Values!$J143, Values!$B$26, Values!$B$33), "{language}", Values!$H143), "{flag}", INDEX(options!$E$1:$E$20, Values!$V143)))</f>
        <v/>
      </c>
      <c r="AM144" s="1" t="str">
        <f aca="false">SUBSTITUTE(IF(ISBLANK(Values!E143),"",Values!$B$27), "{model}", Values!$B$3)</f>
        <v/>
      </c>
      <c r="AT144" s="28" t="str">
        <f aca="false">IF(ISBLANK(Values!E143),"",Values!H143)</f>
        <v/>
      </c>
      <c r="AV144" s="36" t="str">
        <f aca="false">IF(ISBLANK(Values!E143),"",IF(Values!J143,"Backlit", "Non-Backlit"))</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3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8"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 SUBSTITUTE(Values!$B$1, "{language}", Values!H144) &amp; " " &amp;Values!$B$3, SUBSTITUTE(Values!$B$2, "{language}", Values!$H144) &amp; " " &amp;Values!$B$3))</f>
        <v/>
      </c>
      <c r="G145" s="39" t="str">
        <f aca="false">IF(ISBLANK(Values!E144),"","TellusRem")</f>
        <v/>
      </c>
      <c r="H145" s="27" t="str">
        <f aca="false">IF(ISBLANK(Values!E144),"",Values!$B$16)</f>
        <v/>
      </c>
      <c r="I145" s="27" t="str">
        <f aca="false">IF(ISBLANK(Values!E144),"","4730574031")</f>
        <v/>
      </c>
      <c r="J145" s="40" t="str">
        <f aca="false">IF(ISBLANK(Values!E144),"",Values!F144 )</f>
        <v/>
      </c>
      <c r="K145" s="28" t="str">
        <f aca="false">IF(ISBLANK(Values!E144),"",IF(Values!J144, Values!$B$4, Values!$B$5))</f>
        <v/>
      </c>
      <c r="L145" s="41" t="str">
        <f aca="false">IF(ISBLANK(Values!E144),"",Values!$B$18)</f>
        <v/>
      </c>
      <c r="M145" s="28" t="str">
        <f aca="false">IF(ISBLANK(Values!E144),"",Values!$M144)</f>
        <v/>
      </c>
      <c r="N145" s="28" t="str">
        <f aca="false">IF(ISBLANK(Values!F144),"",Values!$N144)</f>
        <v/>
      </c>
      <c r="O145" s="1" t="str">
        <f aca="false">IF(ISBLANK(Values!F144),"",Values!$O144)</f>
        <v/>
      </c>
      <c r="W145" s="32" t="str">
        <f aca="false">IF(ISBLANK(Values!E144),"","Child")</f>
        <v/>
      </c>
      <c r="X145" s="32" t="str">
        <f aca="false">IF(ISBLANK(Values!E144),"",Values!$B$13)</f>
        <v/>
      </c>
      <c r="Y145" s="40" t="str">
        <f aca="false">IF(ISBLANK(Values!E144),"","Size-Color")</f>
        <v/>
      </c>
      <c r="Z145" s="32" t="str">
        <f aca="false">IF(ISBLANK(Values!E144),"","variation")</f>
        <v/>
      </c>
      <c r="AA145" s="36" t="str">
        <f aca="false">IF(ISBLANK(Values!E144),"",Values!$B$20)</f>
        <v/>
      </c>
      <c r="AB145" s="36" t="str">
        <f aca="false">IF(ISBLANK(Values!E144),"",Values!$B$29)</f>
        <v/>
      </c>
      <c r="AI145" s="42" t="str">
        <f aca="false">IF(ISBLANK(Values!E144),"",IF(Values!I144,Values!$B$23,Values!$B$33))</f>
        <v/>
      </c>
      <c r="AJ145" s="43" t="str">
        <f aca="false">IF(ISBLANK(Values!E144),"",Values!$B$24 &amp;" "&amp;Values!$B$3)</f>
        <v/>
      </c>
      <c r="AK145" s="1" t="str">
        <f aca="false">IF(ISBLANK(Values!E144),"",Values!$B$25)</f>
        <v/>
      </c>
      <c r="AL145" s="1" t="str">
        <f aca="false">IF(ISBLANK(Values!E144),"",SUBSTITUTE(SUBSTITUTE(IF(Values!$J144, Values!$B$26, Values!$B$33), "{language}", Values!$H144), "{flag}", INDEX(options!$E$1:$E$20, Values!$V144)))</f>
        <v/>
      </c>
      <c r="AM145" s="1" t="str">
        <f aca="false">SUBSTITUTE(IF(ISBLANK(Values!E144),"",Values!$B$27), "{model}", Values!$B$3)</f>
        <v/>
      </c>
      <c r="AT145" s="28" t="str">
        <f aca="false">IF(ISBLANK(Values!E144),"",Values!H144)</f>
        <v/>
      </c>
      <c r="AV145" s="36" t="str">
        <f aca="false">IF(ISBLANK(Values!E144),"",IF(Values!J144,"Backlit", "Non-Backlit"))</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3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8"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 SUBSTITUTE(Values!$B$1, "{language}", Values!H145) &amp; " " &amp;Values!$B$3, SUBSTITUTE(Values!$B$2, "{language}", Values!$H145) &amp; " " &amp;Values!$B$3))</f>
        <v/>
      </c>
      <c r="G146" s="39" t="str">
        <f aca="false">IF(ISBLANK(Values!E145),"","TellusRem")</f>
        <v/>
      </c>
      <c r="H146" s="27" t="str">
        <f aca="false">IF(ISBLANK(Values!E145),"",Values!$B$16)</f>
        <v/>
      </c>
      <c r="I146" s="27" t="str">
        <f aca="false">IF(ISBLANK(Values!E145),"","4730574031")</f>
        <v/>
      </c>
      <c r="J146" s="40" t="str">
        <f aca="false">IF(ISBLANK(Values!E145),"",Values!F145 )</f>
        <v/>
      </c>
      <c r="K146" s="28" t="str">
        <f aca="false">IF(ISBLANK(Values!E145),"",IF(Values!J145, Values!$B$4, Values!$B$5))</f>
        <v/>
      </c>
      <c r="L146" s="41" t="str">
        <f aca="false">IF(ISBLANK(Values!E145),"",Values!$B$18)</f>
        <v/>
      </c>
      <c r="M146" s="28" t="str">
        <f aca="false">IF(ISBLANK(Values!E145),"",Values!$M145)</f>
        <v/>
      </c>
      <c r="N146" s="28" t="str">
        <f aca="false">IF(ISBLANK(Values!F145),"",Values!$N145)</f>
        <v/>
      </c>
      <c r="O146" s="1" t="str">
        <f aca="false">IF(ISBLANK(Values!F145),"",Values!$O145)</f>
        <v/>
      </c>
      <c r="W146" s="32" t="str">
        <f aca="false">IF(ISBLANK(Values!E145),"","Child")</f>
        <v/>
      </c>
      <c r="X146" s="32" t="str">
        <f aca="false">IF(ISBLANK(Values!E145),"",Values!$B$13)</f>
        <v/>
      </c>
      <c r="Y146" s="40" t="str">
        <f aca="false">IF(ISBLANK(Values!E145),"","Size-Color")</f>
        <v/>
      </c>
      <c r="Z146" s="32" t="str">
        <f aca="false">IF(ISBLANK(Values!E145),"","variation")</f>
        <v/>
      </c>
      <c r="AA146" s="36" t="str">
        <f aca="false">IF(ISBLANK(Values!E145),"",Values!$B$20)</f>
        <v/>
      </c>
      <c r="AB146" s="36" t="str">
        <f aca="false">IF(ISBLANK(Values!E145),"",Values!$B$29)</f>
        <v/>
      </c>
      <c r="AI146" s="42" t="str">
        <f aca="false">IF(ISBLANK(Values!E145),"",IF(Values!I145,Values!$B$23,Values!$B$33))</f>
        <v/>
      </c>
      <c r="AJ146" s="43" t="str">
        <f aca="false">IF(ISBLANK(Values!E145),"",Values!$B$24 &amp;" "&amp;Values!$B$3)</f>
        <v/>
      </c>
      <c r="AK146" s="1" t="str">
        <f aca="false">IF(ISBLANK(Values!E145),"",Values!$B$25)</f>
        <v/>
      </c>
      <c r="AL146" s="1" t="str">
        <f aca="false">IF(ISBLANK(Values!E145),"",SUBSTITUTE(SUBSTITUTE(IF(Values!$J145, Values!$B$26, Values!$B$33), "{language}", Values!$H145), "{flag}", INDEX(options!$E$1:$E$20, Values!$V145)))</f>
        <v/>
      </c>
      <c r="AM146" s="1" t="str">
        <f aca="false">SUBSTITUTE(IF(ISBLANK(Values!E145),"",Values!$B$27), "{model}", Values!$B$3)</f>
        <v/>
      </c>
      <c r="AT146" s="28" t="str">
        <f aca="false">IF(ISBLANK(Values!E145),"",Values!H145)</f>
        <v/>
      </c>
      <c r="AV146" s="36" t="str">
        <f aca="false">IF(ISBLANK(Values!E145),"",IF(Values!J145,"Backlit", "Non-Backlit"))</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3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8"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 SUBSTITUTE(Values!$B$1, "{language}", Values!H146) &amp; " " &amp;Values!$B$3, SUBSTITUTE(Values!$B$2, "{language}", Values!$H146) &amp; " " &amp;Values!$B$3))</f>
        <v/>
      </c>
      <c r="G147" s="39" t="str">
        <f aca="false">IF(ISBLANK(Values!E146),"","TellusRem")</f>
        <v/>
      </c>
      <c r="H147" s="27" t="str">
        <f aca="false">IF(ISBLANK(Values!E146),"",Values!$B$16)</f>
        <v/>
      </c>
      <c r="I147" s="27" t="str">
        <f aca="false">IF(ISBLANK(Values!E146),"","4730574031")</f>
        <v/>
      </c>
      <c r="J147" s="40" t="str">
        <f aca="false">IF(ISBLANK(Values!E146),"",Values!F146 )</f>
        <v/>
      </c>
      <c r="K147" s="28" t="str">
        <f aca="false">IF(ISBLANK(Values!E146),"",IF(Values!J146, Values!$B$4, Values!$B$5))</f>
        <v/>
      </c>
      <c r="L147" s="41" t="str">
        <f aca="false">IF(ISBLANK(Values!E146),"",Values!$B$18)</f>
        <v/>
      </c>
      <c r="M147" s="28" t="str">
        <f aca="false">IF(ISBLANK(Values!E146),"",Values!$M146)</f>
        <v/>
      </c>
      <c r="N147" s="28" t="str">
        <f aca="false">IF(ISBLANK(Values!F146),"",Values!$N146)</f>
        <v/>
      </c>
      <c r="O147" s="1" t="str">
        <f aca="false">IF(ISBLANK(Values!F146),"",Values!$O146)</f>
        <v/>
      </c>
      <c r="W147" s="32" t="str">
        <f aca="false">IF(ISBLANK(Values!E146),"","Child")</f>
        <v/>
      </c>
      <c r="X147" s="32" t="str">
        <f aca="false">IF(ISBLANK(Values!E146),"",Values!$B$13)</f>
        <v/>
      </c>
      <c r="Y147" s="40" t="str">
        <f aca="false">IF(ISBLANK(Values!E146),"","Size-Color")</f>
        <v/>
      </c>
      <c r="Z147" s="32" t="str">
        <f aca="false">IF(ISBLANK(Values!E146),"","variation")</f>
        <v/>
      </c>
      <c r="AA147" s="36" t="str">
        <f aca="false">IF(ISBLANK(Values!E146),"",Values!$B$20)</f>
        <v/>
      </c>
      <c r="AB147" s="36" t="str">
        <f aca="false">IF(ISBLANK(Values!E146),"",Values!$B$29)</f>
        <v/>
      </c>
      <c r="AI147" s="42" t="str">
        <f aca="false">IF(ISBLANK(Values!E146),"",IF(Values!I146,Values!$B$23,Values!$B$33))</f>
        <v/>
      </c>
      <c r="AJ147" s="43" t="str">
        <f aca="false">IF(ISBLANK(Values!E146),"",Values!$B$24 &amp;" "&amp;Values!$B$3)</f>
        <v/>
      </c>
      <c r="AK147" s="1" t="str">
        <f aca="false">IF(ISBLANK(Values!E146),"",Values!$B$25)</f>
        <v/>
      </c>
      <c r="AL147" s="1" t="str">
        <f aca="false">IF(ISBLANK(Values!E146),"",SUBSTITUTE(SUBSTITUTE(IF(Values!$J146, Values!$B$26, Values!$B$33), "{language}", Values!$H146), "{flag}", INDEX(options!$E$1:$E$20, Values!$V146)))</f>
        <v/>
      </c>
      <c r="AM147" s="1" t="str">
        <f aca="false">SUBSTITUTE(IF(ISBLANK(Values!E146),"",Values!$B$27), "{model}", Values!$B$3)</f>
        <v/>
      </c>
      <c r="AT147" s="28" t="str">
        <f aca="false">IF(ISBLANK(Values!E146),"",Values!H146)</f>
        <v/>
      </c>
      <c r="AV147" s="36" t="str">
        <f aca="false">IF(ISBLANK(Values!E146),"",IF(Values!J146,"Backlit", "Non-Backlit"))</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3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8"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 SUBSTITUTE(Values!$B$1, "{language}", Values!H147) &amp; " " &amp;Values!$B$3, SUBSTITUTE(Values!$B$2, "{language}", Values!$H147) &amp; " " &amp;Values!$B$3))</f>
        <v/>
      </c>
      <c r="G148" s="39" t="str">
        <f aca="false">IF(ISBLANK(Values!E147),"","TellusRem")</f>
        <v/>
      </c>
      <c r="H148" s="27" t="str">
        <f aca="false">IF(ISBLANK(Values!E147),"",Values!$B$16)</f>
        <v/>
      </c>
      <c r="I148" s="27" t="str">
        <f aca="false">IF(ISBLANK(Values!E147),"","4730574031")</f>
        <v/>
      </c>
      <c r="J148" s="40" t="str">
        <f aca="false">IF(ISBLANK(Values!E147),"",Values!F147 )</f>
        <v/>
      </c>
      <c r="K148" s="28" t="str">
        <f aca="false">IF(ISBLANK(Values!E147),"",IF(Values!J147, Values!$B$4, Values!$B$5))</f>
        <v/>
      </c>
      <c r="L148" s="41" t="str">
        <f aca="false">IF(ISBLANK(Values!E147),"",Values!$B$18)</f>
        <v/>
      </c>
      <c r="M148" s="28" t="str">
        <f aca="false">IF(ISBLANK(Values!E147),"",Values!$M147)</f>
        <v/>
      </c>
      <c r="N148" s="28" t="str">
        <f aca="false">IF(ISBLANK(Values!F147),"",Values!$N147)</f>
        <v/>
      </c>
      <c r="O148" s="1" t="str">
        <f aca="false">IF(ISBLANK(Values!F147),"",Values!$O147)</f>
        <v/>
      </c>
      <c r="W148" s="32" t="str">
        <f aca="false">IF(ISBLANK(Values!E147),"","Child")</f>
        <v/>
      </c>
      <c r="X148" s="32" t="str">
        <f aca="false">IF(ISBLANK(Values!E147),"",Values!$B$13)</f>
        <v/>
      </c>
      <c r="Y148" s="40" t="str">
        <f aca="false">IF(ISBLANK(Values!E147),"","Size-Color")</f>
        <v/>
      </c>
      <c r="Z148" s="32" t="str">
        <f aca="false">IF(ISBLANK(Values!E147),"","variation")</f>
        <v/>
      </c>
      <c r="AA148" s="36" t="str">
        <f aca="false">IF(ISBLANK(Values!E147),"",Values!$B$20)</f>
        <v/>
      </c>
      <c r="AB148" s="36" t="str">
        <f aca="false">IF(ISBLANK(Values!E147),"",Values!$B$29)</f>
        <v/>
      </c>
      <c r="AI148" s="42" t="str">
        <f aca="false">IF(ISBLANK(Values!E147),"",IF(Values!I147,Values!$B$23,Values!$B$33))</f>
        <v/>
      </c>
      <c r="AJ148" s="43" t="str">
        <f aca="false">IF(ISBLANK(Values!E147),"",Values!$B$24 &amp;" "&amp;Values!$B$3)</f>
        <v/>
      </c>
      <c r="AK148" s="1" t="str">
        <f aca="false">IF(ISBLANK(Values!E147),"",Values!$B$25)</f>
        <v/>
      </c>
      <c r="AL148" s="1" t="str">
        <f aca="false">IF(ISBLANK(Values!E147),"",SUBSTITUTE(SUBSTITUTE(IF(Values!$J147, Values!$B$26, Values!$B$33), "{language}", Values!$H147), "{flag}", INDEX(options!$E$1:$E$20, Values!$V147)))</f>
        <v/>
      </c>
      <c r="AM148" s="1" t="str">
        <f aca="false">SUBSTITUTE(IF(ISBLANK(Values!E147),"",Values!$B$27), "{model}", Values!$B$3)</f>
        <v/>
      </c>
      <c r="AT148" s="28" t="str">
        <f aca="false">IF(ISBLANK(Values!E147),"",Values!H147)</f>
        <v/>
      </c>
      <c r="AV148" s="36" t="str">
        <f aca="false">IF(ISBLANK(Values!E147),"",IF(Values!J147,"Backlit", "Non-Backlit"))</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3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8"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 SUBSTITUTE(Values!$B$1, "{language}", Values!H148) &amp; " " &amp;Values!$B$3, SUBSTITUTE(Values!$B$2, "{language}", Values!$H148) &amp; " " &amp;Values!$B$3))</f>
        <v/>
      </c>
      <c r="G149" s="39" t="str">
        <f aca="false">IF(ISBLANK(Values!E148),"","TellusRem")</f>
        <v/>
      </c>
      <c r="H149" s="27" t="str">
        <f aca="false">IF(ISBLANK(Values!E148),"",Values!$B$16)</f>
        <v/>
      </c>
      <c r="I149" s="27" t="str">
        <f aca="false">IF(ISBLANK(Values!E148),"","4730574031")</f>
        <v/>
      </c>
      <c r="J149" s="40" t="str">
        <f aca="false">IF(ISBLANK(Values!E148),"",Values!F148 )</f>
        <v/>
      </c>
      <c r="K149" s="28" t="str">
        <f aca="false">IF(ISBLANK(Values!E148),"",IF(Values!J148, Values!$B$4, Values!$B$5))</f>
        <v/>
      </c>
      <c r="L149" s="41" t="str">
        <f aca="false">IF(ISBLANK(Values!E148),"",Values!$B$18)</f>
        <v/>
      </c>
      <c r="M149" s="28" t="str">
        <f aca="false">IF(ISBLANK(Values!E148),"",Values!$M148)</f>
        <v/>
      </c>
      <c r="N149" s="28" t="str">
        <f aca="false">IF(ISBLANK(Values!F148),"",Values!$N148)</f>
        <v/>
      </c>
      <c r="O149" s="1" t="str">
        <f aca="false">IF(ISBLANK(Values!F148),"",Values!$O148)</f>
        <v/>
      </c>
      <c r="W149" s="32" t="str">
        <f aca="false">IF(ISBLANK(Values!E148),"","Child")</f>
        <v/>
      </c>
      <c r="X149" s="32" t="str">
        <f aca="false">IF(ISBLANK(Values!E148),"",Values!$B$13)</f>
        <v/>
      </c>
      <c r="Y149" s="40" t="str">
        <f aca="false">IF(ISBLANK(Values!E148),"","Size-Color")</f>
        <v/>
      </c>
      <c r="Z149" s="32" t="str">
        <f aca="false">IF(ISBLANK(Values!E148),"","variation")</f>
        <v/>
      </c>
      <c r="AA149" s="36" t="str">
        <f aca="false">IF(ISBLANK(Values!E148),"",Values!$B$20)</f>
        <v/>
      </c>
      <c r="AB149" s="36" t="str">
        <f aca="false">IF(ISBLANK(Values!E148),"",Values!$B$29)</f>
        <v/>
      </c>
      <c r="AI149" s="42" t="str">
        <f aca="false">IF(ISBLANK(Values!E148),"",IF(Values!I148,Values!$B$23,Values!$B$33))</f>
        <v/>
      </c>
      <c r="AJ149" s="43" t="str">
        <f aca="false">IF(ISBLANK(Values!E148),"",Values!$B$24 &amp;" "&amp;Values!$B$3)</f>
        <v/>
      </c>
      <c r="AK149" s="1" t="str">
        <f aca="false">IF(ISBLANK(Values!E148),"",Values!$B$25)</f>
        <v/>
      </c>
      <c r="AL149" s="1" t="str">
        <f aca="false">IF(ISBLANK(Values!E148),"",SUBSTITUTE(SUBSTITUTE(IF(Values!$J148, Values!$B$26, Values!$B$33), "{language}", Values!$H148), "{flag}", INDEX(options!$E$1:$E$20, Values!$V148)))</f>
        <v/>
      </c>
      <c r="AM149" s="1" t="str">
        <f aca="false">SUBSTITUTE(IF(ISBLANK(Values!E148),"",Values!$B$27), "{model}", Values!$B$3)</f>
        <v/>
      </c>
      <c r="AT149" s="28" t="str">
        <f aca="false">IF(ISBLANK(Values!E148),"",Values!H148)</f>
        <v/>
      </c>
      <c r="AV149" s="36" t="str">
        <f aca="false">IF(ISBLANK(Values!E148),"",IF(Values!J148,"Backlit", "Non-Backlit"))</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3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8"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 SUBSTITUTE(Values!$B$1, "{language}", Values!H149) &amp; " " &amp;Values!$B$3, SUBSTITUTE(Values!$B$2, "{language}", Values!$H149) &amp; " " &amp;Values!$B$3))</f>
        <v/>
      </c>
      <c r="G150" s="39" t="str">
        <f aca="false">IF(ISBLANK(Values!E149),"","TellusRem")</f>
        <v/>
      </c>
      <c r="H150" s="27" t="str">
        <f aca="false">IF(ISBLANK(Values!E149),"",Values!$B$16)</f>
        <v/>
      </c>
      <c r="I150" s="27" t="str">
        <f aca="false">IF(ISBLANK(Values!E149),"","4730574031")</f>
        <v/>
      </c>
      <c r="J150" s="40" t="str">
        <f aca="false">IF(ISBLANK(Values!E149),"",Values!F149 )</f>
        <v/>
      </c>
      <c r="K150" s="28" t="str">
        <f aca="false">IF(ISBLANK(Values!E149),"",IF(Values!J149, Values!$B$4, Values!$B$5))</f>
        <v/>
      </c>
      <c r="L150" s="41" t="str">
        <f aca="false">IF(ISBLANK(Values!E149),"",Values!$B$18)</f>
        <v/>
      </c>
      <c r="M150" s="28" t="str">
        <f aca="false">IF(ISBLANK(Values!E149),"",Values!$M149)</f>
        <v/>
      </c>
      <c r="N150" s="28" t="str">
        <f aca="false">IF(ISBLANK(Values!F149),"",Values!$N149)</f>
        <v/>
      </c>
      <c r="O150" s="1" t="str">
        <f aca="false">IF(ISBLANK(Values!F149),"",Values!$O149)</f>
        <v/>
      </c>
      <c r="W150" s="32" t="str">
        <f aca="false">IF(ISBLANK(Values!E149),"","Child")</f>
        <v/>
      </c>
      <c r="X150" s="32" t="str">
        <f aca="false">IF(ISBLANK(Values!E149),"",Values!$B$13)</f>
        <v/>
      </c>
      <c r="Y150" s="40" t="str">
        <f aca="false">IF(ISBLANK(Values!E149),"","Size-Color")</f>
        <v/>
      </c>
      <c r="Z150" s="32" t="str">
        <f aca="false">IF(ISBLANK(Values!E149),"","variation")</f>
        <v/>
      </c>
      <c r="AA150" s="36" t="str">
        <f aca="false">IF(ISBLANK(Values!E149),"",Values!$B$20)</f>
        <v/>
      </c>
      <c r="AB150" s="36" t="str">
        <f aca="false">IF(ISBLANK(Values!E149),"",Values!$B$29)</f>
        <v/>
      </c>
      <c r="AI150" s="42" t="str">
        <f aca="false">IF(ISBLANK(Values!E149),"",IF(Values!I149,Values!$B$23,Values!$B$33))</f>
        <v/>
      </c>
      <c r="AJ150" s="43" t="str">
        <f aca="false">IF(ISBLANK(Values!E149),"",Values!$B$24 &amp;" "&amp;Values!$B$3)</f>
        <v/>
      </c>
      <c r="AK150" s="1" t="str">
        <f aca="false">IF(ISBLANK(Values!E149),"",Values!$B$25)</f>
        <v/>
      </c>
      <c r="AL150" s="1" t="str">
        <f aca="false">IF(ISBLANK(Values!E149),"",SUBSTITUTE(SUBSTITUTE(IF(Values!$J149, Values!$B$26, Values!$B$33), "{language}", Values!$H149), "{flag}", INDEX(options!$E$1:$E$20, Values!$V149)))</f>
        <v/>
      </c>
      <c r="AM150" s="1" t="str">
        <f aca="false">SUBSTITUTE(IF(ISBLANK(Values!E149),"",Values!$B$27), "{model}", Values!$B$3)</f>
        <v/>
      </c>
      <c r="AT150" s="28" t="str">
        <f aca="false">IF(ISBLANK(Values!E149),"",Values!H149)</f>
        <v/>
      </c>
      <c r="AV150" s="36" t="str">
        <f aca="false">IF(ISBLANK(Values!E149),"",IF(Values!J149,"Backlit", "Non-Backlit"))</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3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8"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 SUBSTITUTE(Values!$B$1, "{language}", Values!H150) &amp; " " &amp;Values!$B$3, SUBSTITUTE(Values!$B$2, "{language}", Values!$H150) &amp; " " &amp;Values!$B$3))</f>
        <v/>
      </c>
      <c r="G151" s="39" t="str">
        <f aca="false">IF(ISBLANK(Values!E150),"","TellusRem")</f>
        <v/>
      </c>
      <c r="H151" s="27" t="str">
        <f aca="false">IF(ISBLANK(Values!E150),"",Values!$B$16)</f>
        <v/>
      </c>
      <c r="I151" s="27" t="str">
        <f aca="false">IF(ISBLANK(Values!E150),"","4730574031")</f>
        <v/>
      </c>
      <c r="J151" s="40" t="str">
        <f aca="false">IF(ISBLANK(Values!E150),"",Values!F150 )</f>
        <v/>
      </c>
      <c r="K151" s="28" t="str">
        <f aca="false">IF(ISBLANK(Values!E150),"",IF(Values!J150, Values!$B$4, Values!$B$5))</f>
        <v/>
      </c>
      <c r="L151" s="41" t="str">
        <f aca="false">IF(ISBLANK(Values!E150),"",Values!$B$18)</f>
        <v/>
      </c>
      <c r="M151" s="28" t="str">
        <f aca="false">IF(ISBLANK(Values!E150),"",Values!$M150)</f>
        <v/>
      </c>
      <c r="N151" s="28" t="str">
        <f aca="false">IF(ISBLANK(Values!F150),"",Values!$N150)</f>
        <v/>
      </c>
      <c r="O151" s="1" t="str">
        <f aca="false">IF(ISBLANK(Values!F150),"",Values!$O150)</f>
        <v/>
      </c>
      <c r="W151" s="32" t="str">
        <f aca="false">IF(ISBLANK(Values!E150),"","Child")</f>
        <v/>
      </c>
      <c r="X151" s="32" t="str">
        <f aca="false">IF(ISBLANK(Values!E150),"",Values!$B$13)</f>
        <v/>
      </c>
      <c r="Y151" s="40" t="str">
        <f aca="false">IF(ISBLANK(Values!E150),"","Size-Color")</f>
        <v/>
      </c>
      <c r="Z151" s="32" t="str">
        <f aca="false">IF(ISBLANK(Values!E150),"","variation")</f>
        <v/>
      </c>
      <c r="AA151" s="36" t="str">
        <f aca="false">IF(ISBLANK(Values!E150),"",Values!$B$20)</f>
        <v/>
      </c>
      <c r="AB151" s="36" t="str">
        <f aca="false">IF(ISBLANK(Values!E150),"",Values!$B$29)</f>
        <v/>
      </c>
      <c r="AI151" s="42" t="str">
        <f aca="false">IF(ISBLANK(Values!E150),"",IF(Values!I150,Values!$B$23,Values!$B$33))</f>
        <v/>
      </c>
      <c r="AJ151" s="43" t="str">
        <f aca="false">IF(ISBLANK(Values!E150),"",Values!$B$24 &amp;" "&amp;Values!$B$3)</f>
        <v/>
      </c>
      <c r="AK151" s="1" t="str">
        <f aca="false">IF(ISBLANK(Values!E150),"",Values!$B$25)</f>
        <v/>
      </c>
      <c r="AL151" s="1" t="str">
        <f aca="false">IF(ISBLANK(Values!E150),"",SUBSTITUTE(SUBSTITUTE(IF(Values!$J150, Values!$B$26, Values!$B$33), "{language}", Values!$H150), "{flag}", INDEX(options!$E$1:$E$20, Values!$V150)))</f>
        <v/>
      </c>
      <c r="AM151" s="1" t="str">
        <f aca="false">SUBSTITUTE(IF(ISBLANK(Values!E150),"",Values!$B$27), "{model}", Values!$B$3)</f>
        <v/>
      </c>
      <c r="AT151" s="28" t="str">
        <f aca="false">IF(ISBLANK(Values!E150),"",Values!H150)</f>
        <v/>
      </c>
      <c r="AV151" s="36" t="str">
        <f aca="false">IF(ISBLANK(Values!E150),"",IF(Values!J150,"Backlit", "Non-Backlit"))</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3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8"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 SUBSTITUTE(Values!$B$1, "{language}", Values!H151) &amp; " " &amp;Values!$B$3, SUBSTITUTE(Values!$B$2, "{language}", Values!$H151) &amp; " " &amp;Values!$B$3))</f>
        <v/>
      </c>
      <c r="G152" s="39" t="str">
        <f aca="false">IF(ISBLANK(Values!E151),"","TellusRem")</f>
        <v/>
      </c>
      <c r="H152" s="27" t="str">
        <f aca="false">IF(ISBLANK(Values!E151),"",Values!$B$16)</f>
        <v/>
      </c>
      <c r="I152" s="27" t="str">
        <f aca="false">IF(ISBLANK(Values!E151),"","4730574031")</f>
        <v/>
      </c>
      <c r="J152" s="40" t="str">
        <f aca="false">IF(ISBLANK(Values!E151),"",Values!F151 )</f>
        <v/>
      </c>
      <c r="K152" s="28" t="str">
        <f aca="false">IF(ISBLANK(Values!E151),"",IF(Values!J151, Values!$B$4, Values!$B$5))</f>
        <v/>
      </c>
      <c r="L152" s="41" t="str">
        <f aca="false">IF(ISBLANK(Values!E151),"",Values!$B$18)</f>
        <v/>
      </c>
      <c r="M152" s="28" t="str">
        <f aca="false">IF(ISBLANK(Values!E151),"",Values!$M151)</f>
        <v/>
      </c>
      <c r="N152" s="28" t="str">
        <f aca="false">IF(ISBLANK(Values!F151),"",Values!$N151)</f>
        <v/>
      </c>
      <c r="O152" s="1" t="str">
        <f aca="false">IF(ISBLANK(Values!F151),"",Values!$O151)</f>
        <v/>
      </c>
      <c r="W152" s="32" t="str">
        <f aca="false">IF(ISBLANK(Values!E151),"","Child")</f>
        <v/>
      </c>
      <c r="X152" s="32" t="str">
        <f aca="false">IF(ISBLANK(Values!E151),"",Values!$B$13)</f>
        <v/>
      </c>
      <c r="Y152" s="40" t="str">
        <f aca="false">IF(ISBLANK(Values!E151),"","Size-Color")</f>
        <v/>
      </c>
      <c r="Z152" s="32" t="str">
        <f aca="false">IF(ISBLANK(Values!E151),"","variation")</f>
        <v/>
      </c>
      <c r="AA152" s="36" t="str">
        <f aca="false">IF(ISBLANK(Values!E151),"",Values!$B$20)</f>
        <v/>
      </c>
      <c r="AB152" s="36" t="str">
        <f aca="false">IF(ISBLANK(Values!E151),"",Values!$B$29)</f>
        <v/>
      </c>
      <c r="AI152" s="42" t="str">
        <f aca="false">IF(ISBLANK(Values!E151),"",IF(Values!I151,Values!$B$23,Values!$B$33))</f>
        <v/>
      </c>
      <c r="AJ152" s="43" t="str">
        <f aca="false">IF(ISBLANK(Values!E151),"",Values!$B$24 &amp;" "&amp;Values!$B$3)</f>
        <v/>
      </c>
      <c r="AK152" s="1" t="str">
        <f aca="false">IF(ISBLANK(Values!E151),"",Values!$B$25)</f>
        <v/>
      </c>
      <c r="AL152" s="1" t="str">
        <f aca="false">IF(ISBLANK(Values!E151),"",SUBSTITUTE(SUBSTITUTE(IF(Values!$J151, Values!$B$26, Values!$B$33), "{language}", Values!$H151), "{flag}", INDEX(options!$E$1:$E$20, Values!$V151)))</f>
        <v/>
      </c>
      <c r="AM152" s="1" t="str">
        <f aca="false">SUBSTITUTE(IF(ISBLANK(Values!E151),"",Values!$B$27), "{model}", Values!$B$3)</f>
        <v/>
      </c>
      <c r="AT152" s="28" t="str">
        <f aca="false">IF(ISBLANK(Values!E151),"",Values!H151)</f>
        <v/>
      </c>
      <c r="AV152" s="36" t="str">
        <f aca="false">IF(ISBLANK(Values!E151),"",IF(Values!J151,"Backlit", "Non-Backlit"))</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3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8"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 SUBSTITUTE(Values!$B$1, "{language}", Values!H152) &amp; " " &amp;Values!$B$3, SUBSTITUTE(Values!$B$2, "{language}", Values!$H152) &amp; " " &amp;Values!$B$3))</f>
        <v/>
      </c>
      <c r="G153" s="39" t="str">
        <f aca="false">IF(ISBLANK(Values!E152),"","TellusRem")</f>
        <v/>
      </c>
      <c r="H153" s="27" t="str">
        <f aca="false">IF(ISBLANK(Values!E152),"",Values!$B$16)</f>
        <v/>
      </c>
      <c r="I153" s="27" t="str">
        <f aca="false">IF(ISBLANK(Values!E152),"","4730574031")</f>
        <v/>
      </c>
      <c r="J153" s="40" t="str">
        <f aca="false">IF(ISBLANK(Values!E152),"",Values!F152 )</f>
        <v/>
      </c>
      <c r="K153" s="28" t="str">
        <f aca="false">IF(ISBLANK(Values!E152),"",IF(Values!J152, Values!$B$4, Values!$B$5))</f>
        <v/>
      </c>
      <c r="L153" s="41" t="str">
        <f aca="false">IF(ISBLANK(Values!E152),"",Values!$B$18)</f>
        <v/>
      </c>
      <c r="M153" s="28" t="str">
        <f aca="false">IF(ISBLANK(Values!E152),"",Values!$M152)</f>
        <v/>
      </c>
      <c r="N153" s="28" t="str">
        <f aca="false">IF(ISBLANK(Values!F152),"",Values!$N152)</f>
        <v/>
      </c>
      <c r="O153" s="1" t="str">
        <f aca="false">IF(ISBLANK(Values!F152),"",Values!$O152)</f>
        <v/>
      </c>
      <c r="W153" s="32" t="str">
        <f aca="false">IF(ISBLANK(Values!E152),"","Child")</f>
        <v/>
      </c>
      <c r="X153" s="32" t="str">
        <f aca="false">IF(ISBLANK(Values!E152),"",Values!$B$13)</f>
        <v/>
      </c>
      <c r="Y153" s="40" t="str">
        <f aca="false">IF(ISBLANK(Values!E152),"","Size-Color")</f>
        <v/>
      </c>
      <c r="Z153" s="32" t="str">
        <f aca="false">IF(ISBLANK(Values!E152),"","variation")</f>
        <v/>
      </c>
      <c r="AA153" s="36" t="str">
        <f aca="false">IF(ISBLANK(Values!E152),"",Values!$B$20)</f>
        <v/>
      </c>
      <c r="AB153" s="36" t="str">
        <f aca="false">IF(ISBLANK(Values!E152),"",Values!$B$29)</f>
        <v/>
      </c>
      <c r="AI153" s="42" t="str">
        <f aca="false">IF(ISBLANK(Values!E152),"",IF(Values!I152,Values!$B$23,Values!$B$33))</f>
        <v/>
      </c>
      <c r="AJ153" s="43" t="str">
        <f aca="false">IF(ISBLANK(Values!E152),"",Values!$B$24 &amp;" "&amp;Values!$B$3)</f>
        <v/>
      </c>
      <c r="AK153" s="1" t="str">
        <f aca="false">IF(ISBLANK(Values!E152),"",Values!$B$25)</f>
        <v/>
      </c>
      <c r="AL153" s="1" t="str">
        <f aca="false">IF(ISBLANK(Values!E152),"",SUBSTITUTE(SUBSTITUTE(IF(Values!$J152, Values!$B$26, Values!$B$33), "{language}", Values!$H152), "{flag}", INDEX(options!$E$1:$E$20, Values!$V152)))</f>
        <v/>
      </c>
      <c r="AM153" s="1" t="str">
        <f aca="false">SUBSTITUTE(IF(ISBLANK(Values!E152),"",Values!$B$27), "{model}", Values!$B$3)</f>
        <v/>
      </c>
      <c r="AT153" s="28" t="str">
        <f aca="false">IF(ISBLANK(Values!E152),"",Values!H152)</f>
        <v/>
      </c>
      <c r="AV153" s="36" t="str">
        <f aca="false">IF(ISBLANK(Values!E152),"",IF(Values!J152,"Backlit", "Non-Backlit"))</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3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8"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 SUBSTITUTE(Values!$B$1, "{language}", Values!H153) &amp; " " &amp;Values!$B$3, SUBSTITUTE(Values!$B$2, "{language}", Values!$H153) &amp; " " &amp;Values!$B$3))</f>
        <v/>
      </c>
      <c r="G154" s="39" t="str">
        <f aca="false">IF(ISBLANK(Values!E153),"","TellusRem")</f>
        <v/>
      </c>
      <c r="H154" s="27" t="str">
        <f aca="false">IF(ISBLANK(Values!E153),"",Values!$B$16)</f>
        <v/>
      </c>
      <c r="I154" s="27" t="str">
        <f aca="false">IF(ISBLANK(Values!E153),"","4730574031")</f>
        <v/>
      </c>
      <c r="J154" s="40" t="str">
        <f aca="false">IF(ISBLANK(Values!E153),"",Values!F153 )</f>
        <v/>
      </c>
      <c r="K154" s="28" t="str">
        <f aca="false">IF(ISBLANK(Values!E153),"",IF(Values!J153, Values!$B$4, Values!$B$5))</f>
        <v/>
      </c>
      <c r="L154" s="41" t="str">
        <f aca="false">IF(ISBLANK(Values!E153),"",Values!$B$18)</f>
        <v/>
      </c>
      <c r="M154" s="28" t="str">
        <f aca="false">IF(ISBLANK(Values!E153),"",Values!$M153)</f>
        <v/>
      </c>
      <c r="N154" s="28" t="str">
        <f aca="false">IF(ISBLANK(Values!F153),"",Values!$N153)</f>
        <v/>
      </c>
      <c r="O154" s="1" t="str">
        <f aca="false">IF(ISBLANK(Values!F153),"",Values!$O153)</f>
        <v/>
      </c>
      <c r="W154" s="32" t="str">
        <f aca="false">IF(ISBLANK(Values!E153),"","Child")</f>
        <v/>
      </c>
      <c r="X154" s="32" t="str">
        <f aca="false">IF(ISBLANK(Values!E153),"",Values!$B$13)</f>
        <v/>
      </c>
      <c r="Y154" s="40" t="str">
        <f aca="false">IF(ISBLANK(Values!E153),"","Size-Color")</f>
        <v/>
      </c>
      <c r="Z154" s="32" t="str">
        <f aca="false">IF(ISBLANK(Values!E153),"","variation")</f>
        <v/>
      </c>
      <c r="AA154" s="36" t="str">
        <f aca="false">IF(ISBLANK(Values!E153),"",Values!$B$20)</f>
        <v/>
      </c>
      <c r="AB154" s="36" t="str">
        <f aca="false">IF(ISBLANK(Values!E153),"",Values!$B$29)</f>
        <v/>
      </c>
      <c r="AI154" s="42" t="str">
        <f aca="false">IF(ISBLANK(Values!E153),"",IF(Values!I153,Values!$B$23,Values!$B$33))</f>
        <v/>
      </c>
      <c r="AJ154" s="43" t="str">
        <f aca="false">IF(ISBLANK(Values!E153),"",Values!$B$24 &amp;" "&amp;Values!$B$3)</f>
        <v/>
      </c>
      <c r="AK154" s="1" t="str">
        <f aca="false">IF(ISBLANK(Values!E153),"",Values!$B$25)</f>
        <v/>
      </c>
      <c r="AL154" s="1" t="str">
        <f aca="false">IF(ISBLANK(Values!E153),"",SUBSTITUTE(SUBSTITUTE(IF(Values!$J153, Values!$B$26, Values!$B$33), "{language}", Values!$H153), "{flag}", INDEX(options!$E$1:$E$20, Values!$V153)))</f>
        <v/>
      </c>
      <c r="AM154" s="1" t="str">
        <f aca="false">SUBSTITUTE(IF(ISBLANK(Values!E153),"",Values!$B$27), "{model}", Values!$B$3)</f>
        <v/>
      </c>
      <c r="AT154" s="28" t="str">
        <f aca="false">IF(ISBLANK(Values!E153),"",Values!H153)</f>
        <v/>
      </c>
      <c r="AV154" s="36" t="str">
        <f aca="false">IF(ISBLANK(Values!E153),"",IF(Values!J153,"Backlit", "Non-Backlit"))</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3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8"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 SUBSTITUTE(Values!$B$1, "{language}", Values!H154) &amp; " " &amp;Values!$B$3, SUBSTITUTE(Values!$B$2, "{language}", Values!$H154) &amp; " " &amp;Values!$B$3))</f>
        <v/>
      </c>
      <c r="G155" s="39" t="str">
        <f aca="false">IF(ISBLANK(Values!E154),"","TellusRem")</f>
        <v/>
      </c>
      <c r="H155" s="27" t="str">
        <f aca="false">IF(ISBLANK(Values!E154),"",Values!$B$16)</f>
        <v/>
      </c>
      <c r="I155" s="27" t="str">
        <f aca="false">IF(ISBLANK(Values!E154),"","4730574031")</f>
        <v/>
      </c>
      <c r="J155" s="40" t="str">
        <f aca="false">IF(ISBLANK(Values!E154),"",Values!F154 )</f>
        <v/>
      </c>
      <c r="K155" s="28" t="str">
        <f aca="false">IF(ISBLANK(Values!E154),"",IF(Values!J154, Values!$B$4, Values!$B$5))</f>
        <v/>
      </c>
      <c r="L155" s="41" t="str">
        <f aca="false">IF(ISBLANK(Values!E154),"",Values!$B$18)</f>
        <v/>
      </c>
      <c r="M155" s="28" t="str">
        <f aca="false">IF(ISBLANK(Values!E154),"",Values!$M154)</f>
        <v/>
      </c>
      <c r="N155" s="28" t="str">
        <f aca="false">IF(ISBLANK(Values!F154),"",Values!$N154)</f>
        <v/>
      </c>
      <c r="O155" s="1" t="str">
        <f aca="false">IF(ISBLANK(Values!F154),"",Values!$O154)</f>
        <v/>
      </c>
      <c r="W155" s="32" t="str">
        <f aca="false">IF(ISBLANK(Values!E154),"","Child")</f>
        <v/>
      </c>
      <c r="X155" s="32" t="str">
        <f aca="false">IF(ISBLANK(Values!E154),"",Values!$B$13)</f>
        <v/>
      </c>
      <c r="Y155" s="40" t="str">
        <f aca="false">IF(ISBLANK(Values!E154),"","Size-Color")</f>
        <v/>
      </c>
      <c r="Z155" s="32" t="str">
        <f aca="false">IF(ISBLANK(Values!E154),"","variation")</f>
        <v/>
      </c>
      <c r="AA155" s="36" t="str">
        <f aca="false">IF(ISBLANK(Values!E154),"",Values!$B$20)</f>
        <v/>
      </c>
      <c r="AB155" s="36" t="str">
        <f aca="false">IF(ISBLANK(Values!E154),"",Values!$B$29)</f>
        <v/>
      </c>
      <c r="AI155" s="42" t="str">
        <f aca="false">IF(ISBLANK(Values!E154),"",IF(Values!I154,Values!$B$23,Values!$B$33))</f>
        <v/>
      </c>
      <c r="AJ155" s="43" t="str">
        <f aca="false">IF(ISBLANK(Values!E154),"",Values!$B$24 &amp;" "&amp;Values!$B$3)</f>
        <v/>
      </c>
      <c r="AK155" s="1" t="str">
        <f aca="false">IF(ISBLANK(Values!E154),"",Values!$B$25)</f>
        <v/>
      </c>
      <c r="AL155" s="1" t="str">
        <f aca="false">IF(ISBLANK(Values!E154),"",SUBSTITUTE(SUBSTITUTE(IF(Values!$J154, Values!$B$26, Values!$B$33), "{language}", Values!$H154), "{flag}", INDEX(options!$E$1:$E$20, Values!$V154)))</f>
        <v/>
      </c>
      <c r="AM155" s="1" t="str">
        <f aca="false">SUBSTITUTE(IF(ISBLANK(Values!E154),"",Values!$B$27), "{model}", Values!$B$3)</f>
        <v/>
      </c>
      <c r="AT155" s="28" t="str">
        <f aca="false">IF(ISBLANK(Values!E154),"",Values!H154)</f>
        <v/>
      </c>
      <c r="AV155" s="36" t="str">
        <f aca="false">IF(ISBLANK(Values!E154),"",IF(Values!J154,"Backlit", "Non-Backlit"))</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3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8"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 SUBSTITUTE(Values!$B$1, "{language}", Values!H155) &amp; " " &amp;Values!$B$3, SUBSTITUTE(Values!$B$2, "{language}", Values!$H155) &amp; " " &amp;Values!$B$3))</f>
        <v/>
      </c>
      <c r="G156" s="39" t="str">
        <f aca="false">IF(ISBLANK(Values!E155),"","TellusRem")</f>
        <v/>
      </c>
      <c r="H156" s="27" t="str">
        <f aca="false">IF(ISBLANK(Values!E155),"",Values!$B$16)</f>
        <v/>
      </c>
      <c r="I156" s="27" t="str">
        <f aca="false">IF(ISBLANK(Values!E155),"","4730574031")</f>
        <v/>
      </c>
      <c r="J156" s="40" t="str">
        <f aca="false">IF(ISBLANK(Values!E155),"",Values!F155 )</f>
        <v/>
      </c>
      <c r="K156" s="28" t="str">
        <f aca="false">IF(ISBLANK(Values!E155),"",IF(Values!J155, Values!$B$4, Values!$B$5))</f>
        <v/>
      </c>
      <c r="L156" s="41" t="str">
        <f aca="false">IF(ISBLANK(Values!E155),"",Values!$B$18)</f>
        <v/>
      </c>
      <c r="M156" s="28" t="str">
        <f aca="false">IF(ISBLANK(Values!E155),"",Values!$M155)</f>
        <v/>
      </c>
      <c r="N156" s="28" t="str">
        <f aca="false">IF(ISBLANK(Values!F155),"",Values!$N155)</f>
        <v/>
      </c>
      <c r="O156" s="1" t="str">
        <f aca="false">IF(ISBLANK(Values!F155),"",Values!$O155)</f>
        <v/>
      </c>
      <c r="W156" s="32" t="str">
        <f aca="false">IF(ISBLANK(Values!E155),"","Child")</f>
        <v/>
      </c>
      <c r="X156" s="32" t="str">
        <f aca="false">IF(ISBLANK(Values!E155),"",Values!$B$13)</f>
        <v/>
      </c>
      <c r="Y156" s="40" t="str">
        <f aca="false">IF(ISBLANK(Values!E155),"","Size-Color")</f>
        <v/>
      </c>
      <c r="Z156" s="32" t="str">
        <f aca="false">IF(ISBLANK(Values!E155),"","variation")</f>
        <v/>
      </c>
      <c r="AA156" s="36" t="str">
        <f aca="false">IF(ISBLANK(Values!E155),"",Values!$B$20)</f>
        <v/>
      </c>
      <c r="AB156" s="36" t="str">
        <f aca="false">IF(ISBLANK(Values!E155),"",Values!$B$29)</f>
        <v/>
      </c>
      <c r="AI156" s="42" t="str">
        <f aca="false">IF(ISBLANK(Values!E155),"",IF(Values!I155,Values!$B$23,Values!$B$33))</f>
        <v/>
      </c>
      <c r="AJ156" s="43" t="str">
        <f aca="false">IF(ISBLANK(Values!E155),"",Values!$B$24 &amp;" "&amp;Values!$B$3)</f>
        <v/>
      </c>
      <c r="AK156" s="1" t="str">
        <f aca="false">IF(ISBLANK(Values!E155),"",Values!$B$25)</f>
        <v/>
      </c>
      <c r="AL156" s="1" t="str">
        <f aca="false">IF(ISBLANK(Values!E155),"",SUBSTITUTE(SUBSTITUTE(IF(Values!$J155, Values!$B$26, Values!$B$33), "{language}", Values!$H155), "{flag}", INDEX(options!$E$1:$E$20, Values!$V155)))</f>
        <v/>
      </c>
      <c r="AM156" s="1" t="str">
        <f aca="false">SUBSTITUTE(IF(ISBLANK(Values!E155),"",Values!$B$27), "{model}", Values!$B$3)</f>
        <v/>
      </c>
      <c r="AT156" s="28" t="str">
        <f aca="false">IF(ISBLANK(Values!E155),"",Values!H155)</f>
        <v/>
      </c>
      <c r="AV156" s="36" t="str">
        <f aca="false">IF(ISBLANK(Values!E155),"",IF(Values!J155,"Backlit", "Non-Backlit"))</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3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8"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 SUBSTITUTE(Values!$B$1, "{language}", Values!H156) &amp; " " &amp;Values!$B$3, SUBSTITUTE(Values!$B$2, "{language}", Values!$H156) &amp; " " &amp;Values!$B$3))</f>
        <v/>
      </c>
      <c r="G157" s="39" t="str">
        <f aca="false">IF(ISBLANK(Values!E156),"","TellusRem")</f>
        <v/>
      </c>
      <c r="H157" s="27" t="str">
        <f aca="false">IF(ISBLANK(Values!E156),"",Values!$B$16)</f>
        <v/>
      </c>
      <c r="I157" s="27" t="str">
        <f aca="false">IF(ISBLANK(Values!E156),"","4730574031")</f>
        <v/>
      </c>
      <c r="J157" s="40" t="str">
        <f aca="false">IF(ISBLANK(Values!E156),"",Values!F156 )</f>
        <v/>
      </c>
      <c r="K157" s="28" t="str">
        <f aca="false">IF(ISBLANK(Values!E156),"",IF(Values!J156, Values!$B$4, Values!$B$5))</f>
        <v/>
      </c>
      <c r="L157" s="41" t="str">
        <f aca="false">IF(ISBLANK(Values!E156),"",Values!$B$18)</f>
        <v/>
      </c>
      <c r="M157" s="28" t="str">
        <f aca="false">IF(ISBLANK(Values!E156),"",Values!$M156)</f>
        <v/>
      </c>
      <c r="N157" s="28" t="str">
        <f aca="false">IF(ISBLANK(Values!F156),"",Values!$N156)</f>
        <v/>
      </c>
      <c r="O157" s="1" t="str">
        <f aca="false">IF(ISBLANK(Values!F156),"",Values!$O156)</f>
        <v/>
      </c>
      <c r="W157" s="32" t="str">
        <f aca="false">IF(ISBLANK(Values!E156),"","Child")</f>
        <v/>
      </c>
      <c r="X157" s="32" t="str">
        <f aca="false">IF(ISBLANK(Values!E156),"",Values!$B$13)</f>
        <v/>
      </c>
      <c r="Y157" s="40" t="str">
        <f aca="false">IF(ISBLANK(Values!E156),"","Size-Color")</f>
        <v/>
      </c>
      <c r="Z157" s="32" t="str">
        <f aca="false">IF(ISBLANK(Values!E156),"","variation")</f>
        <v/>
      </c>
      <c r="AA157" s="36" t="str">
        <f aca="false">IF(ISBLANK(Values!E156),"",Values!$B$20)</f>
        <v/>
      </c>
      <c r="AB157" s="36" t="str">
        <f aca="false">IF(ISBLANK(Values!E156),"",Values!$B$29)</f>
        <v/>
      </c>
      <c r="AI157" s="42" t="str">
        <f aca="false">IF(ISBLANK(Values!E156),"",IF(Values!I156,Values!$B$23,Values!$B$33))</f>
        <v/>
      </c>
      <c r="AJ157" s="43" t="str">
        <f aca="false">IF(ISBLANK(Values!E156),"",Values!$B$24 &amp;" "&amp;Values!$B$3)</f>
        <v/>
      </c>
      <c r="AK157" s="1" t="str">
        <f aca="false">IF(ISBLANK(Values!E156),"",Values!$B$25)</f>
        <v/>
      </c>
      <c r="AL157" s="1" t="str">
        <f aca="false">IF(ISBLANK(Values!E156),"",SUBSTITUTE(SUBSTITUTE(IF(Values!$J156, Values!$B$26, Values!$B$33), "{language}", Values!$H156), "{flag}", INDEX(options!$E$1:$E$20, Values!$V156)))</f>
        <v/>
      </c>
      <c r="AM157" s="1" t="str">
        <f aca="false">SUBSTITUTE(IF(ISBLANK(Values!E156),"",Values!$B$27), "{model}", Values!$B$3)</f>
        <v/>
      </c>
      <c r="AT157" s="28" t="str">
        <f aca="false">IF(ISBLANK(Values!E156),"",Values!H156)</f>
        <v/>
      </c>
      <c r="AV157" s="36" t="str">
        <f aca="false">IF(ISBLANK(Values!E156),"",IF(Values!J156,"Backlit", "Non-Backlit"))</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3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8"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 SUBSTITUTE(Values!$B$1, "{language}", Values!H157) &amp; " " &amp;Values!$B$3, SUBSTITUTE(Values!$B$2, "{language}", Values!$H157) &amp; " " &amp;Values!$B$3))</f>
        <v/>
      </c>
      <c r="G158" s="39" t="str">
        <f aca="false">IF(ISBLANK(Values!E157),"","TellusRem")</f>
        <v/>
      </c>
      <c r="H158" s="27" t="str">
        <f aca="false">IF(ISBLANK(Values!E157),"",Values!$B$16)</f>
        <v/>
      </c>
      <c r="I158" s="27" t="str">
        <f aca="false">IF(ISBLANK(Values!E157),"","4730574031")</f>
        <v/>
      </c>
      <c r="J158" s="40" t="str">
        <f aca="false">IF(ISBLANK(Values!E157),"",Values!F157 )</f>
        <v/>
      </c>
      <c r="K158" s="28" t="str">
        <f aca="false">IF(ISBLANK(Values!E157),"",IF(Values!J157, Values!$B$4, Values!$B$5))</f>
        <v/>
      </c>
      <c r="L158" s="41" t="str">
        <f aca="false">IF(ISBLANK(Values!E157),"",Values!$B$18)</f>
        <v/>
      </c>
      <c r="M158" s="28" t="str">
        <f aca="false">IF(ISBLANK(Values!E157),"",Values!$M157)</f>
        <v/>
      </c>
      <c r="N158" s="28" t="str">
        <f aca="false">IF(ISBLANK(Values!F157),"",Values!$N157)</f>
        <v/>
      </c>
      <c r="O158" s="1" t="str">
        <f aca="false">IF(ISBLANK(Values!F157),"",Values!$O157)</f>
        <v/>
      </c>
      <c r="W158" s="32" t="str">
        <f aca="false">IF(ISBLANK(Values!E157),"","Child")</f>
        <v/>
      </c>
      <c r="X158" s="32" t="str">
        <f aca="false">IF(ISBLANK(Values!E157),"",Values!$B$13)</f>
        <v/>
      </c>
      <c r="Y158" s="40" t="str">
        <f aca="false">IF(ISBLANK(Values!E157),"","Size-Color")</f>
        <v/>
      </c>
      <c r="Z158" s="32" t="str">
        <f aca="false">IF(ISBLANK(Values!E157),"","variation")</f>
        <v/>
      </c>
      <c r="AA158" s="36" t="str">
        <f aca="false">IF(ISBLANK(Values!E157),"",Values!$B$20)</f>
        <v/>
      </c>
      <c r="AB158" s="36" t="str">
        <f aca="false">IF(ISBLANK(Values!E157),"",Values!$B$29)</f>
        <v/>
      </c>
      <c r="AI158" s="42" t="str">
        <f aca="false">IF(ISBLANK(Values!E157),"",IF(Values!I157,Values!$B$23,Values!$B$33))</f>
        <v/>
      </c>
      <c r="AJ158" s="43" t="str">
        <f aca="false">IF(ISBLANK(Values!E157),"",Values!$B$24 &amp;" "&amp;Values!$B$3)</f>
        <v/>
      </c>
      <c r="AK158" s="1" t="str">
        <f aca="false">IF(ISBLANK(Values!E157),"",Values!$B$25)</f>
        <v/>
      </c>
      <c r="AL158" s="1" t="str">
        <f aca="false">IF(ISBLANK(Values!E157),"",SUBSTITUTE(SUBSTITUTE(IF(Values!$J157, Values!$B$26, Values!$B$33), "{language}", Values!$H157), "{flag}", INDEX(options!$E$1:$E$20, Values!$V157)))</f>
        <v/>
      </c>
      <c r="AM158" s="1" t="str">
        <f aca="false">SUBSTITUTE(IF(ISBLANK(Values!E157),"",Values!$B$27), "{model}", Values!$B$3)</f>
        <v/>
      </c>
      <c r="AT158" s="28" t="str">
        <f aca="false">IF(ISBLANK(Values!E157),"",Values!H157)</f>
        <v/>
      </c>
      <c r="AV158" s="36" t="str">
        <f aca="false">IF(ISBLANK(Values!E157),"",IF(Values!J157,"Backlit", "Non-Backlit"))</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3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8"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 SUBSTITUTE(Values!$B$1, "{language}", Values!H158) &amp; " " &amp;Values!$B$3, SUBSTITUTE(Values!$B$2, "{language}", Values!$H158) &amp; " " &amp;Values!$B$3))</f>
        <v/>
      </c>
      <c r="G159" s="39" t="str">
        <f aca="false">IF(ISBLANK(Values!E158),"","TellusRem")</f>
        <v/>
      </c>
      <c r="H159" s="27" t="str">
        <f aca="false">IF(ISBLANK(Values!E158),"",Values!$B$16)</f>
        <v/>
      </c>
      <c r="I159" s="27" t="str">
        <f aca="false">IF(ISBLANK(Values!E158),"","4730574031")</f>
        <v/>
      </c>
      <c r="J159" s="40" t="str">
        <f aca="false">IF(ISBLANK(Values!E158),"",Values!F158 )</f>
        <v/>
      </c>
      <c r="K159" s="28" t="str">
        <f aca="false">IF(ISBLANK(Values!E158),"",IF(Values!J158, Values!$B$4, Values!$B$5))</f>
        <v/>
      </c>
      <c r="L159" s="41" t="str">
        <f aca="false">IF(ISBLANK(Values!E158),"",Values!$B$18)</f>
        <v/>
      </c>
      <c r="M159" s="28" t="str">
        <f aca="false">IF(ISBLANK(Values!E158),"",Values!$M158)</f>
        <v/>
      </c>
      <c r="N159" s="28" t="str">
        <f aca="false">IF(ISBLANK(Values!F158),"",Values!$N158)</f>
        <v/>
      </c>
      <c r="O159" s="1" t="str">
        <f aca="false">IF(ISBLANK(Values!F158),"",Values!$O158)</f>
        <v/>
      </c>
      <c r="W159" s="32" t="str">
        <f aca="false">IF(ISBLANK(Values!E158),"","Child")</f>
        <v/>
      </c>
      <c r="X159" s="32" t="str">
        <f aca="false">IF(ISBLANK(Values!E158),"",Values!$B$13)</f>
        <v/>
      </c>
      <c r="Y159" s="40" t="str">
        <f aca="false">IF(ISBLANK(Values!E158),"","Size-Color")</f>
        <v/>
      </c>
      <c r="Z159" s="32" t="str">
        <f aca="false">IF(ISBLANK(Values!E158),"","variation")</f>
        <v/>
      </c>
      <c r="AA159" s="36" t="str">
        <f aca="false">IF(ISBLANK(Values!E158),"",Values!$B$20)</f>
        <v/>
      </c>
      <c r="AB159" s="36" t="str">
        <f aca="false">IF(ISBLANK(Values!E158),"",Values!$B$29)</f>
        <v/>
      </c>
      <c r="AI159" s="42" t="str">
        <f aca="false">IF(ISBLANK(Values!E158),"",IF(Values!I158,Values!$B$23,Values!$B$33))</f>
        <v/>
      </c>
      <c r="AJ159" s="43" t="str">
        <f aca="false">IF(ISBLANK(Values!E158),"",Values!$B$24 &amp;" "&amp;Values!$B$3)</f>
        <v/>
      </c>
      <c r="AK159" s="1" t="str">
        <f aca="false">IF(ISBLANK(Values!E158),"",Values!$B$25)</f>
        <v/>
      </c>
      <c r="AL159" s="1" t="str">
        <f aca="false">IF(ISBLANK(Values!E158),"",SUBSTITUTE(SUBSTITUTE(IF(Values!$J158, Values!$B$26, Values!$B$33), "{language}", Values!$H158), "{flag}", INDEX(options!$E$1:$E$20, Values!$V158)))</f>
        <v/>
      </c>
      <c r="AM159" s="1" t="str">
        <f aca="false">SUBSTITUTE(IF(ISBLANK(Values!E158),"",Values!$B$27), "{model}", Values!$B$3)</f>
        <v/>
      </c>
      <c r="AT159" s="28" t="str">
        <f aca="false">IF(ISBLANK(Values!E158),"",Values!H158)</f>
        <v/>
      </c>
      <c r="AV159" s="36" t="str">
        <f aca="false">IF(ISBLANK(Values!E158),"",IF(Values!J158,"Backlit", "Non-Backlit"))</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3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8"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 SUBSTITUTE(Values!$B$1, "{language}", Values!H159) &amp; " " &amp;Values!$B$3, SUBSTITUTE(Values!$B$2, "{language}", Values!$H159) &amp; " " &amp;Values!$B$3))</f>
        <v/>
      </c>
      <c r="G160" s="39" t="str">
        <f aca="false">IF(ISBLANK(Values!E159),"","TellusRem")</f>
        <v/>
      </c>
      <c r="H160" s="27" t="str">
        <f aca="false">IF(ISBLANK(Values!E159),"",Values!$B$16)</f>
        <v/>
      </c>
      <c r="I160" s="27" t="str">
        <f aca="false">IF(ISBLANK(Values!E159),"","4730574031")</f>
        <v/>
      </c>
      <c r="J160" s="40" t="str">
        <f aca="false">IF(ISBLANK(Values!E159),"",Values!F159 )</f>
        <v/>
      </c>
      <c r="K160" s="28" t="str">
        <f aca="false">IF(ISBLANK(Values!E159),"",IF(Values!J159, Values!$B$4, Values!$B$5))</f>
        <v/>
      </c>
      <c r="L160" s="41" t="str">
        <f aca="false">IF(ISBLANK(Values!E159),"",Values!$B$18)</f>
        <v/>
      </c>
      <c r="M160" s="28" t="str">
        <f aca="false">IF(ISBLANK(Values!E159),"",Values!$M159)</f>
        <v/>
      </c>
      <c r="N160" s="28" t="str">
        <f aca="false">IF(ISBLANK(Values!F159),"",Values!$N159)</f>
        <v/>
      </c>
      <c r="O160" s="1" t="str">
        <f aca="false">IF(ISBLANK(Values!F159),"",Values!$O159)</f>
        <v/>
      </c>
      <c r="W160" s="32" t="str">
        <f aca="false">IF(ISBLANK(Values!E159),"","Child")</f>
        <v/>
      </c>
      <c r="X160" s="32" t="str">
        <f aca="false">IF(ISBLANK(Values!E159),"",Values!$B$13)</f>
        <v/>
      </c>
      <c r="Y160" s="40" t="str">
        <f aca="false">IF(ISBLANK(Values!E159),"","Size-Color")</f>
        <v/>
      </c>
      <c r="Z160" s="32" t="str">
        <f aca="false">IF(ISBLANK(Values!E159),"","variation")</f>
        <v/>
      </c>
      <c r="AA160" s="36" t="str">
        <f aca="false">IF(ISBLANK(Values!E159),"",Values!$B$20)</f>
        <v/>
      </c>
      <c r="AB160" s="36" t="str">
        <f aca="false">IF(ISBLANK(Values!E159),"",Values!$B$29)</f>
        <v/>
      </c>
      <c r="AI160" s="42" t="str">
        <f aca="false">IF(ISBLANK(Values!E159),"",IF(Values!I159,Values!$B$23,Values!$B$33))</f>
        <v/>
      </c>
      <c r="AJ160" s="43" t="str">
        <f aca="false">IF(ISBLANK(Values!E159),"",Values!$B$24 &amp;" "&amp;Values!$B$3)</f>
        <v/>
      </c>
      <c r="AK160" s="1" t="str">
        <f aca="false">IF(ISBLANK(Values!E159),"",Values!$B$25)</f>
        <v/>
      </c>
      <c r="AL160" s="1" t="str">
        <f aca="false">IF(ISBLANK(Values!E159),"",SUBSTITUTE(SUBSTITUTE(IF(Values!$J159, Values!$B$26, Values!$B$33), "{language}", Values!$H159), "{flag}", INDEX(options!$E$1:$E$20, Values!$V159)))</f>
        <v/>
      </c>
      <c r="AM160" s="1" t="str">
        <f aca="false">SUBSTITUTE(IF(ISBLANK(Values!E159),"",Values!$B$27), "{model}", Values!$B$3)</f>
        <v/>
      </c>
      <c r="AT160" s="28" t="str">
        <f aca="false">IF(ISBLANK(Values!E159),"",Values!H159)</f>
        <v/>
      </c>
      <c r="AV160" s="36" t="str">
        <f aca="false">IF(ISBLANK(Values!E159),"",IF(Values!J159,"Backlit", "Non-Backlit"))</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3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8"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 SUBSTITUTE(Values!$B$1, "{language}", Values!H160) &amp; " " &amp;Values!$B$3, SUBSTITUTE(Values!$B$2, "{language}", Values!$H160) &amp; " " &amp;Values!$B$3))</f>
        <v/>
      </c>
      <c r="G161" s="39" t="str">
        <f aca="false">IF(ISBLANK(Values!E160),"","TellusRem")</f>
        <v/>
      </c>
      <c r="H161" s="27" t="str">
        <f aca="false">IF(ISBLANK(Values!E160),"",Values!$B$16)</f>
        <v/>
      </c>
      <c r="I161" s="27" t="str">
        <f aca="false">IF(ISBLANK(Values!E160),"","4730574031")</f>
        <v/>
      </c>
      <c r="J161" s="40" t="str">
        <f aca="false">IF(ISBLANK(Values!E160),"",Values!F160 )</f>
        <v/>
      </c>
      <c r="K161" s="28" t="str">
        <f aca="false">IF(ISBLANK(Values!E160),"",IF(Values!J160, Values!$B$4, Values!$B$5))</f>
        <v/>
      </c>
      <c r="L161" s="41" t="str">
        <f aca="false">IF(ISBLANK(Values!E160),"",Values!$B$18)</f>
        <v/>
      </c>
      <c r="M161" s="28" t="str">
        <f aca="false">IF(ISBLANK(Values!E160),"",Values!$M160)</f>
        <v/>
      </c>
      <c r="N161" s="28" t="str">
        <f aca="false">IF(ISBLANK(Values!F160),"",Values!$N160)</f>
        <v/>
      </c>
      <c r="O161" s="1" t="str">
        <f aca="false">IF(ISBLANK(Values!F160),"",Values!$O160)</f>
        <v/>
      </c>
      <c r="W161" s="32" t="str">
        <f aca="false">IF(ISBLANK(Values!E160),"","Child")</f>
        <v/>
      </c>
      <c r="X161" s="32" t="str">
        <f aca="false">IF(ISBLANK(Values!E160),"",Values!$B$13)</f>
        <v/>
      </c>
      <c r="Y161" s="40" t="str">
        <f aca="false">IF(ISBLANK(Values!E160),"","Size-Color")</f>
        <v/>
      </c>
      <c r="Z161" s="32" t="str">
        <f aca="false">IF(ISBLANK(Values!E160),"","variation")</f>
        <v/>
      </c>
      <c r="AA161" s="36" t="str">
        <f aca="false">IF(ISBLANK(Values!E160),"",Values!$B$20)</f>
        <v/>
      </c>
      <c r="AB161" s="36" t="str">
        <f aca="false">IF(ISBLANK(Values!E160),"",Values!$B$29)</f>
        <v/>
      </c>
      <c r="AI161" s="42" t="str">
        <f aca="false">IF(ISBLANK(Values!E160),"",IF(Values!I160,Values!$B$23,Values!$B$33))</f>
        <v/>
      </c>
      <c r="AJ161" s="43" t="str">
        <f aca="false">IF(ISBLANK(Values!E160),"",Values!$B$24 &amp;" "&amp;Values!$B$3)</f>
        <v/>
      </c>
      <c r="AK161" s="1" t="str">
        <f aca="false">IF(ISBLANK(Values!E160),"",Values!$B$25)</f>
        <v/>
      </c>
      <c r="AL161" s="1" t="str">
        <f aca="false">IF(ISBLANK(Values!E160),"",SUBSTITUTE(SUBSTITUTE(IF(Values!$J160, Values!$B$26, Values!$B$33), "{language}", Values!$H160), "{flag}", INDEX(options!$E$1:$E$20, Values!$V160)))</f>
        <v/>
      </c>
      <c r="AM161" s="1" t="str">
        <f aca="false">SUBSTITUTE(IF(ISBLANK(Values!E160),"",Values!$B$27), "{model}", Values!$B$3)</f>
        <v/>
      </c>
      <c r="AT161" s="28" t="str">
        <f aca="false">IF(ISBLANK(Values!E160),"",Values!H160)</f>
        <v/>
      </c>
      <c r="AV161" s="36" t="str">
        <f aca="false">IF(ISBLANK(Values!E160),"",IF(Values!J160,"Backlit", "Non-Backlit"))</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3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 SUBSTITUTE(Values!$B$1, "{language}", Values!H161) &amp; " " &amp;Values!$B$3, SUBSTITUTE(Values!$B$2, "{language}", Values!$H161) &amp; " " &amp;Values!$B$3))</f>
        <v/>
      </c>
      <c r="G162" s="39" t="str">
        <f aca="false">IF(ISBLANK(Values!E161),"","TellusRem")</f>
        <v/>
      </c>
      <c r="H162" s="27" t="str">
        <f aca="false">IF(ISBLANK(Values!E161),"",Values!$B$16)</f>
        <v/>
      </c>
      <c r="I162" s="27" t="str">
        <f aca="false">IF(ISBLANK(Values!E161),"","4730574031")</f>
        <v/>
      </c>
      <c r="J162" s="40" t="str">
        <f aca="false">IF(ISBLANK(Values!E161),"",Values!F161 )</f>
        <v/>
      </c>
      <c r="K162" s="28" t="str">
        <f aca="false">IF(ISBLANK(Values!E161),"",IF(Values!J161, Values!$B$4, Values!$B$5))</f>
        <v/>
      </c>
      <c r="L162" s="41" t="str">
        <f aca="false">IF(ISBLANK(Values!E161),"",Values!$B$18)</f>
        <v/>
      </c>
      <c r="M162" s="28" t="str">
        <f aca="false">IF(ISBLANK(Values!E161),"",Values!$M161)</f>
        <v/>
      </c>
      <c r="N162" s="28" t="str">
        <f aca="false">IF(ISBLANK(Values!F161),"",Values!$N161)</f>
        <v/>
      </c>
      <c r="O162" s="1" t="str">
        <f aca="false">IF(ISBLANK(Values!F161),"",Values!$O161)</f>
        <v/>
      </c>
      <c r="W162" s="32" t="str">
        <f aca="false">IF(ISBLANK(Values!E161),"","Child")</f>
        <v/>
      </c>
      <c r="X162" s="32" t="str">
        <f aca="false">IF(ISBLANK(Values!E161),"",Values!$B$13)</f>
        <v/>
      </c>
      <c r="Y162" s="40" t="str">
        <f aca="false">IF(ISBLANK(Values!E161),"","Size-Color")</f>
        <v/>
      </c>
      <c r="Z162" s="32" t="str">
        <f aca="false">IF(ISBLANK(Values!E161),"","variation")</f>
        <v/>
      </c>
      <c r="AA162" s="36" t="str">
        <f aca="false">IF(ISBLANK(Values!E161),"",Values!$B$20)</f>
        <v/>
      </c>
      <c r="AB162" s="36" t="str">
        <f aca="false">IF(ISBLANK(Values!E161),"",Values!$B$29)</f>
        <v/>
      </c>
      <c r="AI162" s="42" t="str">
        <f aca="false">IF(ISBLANK(Values!E161),"",IF(Values!I161,Values!$B$23,Values!$B$33))</f>
        <v/>
      </c>
      <c r="AJ162" s="43" t="str">
        <f aca="false">IF(ISBLANK(Values!E161),"",Values!$B$24 &amp;" "&amp;Values!$B$3)</f>
        <v/>
      </c>
      <c r="AK162" s="1" t="str">
        <f aca="false">IF(ISBLANK(Values!E161),"",Values!$B$25)</f>
        <v/>
      </c>
      <c r="AL162" s="1" t="str">
        <f aca="false">IF(ISBLANK(Values!E161),"",SUBSTITUTE(SUBSTITUTE(IF(Values!$J161, Values!$B$26, Values!$B$33), "{language}", Values!$H161), "{flag}", INDEX(options!$E$1:$E$20, Values!$V161)))</f>
        <v/>
      </c>
      <c r="AM162" s="1" t="str">
        <f aca="false">SUBSTITUTE(IF(ISBLANK(Values!E161),"",Values!$B$27), "{model}", Values!$B$3)</f>
        <v/>
      </c>
      <c r="AT162" s="28" t="str">
        <f aca="false">IF(ISBLANK(Values!E161),"",Values!H161)</f>
        <v/>
      </c>
      <c r="AV162" s="36" t="str">
        <f aca="false">IF(ISBLANK(Values!E161),"",IF(Values!J161,"Backlit", "Non-Backlit"))</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3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8"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 SUBSTITUTE(Values!$B$1, "{language}", Values!H162) &amp; " " &amp;Values!$B$3, SUBSTITUTE(Values!$B$2, "{language}", Values!$H162) &amp; " " &amp;Values!$B$3))</f>
        <v/>
      </c>
      <c r="G163" s="39" t="str">
        <f aca="false">IF(ISBLANK(Values!E162),"","TellusRem")</f>
        <v/>
      </c>
      <c r="H163" s="27" t="str">
        <f aca="false">IF(ISBLANK(Values!E162),"",Values!$B$16)</f>
        <v/>
      </c>
      <c r="I163" s="27" t="str">
        <f aca="false">IF(ISBLANK(Values!E162),"","4730574031")</f>
        <v/>
      </c>
      <c r="J163" s="40" t="str">
        <f aca="false">IF(ISBLANK(Values!E162),"",Values!F162 )</f>
        <v/>
      </c>
      <c r="K163" s="28" t="str">
        <f aca="false">IF(ISBLANK(Values!E162),"",IF(Values!J162, Values!$B$4, Values!$B$5))</f>
        <v/>
      </c>
      <c r="L163" s="41" t="str">
        <f aca="false">IF(ISBLANK(Values!E162),"",Values!$B$18)</f>
        <v/>
      </c>
      <c r="M163" s="28" t="str">
        <f aca="false">IF(ISBLANK(Values!E162),"",Values!$M162)</f>
        <v/>
      </c>
      <c r="N163" s="28" t="str">
        <f aca="false">IF(ISBLANK(Values!F162),"",Values!$N162)</f>
        <v/>
      </c>
      <c r="O163" s="1" t="str">
        <f aca="false">IF(ISBLANK(Values!F162),"",Values!$O162)</f>
        <v/>
      </c>
      <c r="W163" s="32" t="str">
        <f aca="false">IF(ISBLANK(Values!E162),"","Child")</f>
        <v/>
      </c>
      <c r="X163" s="32" t="str">
        <f aca="false">IF(ISBLANK(Values!E162),"",Values!$B$13)</f>
        <v/>
      </c>
      <c r="Y163" s="40" t="str">
        <f aca="false">IF(ISBLANK(Values!E162),"","Size-Color")</f>
        <v/>
      </c>
      <c r="Z163" s="32" t="str">
        <f aca="false">IF(ISBLANK(Values!E162),"","variation")</f>
        <v/>
      </c>
      <c r="AA163" s="36" t="str">
        <f aca="false">IF(ISBLANK(Values!E162),"",Values!$B$20)</f>
        <v/>
      </c>
      <c r="AB163" s="36" t="str">
        <f aca="false">IF(ISBLANK(Values!E162),"",Values!$B$29)</f>
        <v/>
      </c>
      <c r="AI163" s="42" t="str">
        <f aca="false">IF(ISBLANK(Values!E162),"",IF(Values!I162,Values!$B$23,Values!$B$33))</f>
        <v/>
      </c>
      <c r="AJ163" s="43" t="str">
        <f aca="false">IF(ISBLANK(Values!E162),"",Values!$B$24 &amp;" "&amp;Values!$B$3)</f>
        <v/>
      </c>
      <c r="AK163" s="1" t="str">
        <f aca="false">IF(ISBLANK(Values!E162),"",Values!$B$25)</f>
        <v/>
      </c>
      <c r="AL163" s="1" t="str">
        <f aca="false">IF(ISBLANK(Values!E162),"",SUBSTITUTE(SUBSTITUTE(IF(Values!$J162, Values!$B$26, Values!$B$33), "{language}", Values!$H162), "{flag}", INDEX(options!$E$1:$E$20, Values!$V162)))</f>
        <v/>
      </c>
      <c r="AM163" s="1" t="str">
        <f aca="false">SUBSTITUTE(IF(ISBLANK(Values!E162),"",Values!$B$27), "{model}", Values!$B$3)</f>
        <v/>
      </c>
      <c r="AT163" s="28" t="str">
        <f aca="false">IF(ISBLANK(Values!E162),"",Values!H162)</f>
        <v/>
      </c>
      <c r="AV163" s="36" t="str">
        <f aca="false">IF(ISBLANK(Values!E162),"",IF(Values!J162,"Backlit", "Non-Backlit"))</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3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8"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 SUBSTITUTE(Values!$B$1, "{language}", Values!H163) &amp; " " &amp;Values!$B$3, SUBSTITUTE(Values!$B$2, "{language}", Values!$H163) &amp; " " &amp;Values!$B$3))</f>
        <v/>
      </c>
      <c r="G164" s="39" t="str">
        <f aca="false">IF(ISBLANK(Values!E163),"","TellusRem")</f>
        <v/>
      </c>
      <c r="H164" s="27" t="str">
        <f aca="false">IF(ISBLANK(Values!E163),"",Values!$B$16)</f>
        <v/>
      </c>
      <c r="I164" s="27" t="str">
        <f aca="false">IF(ISBLANK(Values!E163),"","4730574031")</f>
        <v/>
      </c>
      <c r="J164" s="40" t="str">
        <f aca="false">IF(ISBLANK(Values!E163),"",Values!F163 )</f>
        <v/>
      </c>
      <c r="K164" s="28" t="str">
        <f aca="false">IF(ISBLANK(Values!E163),"",IF(Values!J163, Values!$B$4, Values!$B$5))</f>
        <v/>
      </c>
      <c r="L164" s="41" t="str">
        <f aca="false">IF(ISBLANK(Values!E163),"",Values!$B$18)</f>
        <v/>
      </c>
      <c r="M164" s="28" t="str">
        <f aca="false">IF(ISBLANK(Values!E163),"",Values!$M163)</f>
        <v/>
      </c>
      <c r="N164" s="28" t="str">
        <f aca="false">IF(ISBLANK(Values!F163),"",Values!$N163)</f>
        <v/>
      </c>
      <c r="O164" s="1" t="str">
        <f aca="false">IF(ISBLANK(Values!F163),"",Values!$O163)</f>
        <v/>
      </c>
      <c r="W164" s="32" t="str">
        <f aca="false">IF(ISBLANK(Values!E163),"","Child")</f>
        <v/>
      </c>
      <c r="X164" s="32" t="str">
        <f aca="false">IF(ISBLANK(Values!E163),"",Values!$B$13)</f>
        <v/>
      </c>
      <c r="Y164" s="40" t="str">
        <f aca="false">IF(ISBLANK(Values!E163),"","Size-Color")</f>
        <v/>
      </c>
      <c r="Z164" s="32" t="str">
        <f aca="false">IF(ISBLANK(Values!E163),"","variation")</f>
        <v/>
      </c>
      <c r="AA164" s="36" t="str">
        <f aca="false">IF(ISBLANK(Values!E163),"",Values!$B$20)</f>
        <v/>
      </c>
      <c r="AB164" s="36" t="str">
        <f aca="false">IF(ISBLANK(Values!E163),"",Values!$B$29)</f>
        <v/>
      </c>
      <c r="AI164" s="42" t="str">
        <f aca="false">IF(ISBLANK(Values!E163),"",IF(Values!I163,Values!$B$23,Values!$B$33))</f>
        <v/>
      </c>
      <c r="AJ164" s="43" t="str">
        <f aca="false">IF(ISBLANK(Values!E163),"",Values!$B$24 &amp;" "&amp;Values!$B$3)</f>
        <v/>
      </c>
      <c r="AK164" s="1" t="str">
        <f aca="false">IF(ISBLANK(Values!E163),"",Values!$B$25)</f>
        <v/>
      </c>
      <c r="AL164" s="1" t="str">
        <f aca="false">IF(ISBLANK(Values!E163),"",SUBSTITUTE(SUBSTITUTE(IF(Values!$J163, Values!$B$26, Values!$B$33), "{language}", Values!$H163), "{flag}", INDEX(options!$E$1:$E$20, Values!$V163)))</f>
        <v/>
      </c>
      <c r="AM164" s="1" t="str">
        <f aca="false">SUBSTITUTE(IF(ISBLANK(Values!E163),"",Values!$B$27), "{model}", Values!$B$3)</f>
        <v/>
      </c>
      <c r="AT164" s="28" t="str">
        <f aca="false">IF(ISBLANK(Values!E163),"",Values!H163)</f>
        <v/>
      </c>
      <c r="AV164" s="36" t="str">
        <f aca="false">IF(ISBLANK(Values!E163),"",IF(Values!J163,"Backlit", "Non-Backlit"))</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3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8"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 SUBSTITUTE(Values!$B$1, "{language}", Values!H164) &amp; " " &amp;Values!$B$3, SUBSTITUTE(Values!$B$2, "{language}", Values!$H164) &amp; " " &amp;Values!$B$3))</f>
        <v/>
      </c>
      <c r="G165" s="39" t="str">
        <f aca="false">IF(ISBLANK(Values!E164),"","TellusRem")</f>
        <v/>
      </c>
      <c r="H165" s="27" t="str">
        <f aca="false">IF(ISBLANK(Values!E164),"",Values!$B$16)</f>
        <v/>
      </c>
      <c r="I165" s="27" t="str">
        <f aca="false">IF(ISBLANK(Values!E164),"","4730574031")</f>
        <v/>
      </c>
      <c r="J165" s="40" t="str">
        <f aca="false">IF(ISBLANK(Values!E164),"",Values!F164 )</f>
        <v/>
      </c>
      <c r="K165" s="28" t="str">
        <f aca="false">IF(ISBLANK(Values!E164),"",IF(Values!J164, Values!$B$4, Values!$B$5))</f>
        <v/>
      </c>
      <c r="L165" s="41" t="str">
        <f aca="false">IF(ISBLANK(Values!E164),"",Values!$B$18)</f>
        <v/>
      </c>
      <c r="M165" s="28" t="str">
        <f aca="false">IF(ISBLANK(Values!E164),"",Values!$M164)</f>
        <v/>
      </c>
      <c r="N165" s="28" t="str">
        <f aca="false">IF(ISBLANK(Values!F164),"",Values!$N164)</f>
        <v/>
      </c>
      <c r="O165" s="1" t="str">
        <f aca="false">IF(ISBLANK(Values!F164),"",Values!$O164)</f>
        <v/>
      </c>
      <c r="W165" s="32" t="str">
        <f aca="false">IF(ISBLANK(Values!E164),"","Child")</f>
        <v/>
      </c>
      <c r="X165" s="32" t="str">
        <f aca="false">IF(ISBLANK(Values!E164),"",Values!$B$13)</f>
        <v/>
      </c>
      <c r="Y165" s="40" t="str">
        <f aca="false">IF(ISBLANK(Values!E164),"","Size-Color")</f>
        <v/>
      </c>
      <c r="Z165" s="32" t="str">
        <f aca="false">IF(ISBLANK(Values!E164),"","variation")</f>
        <v/>
      </c>
      <c r="AA165" s="36" t="str">
        <f aca="false">IF(ISBLANK(Values!E164),"",Values!$B$20)</f>
        <v/>
      </c>
      <c r="AB165" s="36" t="str">
        <f aca="false">IF(ISBLANK(Values!E164),"",Values!$B$29)</f>
        <v/>
      </c>
      <c r="AI165" s="42" t="str">
        <f aca="false">IF(ISBLANK(Values!E164),"",IF(Values!I164,Values!$B$23,Values!$B$33))</f>
        <v/>
      </c>
      <c r="AJ165" s="43" t="str">
        <f aca="false">IF(ISBLANK(Values!E164),"",Values!$B$24 &amp;" "&amp;Values!$B$3)</f>
        <v/>
      </c>
      <c r="AK165" s="1" t="str">
        <f aca="false">IF(ISBLANK(Values!E164),"",Values!$B$25)</f>
        <v/>
      </c>
      <c r="AL165" s="1" t="str">
        <f aca="false">IF(ISBLANK(Values!E164),"",SUBSTITUTE(SUBSTITUTE(IF(Values!$J164, Values!$B$26, Values!$B$33), "{language}", Values!$H164), "{flag}", INDEX(options!$E$1:$E$20, Values!$V164)))</f>
        <v/>
      </c>
      <c r="AM165" s="1" t="str">
        <f aca="false">SUBSTITUTE(IF(ISBLANK(Values!E164),"",Values!$B$27), "{model}", Values!$B$3)</f>
        <v/>
      </c>
      <c r="AT165" s="28" t="str">
        <f aca="false">IF(ISBLANK(Values!E164),"",Values!H164)</f>
        <v/>
      </c>
      <c r="AV165" s="36" t="str">
        <f aca="false">IF(ISBLANK(Values!E164),"",IF(Values!J164,"Backlit", "Non-Backlit"))</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3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8"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 SUBSTITUTE(Values!$B$1, "{language}", Values!H165) &amp; " " &amp;Values!$B$3, SUBSTITUTE(Values!$B$2, "{language}", Values!$H165) &amp; " " &amp;Values!$B$3))</f>
        <v/>
      </c>
      <c r="G166" s="39" t="str">
        <f aca="false">IF(ISBLANK(Values!E165),"","TellusRem")</f>
        <v/>
      </c>
      <c r="H166" s="27" t="str">
        <f aca="false">IF(ISBLANK(Values!E165),"",Values!$B$16)</f>
        <v/>
      </c>
      <c r="I166" s="27" t="str">
        <f aca="false">IF(ISBLANK(Values!E165),"","4730574031")</f>
        <v/>
      </c>
      <c r="J166" s="40" t="str">
        <f aca="false">IF(ISBLANK(Values!E165),"",Values!F165 )</f>
        <v/>
      </c>
      <c r="K166" s="28" t="str">
        <f aca="false">IF(ISBLANK(Values!E165),"",IF(Values!J165, Values!$B$4, Values!$B$5))</f>
        <v/>
      </c>
      <c r="L166" s="41" t="str">
        <f aca="false">IF(ISBLANK(Values!E165),"",Values!$B$18)</f>
        <v/>
      </c>
      <c r="M166" s="28" t="str">
        <f aca="false">IF(ISBLANK(Values!E165),"",Values!$M165)</f>
        <v/>
      </c>
      <c r="N166" s="28" t="str">
        <f aca="false">IF(ISBLANK(Values!F165),"",Values!$N165)</f>
        <v/>
      </c>
      <c r="O166" s="1" t="str">
        <f aca="false">IF(ISBLANK(Values!F165),"",Values!$O165)</f>
        <v/>
      </c>
      <c r="W166" s="32" t="str">
        <f aca="false">IF(ISBLANK(Values!E165),"","Child")</f>
        <v/>
      </c>
      <c r="X166" s="32" t="str">
        <f aca="false">IF(ISBLANK(Values!E165),"",Values!$B$13)</f>
        <v/>
      </c>
      <c r="Y166" s="40" t="str">
        <f aca="false">IF(ISBLANK(Values!E165),"","Size-Color")</f>
        <v/>
      </c>
      <c r="Z166" s="32" t="str">
        <f aca="false">IF(ISBLANK(Values!E165),"","variation")</f>
        <v/>
      </c>
      <c r="AA166" s="36" t="str">
        <f aca="false">IF(ISBLANK(Values!E165),"",Values!$B$20)</f>
        <v/>
      </c>
      <c r="AB166" s="36" t="str">
        <f aca="false">IF(ISBLANK(Values!E165),"",Values!$B$29)</f>
        <v/>
      </c>
      <c r="AI166" s="42" t="str">
        <f aca="false">IF(ISBLANK(Values!E165),"",IF(Values!I165,Values!$B$23,Values!$B$33))</f>
        <v/>
      </c>
      <c r="AJ166" s="43" t="str">
        <f aca="false">IF(ISBLANK(Values!E165),"",Values!$B$24 &amp;" "&amp;Values!$B$3)</f>
        <v/>
      </c>
      <c r="AK166" s="1" t="str">
        <f aca="false">IF(ISBLANK(Values!E165),"",Values!$B$25)</f>
        <v/>
      </c>
      <c r="AL166" s="1" t="str">
        <f aca="false">IF(ISBLANK(Values!E165),"",SUBSTITUTE(SUBSTITUTE(IF(Values!$J165, Values!$B$26, Values!$B$33), "{language}", Values!$H165), "{flag}", INDEX(options!$E$1:$E$20, Values!$V165)))</f>
        <v/>
      </c>
      <c r="AM166" s="1" t="str">
        <f aca="false">SUBSTITUTE(IF(ISBLANK(Values!E165),"",Values!$B$27), "{model}", Values!$B$3)</f>
        <v/>
      </c>
      <c r="AT166" s="28" t="str">
        <f aca="false">IF(ISBLANK(Values!E165),"",Values!H165)</f>
        <v/>
      </c>
      <c r="AV166" s="36" t="str">
        <f aca="false">IF(ISBLANK(Values!E165),"",IF(Values!J165,"Backlit", "Non-Backlit"))</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3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8"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 SUBSTITUTE(Values!$B$1, "{language}", Values!H166) &amp; " " &amp;Values!$B$3, SUBSTITUTE(Values!$B$2, "{language}", Values!$H166) &amp; " " &amp;Values!$B$3))</f>
        <v/>
      </c>
      <c r="G167" s="39" t="str">
        <f aca="false">IF(ISBLANK(Values!E166),"","TellusRem")</f>
        <v/>
      </c>
      <c r="H167" s="27" t="str">
        <f aca="false">IF(ISBLANK(Values!E166),"",Values!$B$16)</f>
        <v/>
      </c>
      <c r="I167" s="27" t="str">
        <f aca="false">IF(ISBLANK(Values!E166),"","4730574031")</f>
        <v/>
      </c>
      <c r="J167" s="40" t="str">
        <f aca="false">IF(ISBLANK(Values!E166),"",Values!F166 )</f>
        <v/>
      </c>
      <c r="K167" s="28" t="str">
        <f aca="false">IF(ISBLANK(Values!E166),"",IF(Values!J166, Values!$B$4, Values!$B$5))</f>
        <v/>
      </c>
      <c r="L167" s="41" t="str">
        <f aca="false">IF(ISBLANK(Values!E166),"",Values!$B$18)</f>
        <v/>
      </c>
      <c r="M167" s="28" t="str">
        <f aca="false">IF(ISBLANK(Values!E166),"",Values!$M166)</f>
        <v/>
      </c>
      <c r="N167" s="28" t="str">
        <f aca="false">IF(ISBLANK(Values!F166),"",Values!$N166)</f>
        <v/>
      </c>
      <c r="O167" s="1" t="str">
        <f aca="false">IF(ISBLANK(Values!F166),"",Values!$O166)</f>
        <v/>
      </c>
      <c r="W167" s="32" t="str">
        <f aca="false">IF(ISBLANK(Values!E166),"","Child")</f>
        <v/>
      </c>
      <c r="X167" s="32" t="str">
        <f aca="false">IF(ISBLANK(Values!E166),"",Values!$B$13)</f>
        <v/>
      </c>
      <c r="Y167" s="40" t="str">
        <f aca="false">IF(ISBLANK(Values!E166),"","Size-Color")</f>
        <v/>
      </c>
      <c r="Z167" s="32" t="str">
        <f aca="false">IF(ISBLANK(Values!E166),"","variation")</f>
        <v/>
      </c>
      <c r="AA167" s="36" t="str">
        <f aca="false">IF(ISBLANK(Values!E166),"",Values!$B$20)</f>
        <v/>
      </c>
      <c r="AB167" s="36" t="str">
        <f aca="false">IF(ISBLANK(Values!E166),"",Values!$B$29)</f>
        <v/>
      </c>
      <c r="AI167" s="42" t="str">
        <f aca="false">IF(ISBLANK(Values!E166),"",IF(Values!I166,Values!$B$23,Values!$B$33))</f>
        <v/>
      </c>
      <c r="AJ167" s="43" t="str">
        <f aca="false">IF(ISBLANK(Values!E166),"",Values!$B$24 &amp;" "&amp;Values!$B$3)</f>
        <v/>
      </c>
      <c r="AK167" s="1" t="str">
        <f aca="false">IF(ISBLANK(Values!E166),"",Values!$B$25)</f>
        <v/>
      </c>
      <c r="AL167" s="1" t="str">
        <f aca="false">IF(ISBLANK(Values!E166),"",SUBSTITUTE(SUBSTITUTE(IF(Values!$J166, Values!$B$26, Values!$B$33), "{language}", Values!$H166), "{flag}", INDEX(options!$E$1:$E$20, Values!$V166)))</f>
        <v/>
      </c>
      <c r="AM167" s="1" t="str">
        <f aca="false">SUBSTITUTE(IF(ISBLANK(Values!E166),"",Values!$B$27), "{model}", Values!$B$3)</f>
        <v/>
      </c>
      <c r="AT167" s="1" t="str">
        <f aca="false">IF(ISBLANK(Values!E166),"",IF(Values!J166,"Backlit", "Non-Backlit"))</f>
        <v/>
      </c>
      <c r="AV167" s="28"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3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8"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 SUBSTITUTE(Values!$B$1, "{language}", Values!H167) &amp; " " &amp;Values!$B$3, SUBSTITUTE(Values!$B$2, "{language}", Values!$H167) &amp; " " &amp;Values!$B$3))</f>
        <v/>
      </c>
      <c r="G168" s="39" t="str">
        <f aca="false">IF(ISBLANK(Values!E167),"","TellusRem")</f>
        <v/>
      </c>
      <c r="H168" s="27" t="str">
        <f aca="false">IF(ISBLANK(Values!E167),"",Values!$B$16)</f>
        <v/>
      </c>
      <c r="I168" s="27" t="str">
        <f aca="false">IF(ISBLANK(Values!E167),"","4730574031")</f>
        <v/>
      </c>
      <c r="J168" s="40" t="str">
        <f aca="false">IF(ISBLANK(Values!E167),"",Values!F167 )</f>
        <v/>
      </c>
      <c r="K168" s="28" t="str">
        <f aca="false">IF(ISBLANK(Values!E167),"",IF(Values!J167, Values!$B$4, Values!$B$5))</f>
        <v/>
      </c>
      <c r="L168" s="41" t="str">
        <f aca="false">IF(ISBLANK(Values!E167),"",Values!$B$18)</f>
        <v/>
      </c>
      <c r="M168" s="28" t="str">
        <f aca="false">IF(ISBLANK(Values!E167),"",Values!$M167)</f>
        <v/>
      </c>
      <c r="N168" s="28" t="str">
        <f aca="false">IF(ISBLANK(Values!F167),"",Values!$N167)</f>
        <v/>
      </c>
      <c r="O168" s="1" t="str">
        <f aca="false">IF(ISBLANK(Values!F167),"",Values!$O167)</f>
        <v/>
      </c>
      <c r="W168" s="32" t="str">
        <f aca="false">IF(ISBLANK(Values!E167),"","Child")</f>
        <v/>
      </c>
      <c r="X168" s="32" t="str">
        <f aca="false">IF(ISBLANK(Values!E167),"",Values!$B$13)</f>
        <v/>
      </c>
      <c r="Y168" s="40" t="str">
        <f aca="false">IF(ISBLANK(Values!E167),"","Size-Color")</f>
        <v/>
      </c>
      <c r="Z168" s="32" t="str">
        <f aca="false">IF(ISBLANK(Values!E167),"","variation")</f>
        <v/>
      </c>
      <c r="AA168" s="36" t="str">
        <f aca="false">IF(ISBLANK(Values!E167),"",Values!$B$20)</f>
        <v/>
      </c>
      <c r="AB168" s="36" t="str">
        <f aca="false">IF(ISBLANK(Values!E167),"",Values!$B$29)</f>
        <v/>
      </c>
      <c r="AI168" s="42" t="str">
        <f aca="false">IF(ISBLANK(Values!E167),"",IF(Values!I167,Values!$B$23,Values!$B$33))</f>
        <v/>
      </c>
      <c r="AJ168" s="43" t="str">
        <f aca="false">IF(ISBLANK(Values!E167),"",Values!$B$24 &amp;" "&amp;Values!$B$3)</f>
        <v/>
      </c>
      <c r="AK168" s="1" t="str">
        <f aca="false">IF(ISBLANK(Values!E167),"",Values!$B$25)</f>
        <v/>
      </c>
      <c r="AL168" s="1" t="str">
        <f aca="false">IF(ISBLANK(Values!E167),"",SUBSTITUTE(SUBSTITUTE(IF(Values!$J167, Values!$B$26, Values!$B$33), "{language}", Values!$H167), "{flag}", INDEX(options!$E$1:$E$20, Values!$V167)))</f>
        <v/>
      </c>
      <c r="AM168" s="1" t="str">
        <f aca="false">SUBSTITUTE(IF(ISBLANK(Values!E167),"",Values!$B$27), "{model}", Values!$B$3)</f>
        <v/>
      </c>
      <c r="AT168" s="1" t="str">
        <f aca="false">IF(ISBLANK(Values!E167),"",IF(Values!J167,"Backlit", "Non-Backlit"))</f>
        <v/>
      </c>
      <c r="AV168" s="28"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3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8"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 SUBSTITUTE(Values!$B$1, "{language}", Values!H168) &amp; " " &amp;Values!$B$3, SUBSTITUTE(Values!$B$2, "{language}", Values!$H168) &amp; " " &amp;Values!$B$3))</f>
        <v/>
      </c>
      <c r="G169" s="39" t="str">
        <f aca="false">IF(ISBLANK(Values!E168),"","TellusRem")</f>
        <v/>
      </c>
      <c r="H169" s="27" t="str">
        <f aca="false">IF(ISBLANK(Values!E168),"",Values!$B$16)</f>
        <v/>
      </c>
      <c r="I169" s="27" t="str">
        <f aca="false">IF(ISBLANK(Values!E168),"","4730574031")</f>
        <v/>
      </c>
      <c r="J169" s="40" t="str">
        <f aca="false">IF(ISBLANK(Values!E168),"",Values!F168 )</f>
        <v/>
      </c>
      <c r="K169" s="28" t="str">
        <f aca="false">IF(ISBLANK(Values!E168),"",IF(Values!J168, Values!$B$4, Values!$B$5))</f>
        <v/>
      </c>
      <c r="L169" s="41" t="str">
        <f aca="false">IF(ISBLANK(Values!E168),"",Values!$B$18)</f>
        <v/>
      </c>
      <c r="M169" s="28" t="str">
        <f aca="false">IF(ISBLANK(Values!E168),"",Values!$M168)</f>
        <v/>
      </c>
      <c r="N169" s="28" t="str">
        <f aca="false">IF(ISBLANK(Values!F168),"",Values!$N168)</f>
        <v/>
      </c>
      <c r="O169" s="1" t="str">
        <f aca="false">IF(ISBLANK(Values!F168),"",Values!$O168)</f>
        <v/>
      </c>
      <c r="W169" s="32" t="str">
        <f aca="false">IF(ISBLANK(Values!E168),"","Child")</f>
        <v/>
      </c>
      <c r="X169" s="32" t="str">
        <f aca="false">IF(ISBLANK(Values!E168),"",Values!$B$13)</f>
        <v/>
      </c>
      <c r="Y169" s="40" t="str">
        <f aca="false">IF(ISBLANK(Values!E168),"","Size-Color")</f>
        <v/>
      </c>
      <c r="Z169" s="32" t="str">
        <f aca="false">IF(ISBLANK(Values!E168),"","variation")</f>
        <v/>
      </c>
      <c r="AA169" s="36" t="str">
        <f aca="false">IF(ISBLANK(Values!E168),"",Values!$B$20)</f>
        <v/>
      </c>
      <c r="AB169" s="36" t="str">
        <f aca="false">IF(ISBLANK(Values!E168),"",Values!$B$29)</f>
        <v/>
      </c>
      <c r="AI169" s="42" t="str">
        <f aca="false">IF(ISBLANK(Values!E168),"",IF(Values!I168,Values!$B$23,Values!$B$33))</f>
        <v/>
      </c>
      <c r="AJ169" s="43" t="str">
        <f aca="false">IF(ISBLANK(Values!E168),"",Values!$B$24 &amp;" "&amp;Values!$B$3)</f>
        <v/>
      </c>
      <c r="AK169" s="1" t="str">
        <f aca="false">IF(ISBLANK(Values!E168),"",Values!$B$25)</f>
        <v/>
      </c>
      <c r="AL169" s="1" t="str">
        <f aca="false">IF(ISBLANK(Values!E168),"",SUBSTITUTE(SUBSTITUTE(IF(Values!$J168, Values!$B$26, Values!$B$33), "{language}", Values!$H168), "{flag}", INDEX(options!$E$1:$E$20, Values!$V168)))</f>
        <v/>
      </c>
      <c r="AM169" s="1" t="str">
        <f aca="false">SUBSTITUTE(IF(ISBLANK(Values!E168),"",Values!$B$27), "{model}", Values!$B$3)</f>
        <v/>
      </c>
      <c r="AT169" s="1" t="str">
        <f aca="false">IF(ISBLANK(Values!E168),"",IF(Values!J168,"Backlit", "Non-Backlit"))</f>
        <v/>
      </c>
      <c r="AV169" s="28"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3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8"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 SUBSTITUTE(Values!$B$1, "{language}", Values!H169) &amp; " " &amp;Values!$B$3, SUBSTITUTE(Values!$B$2, "{language}", Values!$H169) &amp; " " &amp;Values!$B$3))</f>
        <v/>
      </c>
      <c r="G170" s="39" t="str">
        <f aca="false">IF(ISBLANK(Values!E169),"","TellusRem")</f>
        <v/>
      </c>
      <c r="H170" s="27" t="str">
        <f aca="false">IF(ISBLANK(Values!E169),"",Values!$B$16)</f>
        <v/>
      </c>
      <c r="I170" s="27" t="str">
        <f aca="false">IF(ISBLANK(Values!E169),"","4730574031")</f>
        <v/>
      </c>
      <c r="J170" s="40" t="str">
        <f aca="false">IF(ISBLANK(Values!E169),"",Values!F169 )</f>
        <v/>
      </c>
      <c r="K170" s="28" t="str">
        <f aca="false">IF(ISBLANK(Values!E169),"",IF(Values!J169, Values!$B$4, Values!$B$5))</f>
        <v/>
      </c>
      <c r="L170" s="41" t="str">
        <f aca="false">IF(ISBLANK(Values!E169),"",Values!$B$18)</f>
        <v/>
      </c>
      <c r="M170" s="28" t="str">
        <f aca="false">IF(ISBLANK(Values!E169),"",Values!$M169)</f>
        <v/>
      </c>
      <c r="N170" s="28" t="str">
        <f aca="false">IF(ISBLANK(Values!F169),"",Values!$N169)</f>
        <v/>
      </c>
      <c r="O170" s="1" t="str">
        <f aca="false">IF(ISBLANK(Values!F169),"",Values!$O169)</f>
        <v/>
      </c>
      <c r="W170" s="32" t="str">
        <f aca="false">IF(ISBLANK(Values!E169),"","Child")</f>
        <v/>
      </c>
      <c r="X170" s="32" t="str">
        <f aca="false">IF(ISBLANK(Values!E169),"",Values!$B$13)</f>
        <v/>
      </c>
      <c r="Y170" s="40" t="str">
        <f aca="false">IF(ISBLANK(Values!E169),"","Size-Color")</f>
        <v/>
      </c>
      <c r="Z170" s="32" t="str">
        <f aca="false">IF(ISBLANK(Values!E169),"","variation")</f>
        <v/>
      </c>
      <c r="AA170" s="36" t="str">
        <f aca="false">IF(ISBLANK(Values!E169),"",Values!$B$20)</f>
        <v/>
      </c>
      <c r="AB170" s="36" t="str">
        <f aca="false">IF(ISBLANK(Values!E169),"",Values!$B$29)</f>
        <v/>
      </c>
      <c r="AI170" s="42" t="str">
        <f aca="false">IF(ISBLANK(Values!E169),"",IF(Values!I169,Values!$B$23,Values!$B$33))</f>
        <v/>
      </c>
      <c r="AJ170" s="43" t="str">
        <f aca="false">IF(ISBLANK(Values!E169),"",Values!$B$24 &amp;" "&amp;Values!$B$3)</f>
        <v/>
      </c>
      <c r="AK170" s="1" t="str">
        <f aca="false">IF(ISBLANK(Values!E169),"",Values!$B$25)</f>
        <v/>
      </c>
      <c r="AL170" s="1" t="str">
        <f aca="false">IF(ISBLANK(Values!E169),"",SUBSTITUTE(SUBSTITUTE(IF(Values!$J169, Values!$B$26, Values!$B$33), "{language}", Values!$H169), "{flag}", INDEX(options!$E$1:$E$20, Values!$V169)))</f>
        <v/>
      </c>
      <c r="AM170" s="1" t="str">
        <f aca="false">SUBSTITUTE(IF(ISBLANK(Values!E169),"",Values!$B$27), "{model}", Values!$B$3)</f>
        <v/>
      </c>
      <c r="AT170" s="1" t="str">
        <f aca="false">IF(ISBLANK(Values!E169),"",IF(Values!J169,"Backlit", "Non-Backlit"))</f>
        <v/>
      </c>
      <c r="AV170" s="28"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3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8"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 SUBSTITUTE(Values!$B$1, "{language}", Values!H170) &amp; " " &amp;Values!$B$3, SUBSTITUTE(Values!$B$2, "{language}", Values!$H170) &amp; " " &amp;Values!$B$3))</f>
        <v/>
      </c>
      <c r="G171" s="39" t="str">
        <f aca="false">IF(ISBLANK(Values!E170),"","TellusRem")</f>
        <v/>
      </c>
      <c r="H171" s="27" t="str">
        <f aca="false">IF(ISBLANK(Values!E170),"",Values!$B$16)</f>
        <v/>
      </c>
      <c r="I171" s="27" t="str">
        <f aca="false">IF(ISBLANK(Values!E170),"","4730574031")</f>
        <v/>
      </c>
      <c r="J171" s="40" t="str">
        <f aca="false">IF(ISBLANK(Values!E170),"",Values!F170 )</f>
        <v/>
      </c>
      <c r="K171" s="28" t="str">
        <f aca="false">IF(ISBLANK(Values!E170),"",IF(Values!J170, Values!$B$4, Values!$B$5))</f>
        <v/>
      </c>
      <c r="L171" s="41" t="str">
        <f aca="false">IF(ISBLANK(Values!E170),"",Values!$B$18)</f>
        <v/>
      </c>
      <c r="M171" s="28" t="str">
        <f aca="false">IF(ISBLANK(Values!E170),"",Values!$M170)</f>
        <v/>
      </c>
      <c r="N171" s="28" t="str">
        <f aca="false">IF(ISBLANK(Values!F170),"",Values!$N170)</f>
        <v/>
      </c>
      <c r="O171" s="1" t="str">
        <f aca="false">IF(ISBLANK(Values!F170),"",Values!$O170)</f>
        <v/>
      </c>
      <c r="W171" s="32" t="str">
        <f aca="false">IF(ISBLANK(Values!E170),"","Child")</f>
        <v/>
      </c>
      <c r="X171" s="32" t="str">
        <f aca="false">IF(ISBLANK(Values!E170),"",Values!$B$13)</f>
        <v/>
      </c>
      <c r="Y171" s="40" t="str">
        <f aca="false">IF(ISBLANK(Values!E170),"","Size-Color")</f>
        <v/>
      </c>
      <c r="Z171" s="32" t="str">
        <f aca="false">IF(ISBLANK(Values!E170),"","variation")</f>
        <v/>
      </c>
      <c r="AA171" s="36" t="str">
        <f aca="false">IF(ISBLANK(Values!E170),"",Values!$B$20)</f>
        <v/>
      </c>
      <c r="AB171" s="36" t="str">
        <f aca="false">IF(ISBLANK(Values!E170),"",Values!$B$29)</f>
        <v/>
      </c>
      <c r="AI171" s="42" t="str">
        <f aca="false">IF(ISBLANK(Values!E170),"",IF(Values!I170,Values!$B$23,Values!$B$33))</f>
        <v/>
      </c>
      <c r="AJ171" s="43" t="str">
        <f aca="false">IF(ISBLANK(Values!E170),"",Values!$B$24 &amp;" "&amp;Values!$B$3)</f>
        <v/>
      </c>
      <c r="AK171" s="1" t="str">
        <f aca="false">IF(ISBLANK(Values!E170),"",Values!$B$25)</f>
        <v/>
      </c>
      <c r="AL171" s="1" t="str">
        <f aca="false">IF(ISBLANK(Values!E170),"",SUBSTITUTE(SUBSTITUTE(IF(Values!$J170, Values!$B$26, Values!$B$33), "{language}", Values!$H170), "{flag}", INDEX(options!$E$1:$E$20, Values!$V170)))</f>
        <v/>
      </c>
      <c r="AM171" s="1" t="str">
        <f aca="false">SUBSTITUTE(IF(ISBLANK(Values!E170),"",Values!$B$27), "{model}", Values!$B$3)</f>
        <v/>
      </c>
      <c r="AT171" s="1" t="str">
        <f aca="false">IF(ISBLANK(Values!E170),"",IF(Values!J170,"Backlit", "Non-Backlit"))</f>
        <v/>
      </c>
      <c r="AV171" s="28"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3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8"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 SUBSTITUTE(Values!$B$1, "{language}", Values!H171) &amp; " " &amp;Values!$B$3, SUBSTITUTE(Values!$B$2, "{language}", Values!$H171) &amp; " " &amp;Values!$B$3))</f>
        <v/>
      </c>
      <c r="G172" s="39" t="str">
        <f aca="false">IF(ISBLANK(Values!E171),"","TellusRem")</f>
        <v/>
      </c>
      <c r="H172" s="27" t="str">
        <f aca="false">IF(ISBLANK(Values!E171),"",Values!$B$16)</f>
        <v/>
      </c>
      <c r="I172" s="27" t="str">
        <f aca="false">IF(ISBLANK(Values!E171),"","4730574031")</f>
        <v/>
      </c>
      <c r="J172" s="40" t="str">
        <f aca="false">IF(ISBLANK(Values!E171),"",Values!F171 )</f>
        <v/>
      </c>
      <c r="K172" s="28" t="str">
        <f aca="false">IF(ISBLANK(Values!E171),"",IF(Values!J171, Values!$B$4, Values!$B$5))</f>
        <v/>
      </c>
      <c r="L172" s="41" t="str">
        <f aca="false">IF(ISBLANK(Values!E171),"",Values!$B$18)</f>
        <v/>
      </c>
      <c r="M172" s="28" t="str">
        <f aca="false">IF(ISBLANK(Values!E171),"",Values!$M171)</f>
        <v/>
      </c>
      <c r="N172" s="28" t="str">
        <f aca="false">IF(ISBLANK(Values!F171),"",Values!$N171)</f>
        <v/>
      </c>
      <c r="O172" s="1" t="str">
        <f aca="false">IF(ISBLANK(Values!F171),"",Values!$O171)</f>
        <v/>
      </c>
      <c r="W172" s="32" t="str">
        <f aca="false">IF(ISBLANK(Values!E171),"","Child")</f>
        <v/>
      </c>
      <c r="X172" s="32" t="str">
        <f aca="false">IF(ISBLANK(Values!E171),"",Values!$B$13)</f>
        <v/>
      </c>
      <c r="Y172" s="40" t="str">
        <f aca="false">IF(ISBLANK(Values!E171),"","Size-Color")</f>
        <v/>
      </c>
      <c r="Z172" s="32" t="str">
        <f aca="false">IF(ISBLANK(Values!E171),"","variation")</f>
        <v/>
      </c>
      <c r="AA172" s="36" t="str">
        <f aca="false">IF(ISBLANK(Values!E171),"",Values!$B$20)</f>
        <v/>
      </c>
      <c r="AB172" s="36" t="str">
        <f aca="false">IF(ISBLANK(Values!E171),"",Values!$B$29)</f>
        <v/>
      </c>
      <c r="AI172" s="42" t="str">
        <f aca="false">IF(ISBLANK(Values!E171),"",IF(Values!I171,Values!$B$23,Values!$B$33))</f>
        <v/>
      </c>
      <c r="AJ172" s="43" t="str">
        <f aca="false">IF(ISBLANK(Values!E171),"",Values!$B$24 &amp;" "&amp;Values!$B$3)</f>
        <v/>
      </c>
      <c r="AK172" s="1" t="str">
        <f aca="false">IF(ISBLANK(Values!E171),"",Values!$B$25)</f>
        <v/>
      </c>
      <c r="AL172" s="1" t="str">
        <f aca="false">IF(ISBLANK(Values!E171),"",SUBSTITUTE(SUBSTITUTE(IF(Values!$J171, Values!$B$26, Values!$B$33), "{language}", Values!$H171), "{flag}", INDEX(options!$E$1:$E$20, Values!$V171)))</f>
        <v/>
      </c>
      <c r="AM172" s="1" t="str">
        <f aca="false">SUBSTITUTE(IF(ISBLANK(Values!E171),"",Values!$B$27), "{model}", Values!$B$3)</f>
        <v/>
      </c>
      <c r="AT172" s="1" t="str">
        <f aca="false">IF(ISBLANK(Values!E171),"",IF(Values!J171,"Backlit", "Non-Backlit"))</f>
        <v/>
      </c>
      <c r="AV172" s="28"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3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8"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 SUBSTITUTE(Values!$B$1, "{language}", Values!H172) &amp; " " &amp;Values!$B$3, SUBSTITUTE(Values!$B$2, "{language}", Values!$H172) &amp; " " &amp;Values!$B$3))</f>
        <v/>
      </c>
      <c r="G173" s="39" t="str">
        <f aca="false">IF(ISBLANK(Values!E172),"","TellusRem")</f>
        <v/>
      </c>
      <c r="H173" s="27" t="str">
        <f aca="false">IF(ISBLANK(Values!E172),"",Values!$B$16)</f>
        <v/>
      </c>
      <c r="I173" s="27" t="str">
        <f aca="false">IF(ISBLANK(Values!E172),"","4730574031")</f>
        <v/>
      </c>
      <c r="J173" s="40" t="str">
        <f aca="false">IF(ISBLANK(Values!E172),"",Values!F172 )</f>
        <v/>
      </c>
      <c r="K173" s="28" t="str">
        <f aca="false">IF(ISBLANK(Values!E172),"",IF(Values!J172, Values!$B$4, Values!$B$5))</f>
        <v/>
      </c>
      <c r="L173" s="41" t="str">
        <f aca="false">IF(ISBLANK(Values!E172),"",Values!$B$18)</f>
        <v/>
      </c>
      <c r="M173" s="28" t="str">
        <f aca="false">IF(ISBLANK(Values!E172),"",Values!$M172)</f>
        <v/>
      </c>
      <c r="N173" s="28" t="str">
        <f aca="false">IF(ISBLANK(Values!F172),"",Values!$N172)</f>
        <v/>
      </c>
      <c r="O173" s="1" t="str">
        <f aca="false">IF(ISBLANK(Values!F172),"",Values!$O172)</f>
        <v/>
      </c>
      <c r="W173" s="32" t="str">
        <f aca="false">IF(ISBLANK(Values!E172),"","Child")</f>
        <v/>
      </c>
      <c r="X173" s="32" t="str">
        <f aca="false">IF(ISBLANK(Values!E172),"",Values!$B$13)</f>
        <v/>
      </c>
      <c r="Y173" s="40" t="str">
        <f aca="false">IF(ISBLANK(Values!E172),"","Size-Color")</f>
        <v/>
      </c>
      <c r="Z173" s="32" t="str">
        <f aca="false">IF(ISBLANK(Values!E172),"","variation")</f>
        <v/>
      </c>
      <c r="AA173" s="36" t="str">
        <f aca="false">IF(ISBLANK(Values!E172),"",Values!$B$20)</f>
        <v/>
      </c>
      <c r="AB173" s="36" t="str">
        <f aca="false">IF(ISBLANK(Values!E172),"",Values!$B$29)</f>
        <v/>
      </c>
      <c r="AI173" s="42" t="str">
        <f aca="false">IF(ISBLANK(Values!E172),"",IF(Values!I172,Values!$B$23,Values!$B$33))</f>
        <v/>
      </c>
      <c r="AJ173" s="43" t="str">
        <f aca="false">IF(ISBLANK(Values!E172),"",Values!$B$24 &amp;" "&amp;Values!$B$3)</f>
        <v/>
      </c>
      <c r="AK173" s="1" t="str">
        <f aca="false">IF(ISBLANK(Values!E172),"",Values!$B$25)</f>
        <v/>
      </c>
      <c r="AL173" s="1" t="str">
        <f aca="false">IF(ISBLANK(Values!E172),"",SUBSTITUTE(SUBSTITUTE(IF(Values!$J172, Values!$B$26, Values!$B$33), "{language}", Values!$H172), "{flag}", INDEX(options!$E$1:$E$20, Values!$V172)))</f>
        <v/>
      </c>
      <c r="AM173" s="1" t="str">
        <f aca="false">SUBSTITUTE(IF(ISBLANK(Values!E172),"",Values!$B$27), "{model}", Values!$B$3)</f>
        <v/>
      </c>
      <c r="AT173" s="1" t="str">
        <f aca="false">IF(ISBLANK(Values!E172),"",IF(Values!J172,"Backlit", "Non-Backlit"))</f>
        <v/>
      </c>
      <c r="AV173" s="28"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3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8"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 SUBSTITUTE(Values!$B$1, "{language}", Values!H173) &amp; " " &amp;Values!$B$3, SUBSTITUTE(Values!$B$2, "{language}", Values!$H173) &amp; " " &amp;Values!$B$3))</f>
        <v/>
      </c>
      <c r="G174" s="39" t="str">
        <f aca="false">IF(ISBLANK(Values!E173),"","TellusRem")</f>
        <v/>
      </c>
      <c r="H174" s="27" t="str">
        <f aca="false">IF(ISBLANK(Values!E173),"",Values!$B$16)</f>
        <v/>
      </c>
      <c r="I174" s="27" t="str">
        <f aca="false">IF(ISBLANK(Values!E173),"","4730574031")</f>
        <v/>
      </c>
      <c r="J174" s="40" t="str">
        <f aca="false">IF(ISBLANK(Values!E173),"",Values!F173 )</f>
        <v/>
      </c>
      <c r="K174" s="28" t="str">
        <f aca="false">IF(ISBLANK(Values!E173),"",IF(Values!J173, Values!$B$4, Values!$B$5))</f>
        <v/>
      </c>
      <c r="L174" s="41" t="str">
        <f aca="false">IF(ISBLANK(Values!E173),"",Values!$B$18)</f>
        <v/>
      </c>
      <c r="M174" s="28" t="str">
        <f aca="false">IF(ISBLANK(Values!E173),"",Values!$M173)</f>
        <v/>
      </c>
      <c r="N174" s="28" t="str">
        <f aca="false">IF(ISBLANK(Values!F173),"",Values!$N173)</f>
        <v/>
      </c>
      <c r="O174" s="1" t="str">
        <f aca="false">IF(ISBLANK(Values!F173),"",Values!$O173)</f>
        <v/>
      </c>
      <c r="W174" s="32" t="str">
        <f aca="false">IF(ISBLANK(Values!E173),"","Child")</f>
        <v/>
      </c>
      <c r="X174" s="32" t="str">
        <f aca="false">IF(ISBLANK(Values!E173),"",Values!$B$13)</f>
        <v/>
      </c>
      <c r="Y174" s="40" t="str">
        <f aca="false">IF(ISBLANK(Values!E173),"","Size-Color")</f>
        <v/>
      </c>
      <c r="Z174" s="32" t="str">
        <f aca="false">IF(ISBLANK(Values!E173),"","variation")</f>
        <v/>
      </c>
      <c r="AA174" s="36" t="str">
        <f aca="false">IF(ISBLANK(Values!E173),"",Values!$B$20)</f>
        <v/>
      </c>
      <c r="AB174" s="36" t="str">
        <f aca="false">IF(ISBLANK(Values!E173),"",Values!$B$29)</f>
        <v/>
      </c>
      <c r="AI174" s="42" t="str">
        <f aca="false">IF(ISBLANK(Values!E173),"",IF(Values!I173,Values!$B$23,Values!$B$33))</f>
        <v/>
      </c>
      <c r="AJ174" s="43" t="str">
        <f aca="false">IF(ISBLANK(Values!E173),"",Values!$B$24 &amp;" "&amp;Values!$B$3)</f>
        <v/>
      </c>
      <c r="AK174" s="1" t="str">
        <f aca="false">IF(ISBLANK(Values!E173),"",Values!$B$25)</f>
        <v/>
      </c>
      <c r="AL174" s="1" t="str">
        <f aca="false">IF(ISBLANK(Values!E173),"",SUBSTITUTE(SUBSTITUTE(IF(Values!$J173, Values!$B$26, Values!$B$33), "{language}", Values!$H173), "{flag}", INDEX(options!$E$1:$E$20, Values!$V173)))</f>
        <v/>
      </c>
      <c r="AM174" s="1" t="str">
        <f aca="false">SUBSTITUTE(IF(ISBLANK(Values!E173),"",Values!$B$27), "{model}", Values!$B$3)</f>
        <v/>
      </c>
      <c r="AT174" s="1" t="str">
        <f aca="false">IF(ISBLANK(Values!E173),"",IF(Values!J173,"Backlit", "Non-Backlit"))</f>
        <v/>
      </c>
      <c r="AV174" s="28"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3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8"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 SUBSTITUTE(Values!$B$1, "{language}", Values!H174) &amp; " " &amp;Values!$B$3, SUBSTITUTE(Values!$B$2, "{language}", Values!$H174) &amp; " " &amp;Values!$B$3))</f>
        <v/>
      </c>
      <c r="G175" s="39" t="str">
        <f aca="false">IF(ISBLANK(Values!E174),"","TellusRem")</f>
        <v/>
      </c>
      <c r="H175" s="27" t="str">
        <f aca="false">IF(ISBLANK(Values!E174),"",Values!$B$16)</f>
        <v/>
      </c>
      <c r="I175" s="27" t="str">
        <f aca="false">IF(ISBLANK(Values!E174),"","4730574031")</f>
        <v/>
      </c>
      <c r="J175" s="40" t="str">
        <f aca="false">IF(ISBLANK(Values!E174),"",Values!F174 )</f>
        <v/>
      </c>
      <c r="K175" s="28" t="str">
        <f aca="false">IF(ISBLANK(Values!E174),"",IF(Values!J174, Values!$B$4, Values!$B$5))</f>
        <v/>
      </c>
      <c r="L175" s="41" t="str">
        <f aca="false">IF(ISBLANK(Values!E174),"",Values!$B$18)</f>
        <v/>
      </c>
      <c r="M175" s="28" t="str">
        <f aca="false">IF(ISBLANK(Values!E174),"",Values!$M174)</f>
        <v/>
      </c>
      <c r="N175" s="28" t="str">
        <f aca="false">IF(ISBLANK(Values!F174),"",Values!$N174)</f>
        <v/>
      </c>
      <c r="O175" s="1" t="str">
        <f aca="false">IF(ISBLANK(Values!F174),"",Values!$O174)</f>
        <v/>
      </c>
      <c r="W175" s="32" t="str">
        <f aca="false">IF(ISBLANK(Values!E174),"","Child")</f>
        <v/>
      </c>
      <c r="X175" s="32" t="str">
        <f aca="false">IF(ISBLANK(Values!E174),"",Values!$B$13)</f>
        <v/>
      </c>
      <c r="Y175" s="40" t="str">
        <f aca="false">IF(ISBLANK(Values!E174),"","Size-Color")</f>
        <v/>
      </c>
      <c r="Z175" s="32" t="str">
        <f aca="false">IF(ISBLANK(Values!E174),"","variation")</f>
        <v/>
      </c>
      <c r="AA175" s="36" t="str">
        <f aca="false">IF(ISBLANK(Values!E174),"",Values!$B$20)</f>
        <v/>
      </c>
      <c r="AB175" s="36" t="str">
        <f aca="false">IF(ISBLANK(Values!E174),"",Values!$B$29)</f>
        <v/>
      </c>
      <c r="AI175" s="42" t="str">
        <f aca="false">IF(ISBLANK(Values!E174),"",IF(Values!I174,Values!$B$23,Values!$B$33))</f>
        <v/>
      </c>
      <c r="AJ175" s="43" t="str">
        <f aca="false">IF(ISBLANK(Values!E174),"",Values!$B$24 &amp;" "&amp;Values!$B$3)</f>
        <v/>
      </c>
      <c r="AK175" s="1" t="str">
        <f aca="false">IF(ISBLANK(Values!E174),"",Values!$B$25)</f>
        <v/>
      </c>
      <c r="AL175" s="1" t="str">
        <f aca="false">IF(ISBLANK(Values!E174),"",SUBSTITUTE(SUBSTITUTE(IF(Values!$J174, Values!$B$26, Values!$B$33), "{language}", Values!$H174), "{flag}", INDEX(options!$E$1:$E$20, Values!$V174)))</f>
        <v/>
      </c>
      <c r="AM175" s="1" t="str">
        <f aca="false">SUBSTITUTE(IF(ISBLANK(Values!E174),"",Values!$B$27), "{model}", Values!$B$3)</f>
        <v/>
      </c>
      <c r="AT175" s="1" t="str">
        <f aca="false">IF(ISBLANK(Values!E174),"",IF(Values!J174,"Backlit", "Non-Backlit"))</f>
        <v/>
      </c>
      <c r="AV175" s="28"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3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8"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 SUBSTITUTE(Values!$B$1, "{language}", Values!H175) &amp; " " &amp;Values!$B$3, SUBSTITUTE(Values!$B$2, "{language}", Values!$H175) &amp; " " &amp;Values!$B$3))</f>
        <v/>
      </c>
      <c r="G176" s="39" t="str">
        <f aca="false">IF(ISBLANK(Values!E175),"","TellusRem")</f>
        <v/>
      </c>
      <c r="H176" s="27" t="str">
        <f aca="false">IF(ISBLANK(Values!E175),"",Values!$B$16)</f>
        <v/>
      </c>
      <c r="I176" s="27" t="str">
        <f aca="false">IF(ISBLANK(Values!E175),"","4730574031")</f>
        <v/>
      </c>
      <c r="J176" s="40" t="str">
        <f aca="false">IF(ISBLANK(Values!E175),"",Values!F175 )</f>
        <v/>
      </c>
      <c r="K176" s="28" t="str">
        <f aca="false">IF(ISBLANK(Values!E175),"",IF(Values!J175, Values!$B$4, Values!$B$5))</f>
        <v/>
      </c>
      <c r="L176" s="41" t="str">
        <f aca="false">IF(ISBLANK(Values!E175),"",Values!$B$18)</f>
        <v/>
      </c>
      <c r="M176" s="28" t="str">
        <f aca="false">IF(ISBLANK(Values!E175),"",Values!$M175)</f>
        <v/>
      </c>
      <c r="N176" s="28" t="str">
        <f aca="false">IF(ISBLANK(Values!F175),"",Values!$N175)</f>
        <v/>
      </c>
      <c r="O176" s="1" t="str">
        <f aca="false">IF(ISBLANK(Values!F175),"",Values!$O175)</f>
        <v/>
      </c>
      <c r="W176" s="32" t="str">
        <f aca="false">IF(ISBLANK(Values!E175),"","Child")</f>
        <v/>
      </c>
      <c r="X176" s="32" t="str">
        <f aca="false">IF(ISBLANK(Values!E175),"",Values!$B$13)</f>
        <v/>
      </c>
      <c r="Y176" s="40" t="str">
        <f aca="false">IF(ISBLANK(Values!E175),"","Size-Color")</f>
        <v/>
      </c>
      <c r="Z176" s="32" t="str">
        <f aca="false">IF(ISBLANK(Values!E175),"","variation")</f>
        <v/>
      </c>
      <c r="AA176" s="36" t="str">
        <f aca="false">IF(ISBLANK(Values!E175),"",Values!$B$20)</f>
        <v/>
      </c>
      <c r="AB176" s="36" t="str">
        <f aca="false">IF(ISBLANK(Values!E175),"",Values!$B$29)</f>
        <v/>
      </c>
      <c r="AI176" s="42" t="str">
        <f aca="false">IF(ISBLANK(Values!E175),"",IF(Values!I175,Values!$B$23,Values!$B$33))</f>
        <v/>
      </c>
      <c r="AJ176" s="43" t="str">
        <f aca="false">IF(ISBLANK(Values!E175),"",Values!$B$24 &amp;" "&amp;Values!$B$3)</f>
        <v/>
      </c>
      <c r="AK176" s="1" t="str">
        <f aca="false">IF(ISBLANK(Values!E175),"",Values!$B$25)</f>
        <v/>
      </c>
      <c r="AL176" s="1" t="str">
        <f aca="false">IF(ISBLANK(Values!E175),"",SUBSTITUTE(SUBSTITUTE(IF(Values!$J175, Values!$B$26, Values!$B$33), "{language}", Values!$H175), "{flag}", INDEX(options!$E$1:$E$20, Values!$V175)))</f>
        <v/>
      </c>
      <c r="AM176" s="1" t="str">
        <f aca="false">SUBSTITUTE(IF(ISBLANK(Values!E175),"",Values!$B$27), "{model}", Values!$B$3)</f>
        <v/>
      </c>
      <c r="AT176" s="1" t="str">
        <f aca="false">IF(ISBLANK(Values!E175),"",IF(Values!J175,"Backlit", "Non-Backlit"))</f>
        <v/>
      </c>
      <c r="AV176" s="28"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3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8"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 SUBSTITUTE(Values!$B$1, "{language}", Values!H176) &amp; " " &amp;Values!$B$3, SUBSTITUTE(Values!$B$2, "{language}", Values!$H176) &amp; " " &amp;Values!$B$3))</f>
        <v/>
      </c>
      <c r="G177" s="39" t="str">
        <f aca="false">IF(ISBLANK(Values!E176),"","TellusRem")</f>
        <v/>
      </c>
      <c r="H177" s="27" t="str">
        <f aca="false">IF(ISBLANK(Values!E176),"",Values!$B$16)</f>
        <v/>
      </c>
      <c r="I177" s="27" t="str">
        <f aca="false">IF(ISBLANK(Values!E176),"","4730574031")</f>
        <v/>
      </c>
      <c r="J177" s="40" t="str">
        <f aca="false">IF(ISBLANK(Values!E176),"",Values!F176 )</f>
        <v/>
      </c>
      <c r="K177" s="28" t="str">
        <f aca="false">IF(ISBLANK(Values!E176),"",IF(Values!J176, Values!$B$4, Values!$B$5))</f>
        <v/>
      </c>
      <c r="L177" s="41" t="str">
        <f aca="false">IF(ISBLANK(Values!E176),"",Values!$B$18)</f>
        <v/>
      </c>
      <c r="M177" s="28" t="str">
        <f aca="false">IF(ISBLANK(Values!E176),"",Values!$M176)</f>
        <v/>
      </c>
      <c r="N177" s="28" t="str">
        <f aca="false">IF(ISBLANK(Values!F176),"",Values!$N176)</f>
        <v/>
      </c>
      <c r="O177" s="1" t="str">
        <f aca="false">IF(ISBLANK(Values!F176),"",Values!$O176)</f>
        <v/>
      </c>
      <c r="W177" s="32" t="str">
        <f aca="false">IF(ISBLANK(Values!E176),"","Child")</f>
        <v/>
      </c>
      <c r="X177" s="32" t="str">
        <f aca="false">IF(ISBLANK(Values!E176),"",Values!$B$13)</f>
        <v/>
      </c>
      <c r="Y177" s="40" t="str">
        <f aca="false">IF(ISBLANK(Values!E176),"","Size-Color")</f>
        <v/>
      </c>
      <c r="Z177" s="32" t="str">
        <f aca="false">IF(ISBLANK(Values!E176),"","variation")</f>
        <v/>
      </c>
      <c r="AA177" s="36" t="str">
        <f aca="false">IF(ISBLANK(Values!E176),"",Values!$B$20)</f>
        <v/>
      </c>
      <c r="AB177" s="36" t="str">
        <f aca="false">IF(ISBLANK(Values!E176),"",Values!$B$29)</f>
        <v/>
      </c>
      <c r="AI177" s="42" t="str">
        <f aca="false">IF(ISBLANK(Values!E176),"",IF(Values!I176,Values!$B$23,Values!$B$33))</f>
        <v/>
      </c>
      <c r="AJ177" s="43" t="str">
        <f aca="false">IF(ISBLANK(Values!E176),"",Values!$B$24 &amp;" "&amp;Values!$B$3)</f>
        <v/>
      </c>
      <c r="AK177" s="1" t="str">
        <f aca="false">IF(ISBLANK(Values!E176),"",Values!$B$25)</f>
        <v/>
      </c>
      <c r="AL177" s="1" t="str">
        <f aca="false">IF(ISBLANK(Values!E176),"",SUBSTITUTE(SUBSTITUTE(IF(Values!$J176, Values!$B$26, Values!$B$33), "{language}", Values!$H176), "{flag}", INDEX(options!$E$1:$E$20, Values!$V176)))</f>
        <v/>
      </c>
      <c r="AM177" s="1" t="str">
        <f aca="false">SUBSTITUTE(IF(ISBLANK(Values!E176),"",Values!$B$27), "{model}", Values!$B$3)</f>
        <v/>
      </c>
      <c r="AT177" s="1" t="str">
        <f aca="false">IF(ISBLANK(Values!E176),"",IF(Values!J176,"Backlit", "Non-Backlit"))</f>
        <v/>
      </c>
      <c r="AV177" s="28"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3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8"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 SUBSTITUTE(Values!$B$1, "{language}", Values!H177) &amp; " " &amp;Values!$B$3, SUBSTITUTE(Values!$B$2, "{language}", Values!$H177) &amp; " " &amp;Values!$B$3))</f>
        <v/>
      </c>
      <c r="G178" s="39" t="str">
        <f aca="false">IF(ISBLANK(Values!E177),"","TellusRem")</f>
        <v/>
      </c>
      <c r="H178" s="27" t="str">
        <f aca="false">IF(ISBLANK(Values!E177),"",Values!$B$16)</f>
        <v/>
      </c>
      <c r="I178" s="27" t="str">
        <f aca="false">IF(ISBLANK(Values!E177),"","4730574031")</f>
        <v/>
      </c>
      <c r="J178" s="40" t="str">
        <f aca="false">IF(ISBLANK(Values!E177),"",Values!F177 )</f>
        <v/>
      </c>
      <c r="K178" s="28" t="str">
        <f aca="false">IF(ISBLANK(Values!E177),"",IF(Values!J177, Values!$B$4, Values!$B$5))</f>
        <v/>
      </c>
      <c r="L178" s="41" t="str">
        <f aca="false">IF(ISBLANK(Values!E177),"",Values!$B$18)</f>
        <v/>
      </c>
      <c r="M178" s="28" t="str">
        <f aca="false">IF(ISBLANK(Values!E177),"",Values!$M177)</f>
        <v/>
      </c>
      <c r="N178" s="28" t="str">
        <f aca="false">IF(ISBLANK(Values!F177),"",Values!$N177)</f>
        <v/>
      </c>
      <c r="O178" s="1" t="str">
        <f aca="false">IF(ISBLANK(Values!F177),"",Values!$O177)</f>
        <v/>
      </c>
      <c r="W178" s="32" t="str">
        <f aca="false">IF(ISBLANK(Values!E177),"","Child")</f>
        <v/>
      </c>
      <c r="X178" s="32" t="str">
        <f aca="false">IF(ISBLANK(Values!E177),"",Values!$B$13)</f>
        <v/>
      </c>
      <c r="Y178" s="40" t="str">
        <f aca="false">IF(ISBLANK(Values!E177),"","Size-Color")</f>
        <v/>
      </c>
      <c r="Z178" s="32" t="str">
        <f aca="false">IF(ISBLANK(Values!E177),"","variation")</f>
        <v/>
      </c>
      <c r="AA178" s="36" t="str">
        <f aca="false">IF(ISBLANK(Values!E177),"",Values!$B$20)</f>
        <v/>
      </c>
      <c r="AB178" s="36" t="str">
        <f aca="false">IF(ISBLANK(Values!E177),"",Values!$B$29)</f>
        <v/>
      </c>
      <c r="AI178" s="42" t="str">
        <f aca="false">IF(ISBLANK(Values!E177),"",IF(Values!I177,Values!$B$23,Values!$B$33))</f>
        <v/>
      </c>
      <c r="AJ178" s="43" t="str">
        <f aca="false">IF(ISBLANK(Values!E177),"",Values!$B$24 &amp;" "&amp;Values!$B$3)</f>
        <v/>
      </c>
      <c r="AK178" s="1" t="str">
        <f aca="false">IF(ISBLANK(Values!E177),"",Values!$B$25)</f>
        <v/>
      </c>
      <c r="AL178" s="1" t="str">
        <f aca="false">IF(ISBLANK(Values!E177),"",SUBSTITUTE(SUBSTITUTE(IF(Values!$J177, Values!$B$26, Values!$B$33), "{language}", Values!$H177), "{flag}", INDEX(options!$E$1:$E$20, Values!$V177)))</f>
        <v/>
      </c>
      <c r="AM178" s="1" t="str">
        <f aca="false">SUBSTITUTE(IF(ISBLANK(Values!E177),"",Values!$B$27), "{model}", Values!$B$3)</f>
        <v/>
      </c>
      <c r="AT178" s="1" t="str">
        <f aca="false">IF(ISBLANK(Values!E177),"",IF(Values!J177,"Backlit", "Non-Backlit"))</f>
        <v/>
      </c>
      <c r="AV178" s="28"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3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8"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 SUBSTITUTE(Values!$B$1, "{language}", Values!H178) &amp; " " &amp;Values!$B$3, SUBSTITUTE(Values!$B$2, "{language}", Values!$H178) &amp; " " &amp;Values!$B$3))</f>
        <v/>
      </c>
      <c r="G179" s="39" t="str">
        <f aca="false">IF(ISBLANK(Values!E178),"","TellusRem")</f>
        <v/>
      </c>
      <c r="H179" s="27" t="str">
        <f aca="false">IF(ISBLANK(Values!E178),"",Values!$B$16)</f>
        <v/>
      </c>
      <c r="I179" s="27" t="str">
        <f aca="false">IF(ISBLANK(Values!E178),"","4730574031")</f>
        <v/>
      </c>
      <c r="J179" s="40" t="str">
        <f aca="false">IF(ISBLANK(Values!E178),"",Values!F178 )</f>
        <v/>
      </c>
      <c r="K179" s="28" t="str">
        <f aca="false">IF(ISBLANK(Values!E178),"",IF(Values!J178, Values!$B$4, Values!$B$5))</f>
        <v/>
      </c>
      <c r="L179" s="41" t="str">
        <f aca="false">IF(ISBLANK(Values!E178),"",Values!$B$18)</f>
        <v/>
      </c>
      <c r="M179" s="28" t="str">
        <f aca="false">IF(ISBLANK(Values!E178),"",Values!$M178)</f>
        <v/>
      </c>
      <c r="N179" s="28" t="str">
        <f aca="false">IF(ISBLANK(Values!F178),"",Values!$N178)</f>
        <v/>
      </c>
      <c r="O179" s="1" t="str">
        <f aca="false">IF(ISBLANK(Values!F178),"",Values!$O178)</f>
        <v/>
      </c>
      <c r="W179" s="32" t="str">
        <f aca="false">IF(ISBLANK(Values!E178),"","Child")</f>
        <v/>
      </c>
      <c r="X179" s="32" t="str">
        <f aca="false">IF(ISBLANK(Values!E178),"",Values!$B$13)</f>
        <v/>
      </c>
      <c r="Y179" s="40" t="str">
        <f aca="false">IF(ISBLANK(Values!E178),"","Size-Color")</f>
        <v/>
      </c>
      <c r="Z179" s="32" t="str">
        <f aca="false">IF(ISBLANK(Values!E178),"","variation")</f>
        <v/>
      </c>
      <c r="AA179" s="36" t="str">
        <f aca="false">IF(ISBLANK(Values!E178),"",Values!$B$20)</f>
        <v/>
      </c>
      <c r="AB179" s="36" t="str">
        <f aca="false">IF(ISBLANK(Values!E178),"",Values!$B$29)</f>
        <v/>
      </c>
      <c r="AI179" s="42" t="str">
        <f aca="false">IF(ISBLANK(Values!E178),"",IF(Values!I178,Values!$B$23,Values!$B$33))</f>
        <v/>
      </c>
      <c r="AJ179" s="43" t="str">
        <f aca="false">IF(ISBLANK(Values!E178),"",Values!$B$24 &amp;" "&amp;Values!$B$3)</f>
        <v/>
      </c>
      <c r="AK179" s="1" t="str">
        <f aca="false">IF(ISBLANK(Values!E178),"",Values!$B$25)</f>
        <v/>
      </c>
      <c r="AL179" s="1" t="str">
        <f aca="false">IF(ISBLANK(Values!E178),"",SUBSTITUTE(SUBSTITUTE(IF(Values!$J178, Values!$B$26, Values!$B$33), "{language}", Values!$H178), "{flag}", INDEX(options!$E$1:$E$20, Values!$V178)))</f>
        <v/>
      </c>
      <c r="AM179" s="1" t="str">
        <f aca="false">SUBSTITUTE(IF(ISBLANK(Values!E178),"",Values!$B$27), "{model}", Values!$B$3)</f>
        <v/>
      </c>
      <c r="AT179" s="1" t="str">
        <f aca="false">IF(ISBLANK(Values!E178),"",IF(Values!J178,"Backlit", "Non-Backlit"))</f>
        <v/>
      </c>
      <c r="AV179" s="28"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3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8"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 SUBSTITUTE(Values!$B$1, "{language}", Values!H179) &amp; " " &amp;Values!$B$3, SUBSTITUTE(Values!$B$2, "{language}", Values!$H179) &amp; " " &amp;Values!$B$3))</f>
        <v/>
      </c>
      <c r="G180" s="39" t="str">
        <f aca="false">IF(ISBLANK(Values!E179),"","TellusRem")</f>
        <v/>
      </c>
      <c r="H180" s="27" t="str">
        <f aca="false">IF(ISBLANK(Values!E179),"",Values!$B$16)</f>
        <v/>
      </c>
      <c r="I180" s="27" t="str">
        <f aca="false">IF(ISBLANK(Values!E179),"","4730574031")</f>
        <v/>
      </c>
      <c r="J180" s="40" t="str">
        <f aca="false">IF(ISBLANK(Values!E179),"",Values!F179 )</f>
        <v/>
      </c>
      <c r="K180" s="28" t="str">
        <f aca="false">IF(ISBLANK(Values!E179),"",IF(Values!J179, Values!$B$4, Values!$B$5))</f>
        <v/>
      </c>
      <c r="L180" s="41" t="str">
        <f aca="false">IF(ISBLANK(Values!E179),"",Values!$B$18)</f>
        <v/>
      </c>
      <c r="M180" s="28" t="str">
        <f aca="false">IF(ISBLANK(Values!E179),"",Values!$M179)</f>
        <v/>
      </c>
      <c r="N180" s="28" t="str">
        <f aca="false">IF(ISBLANK(Values!F179),"",Values!$N179)</f>
        <v/>
      </c>
      <c r="O180" s="1" t="str">
        <f aca="false">IF(ISBLANK(Values!F179),"",Values!$O179)</f>
        <v/>
      </c>
      <c r="W180" s="32" t="str">
        <f aca="false">IF(ISBLANK(Values!E179),"","Child")</f>
        <v/>
      </c>
      <c r="X180" s="32" t="str">
        <f aca="false">IF(ISBLANK(Values!E179),"",Values!$B$13)</f>
        <v/>
      </c>
      <c r="Y180" s="40" t="str">
        <f aca="false">IF(ISBLANK(Values!E179),"","Size-Color")</f>
        <v/>
      </c>
      <c r="Z180" s="32" t="str">
        <f aca="false">IF(ISBLANK(Values!E179),"","variation")</f>
        <v/>
      </c>
      <c r="AA180" s="36" t="str">
        <f aca="false">IF(ISBLANK(Values!E179),"",Values!$B$20)</f>
        <v/>
      </c>
      <c r="AB180" s="36" t="str">
        <f aca="false">IF(ISBLANK(Values!E179),"",Values!$B$29)</f>
        <v/>
      </c>
      <c r="AI180" s="42" t="str">
        <f aca="false">IF(ISBLANK(Values!E179),"",IF(Values!I179,Values!$B$23,Values!$B$33))</f>
        <v/>
      </c>
      <c r="AJ180" s="43" t="str">
        <f aca="false">IF(ISBLANK(Values!E179),"",Values!$B$24 &amp;" "&amp;Values!$B$3)</f>
        <v/>
      </c>
      <c r="AK180" s="1" t="str">
        <f aca="false">IF(ISBLANK(Values!E179),"",Values!$B$25)</f>
        <v/>
      </c>
      <c r="AL180" s="1" t="str">
        <f aca="false">IF(ISBLANK(Values!E179),"",SUBSTITUTE(SUBSTITUTE(IF(Values!$J179, Values!$B$26, Values!$B$33), "{language}", Values!$H179), "{flag}", INDEX(options!$E$1:$E$20, Values!$V179)))</f>
        <v/>
      </c>
      <c r="AM180" s="1" t="str">
        <f aca="false">SUBSTITUTE(IF(ISBLANK(Values!E179),"",Values!$B$27), "{model}", Values!$B$3)</f>
        <v/>
      </c>
      <c r="AT180" s="1" t="str">
        <f aca="false">IF(ISBLANK(Values!E179),"",IF(Values!J179,"Backlit", "Non-Backlit"))</f>
        <v/>
      </c>
      <c r="AV180" s="28"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3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8"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 SUBSTITUTE(Values!$B$1, "{language}", Values!H180) &amp; " " &amp;Values!$B$3, SUBSTITUTE(Values!$B$2, "{language}", Values!$H180) &amp; " " &amp;Values!$B$3))</f>
        <v/>
      </c>
      <c r="G181" s="39" t="str">
        <f aca="false">IF(ISBLANK(Values!E180),"","TellusRem")</f>
        <v/>
      </c>
      <c r="H181" s="27" t="str">
        <f aca="false">IF(ISBLANK(Values!E180),"",Values!$B$16)</f>
        <v/>
      </c>
      <c r="I181" s="27" t="str">
        <f aca="false">IF(ISBLANK(Values!E180),"","4730574031")</f>
        <v/>
      </c>
      <c r="J181" s="40" t="str">
        <f aca="false">IF(ISBLANK(Values!E180),"",Values!F180 )</f>
        <v/>
      </c>
      <c r="K181" s="28" t="str">
        <f aca="false">IF(ISBLANK(Values!E180),"",IF(Values!J180, Values!$B$4, Values!$B$5))</f>
        <v/>
      </c>
      <c r="L181" s="41" t="str">
        <f aca="false">IF(ISBLANK(Values!E180),"",Values!$B$18)</f>
        <v/>
      </c>
      <c r="M181" s="28" t="str">
        <f aca="false">IF(ISBLANK(Values!E180),"",Values!$M180)</f>
        <v/>
      </c>
      <c r="N181" s="28" t="str">
        <f aca="false">IF(ISBLANK(Values!F180),"",Values!$N180)</f>
        <v/>
      </c>
      <c r="O181" s="1" t="str">
        <f aca="false">IF(ISBLANK(Values!F180),"",Values!$O180)</f>
        <v/>
      </c>
      <c r="W181" s="32" t="str">
        <f aca="false">IF(ISBLANK(Values!E180),"","Child")</f>
        <v/>
      </c>
      <c r="X181" s="32" t="str">
        <f aca="false">IF(ISBLANK(Values!E180),"",Values!$B$13)</f>
        <v/>
      </c>
      <c r="Y181" s="40" t="str">
        <f aca="false">IF(ISBLANK(Values!E180),"","Size-Color")</f>
        <v/>
      </c>
      <c r="Z181" s="32" t="str">
        <f aca="false">IF(ISBLANK(Values!E180),"","variation")</f>
        <v/>
      </c>
      <c r="AA181" s="36" t="str">
        <f aca="false">IF(ISBLANK(Values!E180),"",Values!$B$20)</f>
        <v/>
      </c>
      <c r="AB181" s="36" t="str">
        <f aca="false">IF(ISBLANK(Values!E180),"",Values!$B$29)</f>
        <v/>
      </c>
      <c r="AI181" s="42" t="str">
        <f aca="false">IF(ISBLANK(Values!E180),"",IF(Values!I180,Values!$B$23,Values!$B$33))</f>
        <v/>
      </c>
      <c r="AJ181" s="43" t="str">
        <f aca="false">IF(ISBLANK(Values!E180),"",Values!$B$24 &amp;" "&amp;Values!$B$3)</f>
        <v/>
      </c>
      <c r="AK181" s="1" t="str">
        <f aca="false">IF(ISBLANK(Values!E180),"",Values!$B$25)</f>
        <v/>
      </c>
      <c r="AL181" s="1" t="str">
        <f aca="false">IF(ISBLANK(Values!E180),"",SUBSTITUTE(SUBSTITUTE(IF(Values!$J180, Values!$B$26, Values!$B$33), "{language}", Values!$H180), "{flag}", INDEX(options!$E$1:$E$20, Values!$V180)))</f>
        <v/>
      </c>
      <c r="AM181" s="1" t="str">
        <f aca="false">SUBSTITUTE(IF(ISBLANK(Values!E180),"",Values!$B$27), "{model}", Values!$B$3)</f>
        <v/>
      </c>
      <c r="AT181" s="1" t="str">
        <f aca="false">IF(ISBLANK(Values!E180),"",IF(Values!J180,"Backlit", "Non-Backlit"))</f>
        <v/>
      </c>
      <c r="AV181" s="28"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3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8"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 SUBSTITUTE(Values!$B$1, "{language}", Values!H181) &amp; " " &amp;Values!$B$3, SUBSTITUTE(Values!$B$2, "{language}", Values!$H181) &amp; " " &amp;Values!$B$3))</f>
        <v/>
      </c>
      <c r="G182" s="39" t="str">
        <f aca="false">IF(ISBLANK(Values!E181),"","TellusRem")</f>
        <v/>
      </c>
      <c r="H182" s="27" t="str">
        <f aca="false">IF(ISBLANK(Values!E181),"",Values!$B$16)</f>
        <v/>
      </c>
      <c r="I182" s="27" t="str">
        <f aca="false">IF(ISBLANK(Values!E181),"","4730574031")</f>
        <v/>
      </c>
      <c r="J182" s="40" t="str">
        <f aca="false">IF(ISBLANK(Values!E181),"",Values!F181 )</f>
        <v/>
      </c>
      <c r="K182" s="28" t="str">
        <f aca="false">IF(ISBLANK(Values!E181),"",IF(Values!J181, Values!$B$4, Values!$B$5))</f>
        <v/>
      </c>
      <c r="L182" s="41" t="str">
        <f aca="false">IF(ISBLANK(Values!E181),"",Values!$B$18)</f>
        <v/>
      </c>
      <c r="M182" s="28" t="str">
        <f aca="false">IF(ISBLANK(Values!E181),"",Values!$M181)</f>
        <v/>
      </c>
      <c r="N182" s="28" t="str">
        <f aca="false">IF(ISBLANK(Values!F181),"",Values!$N181)</f>
        <v/>
      </c>
      <c r="O182" s="1" t="str">
        <f aca="false">IF(ISBLANK(Values!F181),"",Values!$O181)</f>
        <v/>
      </c>
      <c r="W182" s="32" t="str">
        <f aca="false">IF(ISBLANK(Values!E181),"","Child")</f>
        <v/>
      </c>
      <c r="X182" s="32" t="str">
        <f aca="false">IF(ISBLANK(Values!E181),"",Values!$B$13)</f>
        <v/>
      </c>
      <c r="Y182" s="40" t="str">
        <f aca="false">IF(ISBLANK(Values!E181),"","Size-Color")</f>
        <v/>
      </c>
      <c r="Z182" s="32" t="str">
        <f aca="false">IF(ISBLANK(Values!E181),"","variation")</f>
        <v/>
      </c>
      <c r="AA182" s="36" t="str">
        <f aca="false">IF(ISBLANK(Values!E181),"",Values!$B$20)</f>
        <v/>
      </c>
      <c r="AB182" s="36" t="str">
        <f aca="false">IF(ISBLANK(Values!E181),"",Values!$B$29)</f>
        <v/>
      </c>
      <c r="AI182" s="42" t="str">
        <f aca="false">IF(ISBLANK(Values!E181),"",IF(Values!I181,Values!$B$23,Values!$B$33))</f>
        <v/>
      </c>
      <c r="AJ182" s="43" t="str">
        <f aca="false">IF(ISBLANK(Values!E181),"",Values!$B$24 &amp;" "&amp;Values!$B$3)</f>
        <v/>
      </c>
      <c r="AK182" s="1" t="str">
        <f aca="false">IF(ISBLANK(Values!E181),"",Values!$B$25)</f>
        <v/>
      </c>
      <c r="AL182" s="1" t="str">
        <f aca="false">IF(ISBLANK(Values!E181),"",SUBSTITUTE(SUBSTITUTE(IF(Values!$J181, Values!$B$26, Values!$B$33), "{language}", Values!$H181), "{flag}", INDEX(options!$E$1:$E$20, Values!$V181)))</f>
        <v/>
      </c>
      <c r="AM182" s="1" t="str">
        <f aca="false">SUBSTITUTE(IF(ISBLANK(Values!E181),"",Values!$B$27), "{model}", Values!$B$3)</f>
        <v/>
      </c>
      <c r="AT182" s="1" t="str">
        <f aca="false">IF(ISBLANK(Values!E181),"",IF(Values!J181,"Backlit", "Non-Backlit"))</f>
        <v/>
      </c>
      <c r="AV182" s="28"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3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8"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 SUBSTITUTE(Values!$B$1, "{language}", Values!H182) &amp; " " &amp;Values!$B$3, SUBSTITUTE(Values!$B$2, "{language}", Values!$H182) &amp; " " &amp;Values!$B$3))</f>
        <v/>
      </c>
      <c r="G183" s="39" t="str">
        <f aca="false">IF(ISBLANK(Values!E182),"","TellusRem")</f>
        <v/>
      </c>
      <c r="H183" s="27" t="str">
        <f aca="false">IF(ISBLANK(Values!E182),"",Values!$B$16)</f>
        <v/>
      </c>
      <c r="I183" s="27" t="str">
        <f aca="false">IF(ISBLANK(Values!E182),"","4730574031")</f>
        <v/>
      </c>
      <c r="J183" s="40" t="str">
        <f aca="false">IF(ISBLANK(Values!E182),"",Values!F182 )</f>
        <v/>
      </c>
      <c r="K183" s="28" t="str">
        <f aca="false">IF(ISBLANK(Values!E182),"",IF(Values!J182, Values!$B$4, Values!$B$5))</f>
        <v/>
      </c>
      <c r="L183" s="41" t="str">
        <f aca="false">IF(ISBLANK(Values!E182),"",Values!$B$18)</f>
        <v/>
      </c>
      <c r="M183" s="28" t="str">
        <f aca="false">IF(ISBLANK(Values!E182),"",Values!$M182)</f>
        <v/>
      </c>
      <c r="N183" s="28" t="str">
        <f aca="false">IF(ISBLANK(Values!F182),"",Values!$N182)</f>
        <v/>
      </c>
      <c r="O183" s="1" t="str">
        <f aca="false">IF(ISBLANK(Values!F182),"",Values!$O182)</f>
        <v/>
      </c>
      <c r="W183" s="32" t="str">
        <f aca="false">IF(ISBLANK(Values!E182),"","Child")</f>
        <v/>
      </c>
      <c r="X183" s="32" t="str">
        <f aca="false">IF(ISBLANK(Values!E182),"",Values!$B$13)</f>
        <v/>
      </c>
      <c r="Y183" s="40" t="str">
        <f aca="false">IF(ISBLANK(Values!E182),"","Size-Color")</f>
        <v/>
      </c>
      <c r="Z183" s="32" t="str">
        <f aca="false">IF(ISBLANK(Values!E182),"","variation")</f>
        <v/>
      </c>
      <c r="AA183" s="36" t="str">
        <f aca="false">IF(ISBLANK(Values!E182),"",Values!$B$20)</f>
        <v/>
      </c>
      <c r="AB183" s="36" t="str">
        <f aca="false">IF(ISBLANK(Values!E182),"",Values!$B$29)</f>
        <v/>
      </c>
      <c r="AI183" s="42" t="str">
        <f aca="false">IF(ISBLANK(Values!E182),"",IF(Values!I182,Values!$B$23,Values!$B$33))</f>
        <v/>
      </c>
      <c r="AJ183" s="43" t="str">
        <f aca="false">IF(ISBLANK(Values!E182),"",Values!$B$24 &amp;" "&amp;Values!$B$3)</f>
        <v/>
      </c>
      <c r="AK183" s="1" t="str">
        <f aca="false">IF(ISBLANK(Values!E182),"",Values!$B$25)</f>
        <v/>
      </c>
      <c r="AL183" s="1" t="str">
        <f aca="false">IF(ISBLANK(Values!E182),"",SUBSTITUTE(SUBSTITUTE(IF(Values!$J182, Values!$B$26, Values!$B$33), "{language}", Values!$H182), "{flag}", INDEX(options!$E$1:$E$20, Values!$V182)))</f>
        <v/>
      </c>
      <c r="AM183" s="1" t="str">
        <f aca="false">SUBSTITUTE(IF(ISBLANK(Values!E182),"",Values!$B$27), "{model}", Values!$B$3)</f>
        <v/>
      </c>
      <c r="AT183" s="1" t="str">
        <f aca="false">IF(ISBLANK(Values!E182),"",IF(Values!J182,"Backlit", "Non-Backlit"))</f>
        <v/>
      </c>
      <c r="AV183" s="28"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3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8"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 SUBSTITUTE(Values!$B$1, "{language}", Values!H183) &amp; " " &amp;Values!$B$3, SUBSTITUTE(Values!$B$2, "{language}", Values!$H183) &amp; " " &amp;Values!$B$3))</f>
        <v/>
      </c>
      <c r="G184" s="39" t="str">
        <f aca="false">IF(ISBLANK(Values!E183),"","TellusRem")</f>
        <v/>
      </c>
      <c r="H184" s="27" t="str">
        <f aca="false">IF(ISBLANK(Values!E183),"",Values!$B$16)</f>
        <v/>
      </c>
      <c r="I184" s="27" t="str">
        <f aca="false">IF(ISBLANK(Values!E183),"","4730574031")</f>
        <v/>
      </c>
      <c r="J184" s="40" t="str">
        <f aca="false">IF(ISBLANK(Values!E183),"",Values!F183 &amp; " variations")</f>
        <v/>
      </c>
      <c r="K184" s="28" t="str">
        <f aca="false">IF(ISBLANK(Values!E183),"",IF(Values!J183, Values!$B$4, Values!$B$5))</f>
        <v/>
      </c>
      <c r="L184" s="41" t="str">
        <f aca="false">IF(ISBLANK(Values!E183),"",Values!$B$18)</f>
        <v/>
      </c>
      <c r="M184" s="28" t="str">
        <f aca="false">IF(ISBLANK(Values!E183),"",Values!$M183)</f>
        <v/>
      </c>
      <c r="N184" s="28" t="str">
        <f aca="false">IF(ISBLANK(Values!F183),"",Values!$N183)</f>
        <v/>
      </c>
      <c r="O184" s="1" t="str">
        <f aca="false">IF(ISBLANK(Values!F183),"",Values!$O183)</f>
        <v/>
      </c>
      <c r="W184" s="32" t="str">
        <f aca="false">IF(ISBLANK(Values!E183),"","Child")</f>
        <v/>
      </c>
      <c r="X184" s="32" t="str">
        <f aca="false">IF(ISBLANK(Values!E183),"",Values!$B$13)</f>
        <v/>
      </c>
      <c r="Y184" s="40" t="str">
        <f aca="false">IF(ISBLANK(Values!E183),"","Size-Color")</f>
        <v/>
      </c>
      <c r="Z184" s="32" t="str">
        <f aca="false">IF(ISBLANK(Values!E183),"","variation")</f>
        <v/>
      </c>
      <c r="AA184" s="36" t="str">
        <f aca="false">IF(ISBLANK(Values!E183),"",Values!$B$20)</f>
        <v/>
      </c>
      <c r="AB184" s="36" t="str">
        <f aca="false">IF(ISBLANK(Values!E183),"",Values!$B$29)</f>
        <v/>
      </c>
      <c r="AI184" s="42" t="str">
        <f aca="false">IF(ISBLANK(Values!E183),"",IF(Values!I183,Values!$B$23,Values!$B$33))</f>
        <v/>
      </c>
      <c r="AJ184" s="43" t="str">
        <f aca="false">IF(ISBLANK(Values!E183),"",Values!$B$24 &amp;" "&amp;Values!$B$3)</f>
        <v/>
      </c>
      <c r="AK184" s="1" t="str">
        <f aca="false">IF(ISBLANK(Values!E183),"",Values!$B$25)</f>
        <v/>
      </c>
      <c r="AL184" s="1" t="str">
        <f aca="false">IF(ISBLANK(Values!E183),"",SUBSTITUTE(SUBSTITUTE(IF(Values!$J183, Values!$B$26, Values!$B$33), "{language}", Values!$H183), "{flag}", INDEX(options!$E$1:$E$20, Values!$V183)))</f>
        <v/>
      </c>
      <c r="AM184" s="1" t="str">
        <f aca="false">SUBSTITUTE(IF(ISBLANK(Values!E183),"",Values!$B$27), "{model}", Values!$B$3)</f>
        <v/>
      </c>
      <c r="AT184" s="1" t="str">
        <f aca="false">IF(ISBLANK(Values!E183),"",IF(Values!J183,"Backlit", "Non-Backlit"))</f>
        <v/>
      </c>
      <c r="AV184" s="28"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3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8"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 SUBSTITUTE(Values!$B$1, "{language}", Values!H184) &amp; " " &amp;Values!$B$3, SUBSTITUTE(Values!$B$2, "{language}", Values!$H184) &amp; " " &amp;Values!$B$3))</f>
        <v/>
      </c>
      <c r="G185" s="39" t="str">
        <f aca="false">IF(ISBLANK(Values!E184),"","TellusRem")</f>
        <v/>
      </c>
      <c r="H185" s="27" t="str">
        <f aca="false">IF(ISBLANK(Values!E184),"",Values!$B$16)</f>
        <v/>
      </c>
      <c r="I185" s="27" t="str">
        <f aca="false">IF(ISBLANK(Values!E184),"","4730574031")</f>
        <v/>
      </c>
      <c r="J185" s="40" t="str">
        <f aca="false">IF(ISBLANK(Values!E184),"",Values!F184 &amp; " variations")</f>
        <v/>
      </c>
      <c r="K185" s="28" t="str">
        <f aca="false">IF(ISBLANK(Values!E184),"",IF(Values!J184, Values!$B$4, Values!$B$5))</f>
        <v/>
      </c>
      <c r="L185" s="41" t="str">
        <f aca="false">IF(ISBLANK(Values!E184),"",Values!$B$18)</f>
        <v/>
      </c>
      <c r="M185" s="28" t="str">
        <f aca="false">IF(ISBLANK(Values!E184),"",Values!$M184)</f>
        <v/>
      </c>
      <c r="N185" s="28" t="str">
        <f aca="false">IF(ISBLANK(Values!F184),"",Values!$N184)</f>
        <v/>
      </c>
      <c r="O185" s="1" t="str">
        <f aca="false">IF(ISBLANK(Values!F184),"",Values!$O184)</f>
        <v/>
      </c>
      <c r="W185" s="32" t="str">
        <f aca="false">IF(ISBLANK(Values!E184),"","Child")</f>
        <v/>
      </c>
      <c r="X185" s="32" t="str">
        <f aca="false">IF(ISBLANK(Values!E184),"",Values!$B$13)</f>
        <v/>
      </c>
      <c r="Y185" s="40" t="str">
        <f aca="false">IF(ISBLANK(Values!E184),"","Size-Color")</f>
        <v/>
      </c>
      <c r="Z185" s="32" t="str">
        <f aca="false">IF(ISBLANK(Values!E184),"","variation")</f>
        <v/>
      </c>
      <c r="AA185" s="36" t="str">
        <f aca="false">IF(ISBLANK(Values!E184),"",Values!$B$20)</f>
        <v/>
      </c>
      <c r="AB185" s="36" t="str">
        <f aca="false">IF(ISBLANK(Values!E184),"",Values!$B$29)</f>
        <v/>
      </c>
      <c r="AI185" s="42" t="str">
        <f aca="false">IF(ISBLANK(Values!E184),"",IF(Values!I184,Values!$B$23,Values!$B$33))</f>
        <v/>
      </c>
      <c r="AJ185" s="43" t="str">
        <f aca="false">IF(ISBLANK(Values!E184),"","👉 "&amp;Values!H184&amp; " "&amp;Values!$B$24 &amp;" "&amp;Values!$B$3)</f>
        <v/>
      </c>
      <c r="AK185" s="1" t="str">
        <f aca="false">IF(ISBLANK(Values!E184),"",Values!$B$25)</f>
        <v/>
      </c>
      <c r="AL185" s="1" t="str">
        <f aca="false">IF(ISBLANK(Values!E184),"",SUBSTITUTE(SUBSTITUTE(IF(Values!$J184, Values!$B$26, Values!$B$33), "{language}", Values!$H184), "{flag}", INDEX(options!$E$1:$E$20, Values!$V184)))</f>
        <v/>
      </c>
      <c r="AM185" s="1" t="str">
        <f aca="false">SUBSTITUTE(IF(ISBLANK(Values!E184),"",Values!$B$27), "{model}", Values!$B$3)</f>
        <v/>
      </c>
      <c r="AT185" s="1" t="str">
        <f aca="false">IF(ISBLANK(Values!E184),"",IF(Values!J184,"Backlit", "Non-Backlit"))</f>
        <v/>
      </c>
      <c r="AV185" s="28"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3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8"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 SUBSTITUTE(Values!$B$1, "{language}", Values!H185) &amp; " " &amp;Values!$B$3, SUBSTITUTE(Values!$B$2, "{language}", Values!$H185) &amp; " " &amp;Values!$B$3))</f>
        <v/>
      </c>
      <c r="G186" s="39" t="str">
        <f aca="false">IF(ISBLANK(Values!E185),"","TellusRem")</f>
        <v/>
      </c>
      <c r="H186" s="27" t="str">
        <f aca="false">IF(ISBLANK(Values!E185),"",Values!$B$16)</f>
        <v/>
      </c>
      <c r="I186" s="27" t="str">
        <f aca="false">IF(ISBLANK(Values!E185),"","4730574031")</f>
        <v/>
      </c>
      <c r="J186" s="40" t="str">
        <f aca="false">IF(ISBLANK(Values!E185),"",Values!F185 &amp; " variations")</f>
        <v/>
      </c>
      <c r="K186" s="28" t="str">
        <f aca="false">IF(ISBLANK(Values!E185),"",IF(Values!J185, Values!$B$4, Values!$B$5))</f>
        <v/>
      </c>
      <c r="L186" s="41" t="str">
        <f aca="false">IF(ISBLANK(Values!E185),"",Values!$B$18)</f>
        <v/>
      </c>
      <c r="M186" s="28" t="str">
        <f aca="false">IF(ISBLANK(Values!E185),"",Values!$M185)</f>
        <v/>
      </c>
      <c r="N186" s="28" t="str">
        <f aca="false">IF(ISBLANK(Values!F185),"",Values!$N185)</f>
        <v/>
      </c>
      <c r="O186" s="1" t="str">
        <f aca="false">IF(ISBLANK(Values!F185),"",Values!$O185)</f>
        <v/>
      </c>
      <c r="W186" s="32" t="str">
        <f aca="false">IF(ISBLANK(Values!E185),"","Child")</f>
        <v/>
      </c>
      <c r="X186" s="32" t="str">
        <f aca="false">IF(ISBLANK(Values!E185),"",Values!$B$13)</f>
        <v/>
      </c>
      <c r="Y186" s="40" t="str">
        <f aca="false">IF(ISBLANK(Values!E185),"","Size-Color")</f>
        <v/>
      </c>
      <c r="Z186" s="32" t="str">
        <f aca="false">IF(ISBLANK(Values!E185),"","variation")</f>
        <v/>
      </c>
      <c r="AA186" s="36" t="str">
        <f aca="false">IF(ISBLANK(Values!E185),"",Values!$B$20)</f>
        <v/>
      </c>
      <c r="AB186" s="36" t="str">
        <f aca="false">IF(ISBLANK(Values!E185),"",Values!$B$29)</f>
        <v/>
      </c>
      <c r="AI186" s="42" t="str">
        <f aca="false">IF(ISBLANK(Values!E185),"",IF(Values!I185,Values!$B$23,Values!$B$33))</f>
        <v/>
      </c>
      <c r="AJ186" s="43" t="str">
        <f aca="false">IF(ISBLANK(Values!E185),"","👉 "&amp;Values!H185&amp; " "&amp;Values!$B$24 &amp;" "&amp;Values!$B$3)</f>
        <v/>
      </c>
      <c r="AK186" s="1" t="str">
        <f aca="false">IF(ISBLANK(Values!E185),"",Values!$B$25)</f>
        <v/>
      </c>
      <c r="AL186" s="1" t="str">
        <f aca="false">IF(ISBLANK(Values!E185),"",SUBSTITUTE(SUBSTITUTE(IF(Values!$J185, Values!$B$26, Values!$B$33), "{language}", Values!$H185), "{flag}", INDEX(options!$E$1:$E$20, Values!$V185)))</f>
        <v/>
      </c>
      <c r="AM186" s="1" t="str">
        <f aca="false">SUBSTITUTE(IF(ISBLANK(Values!E185),"",Values!$B$27), "{model}", Values!$B$3)</f>
        <v/>
      </c>
      <c r="AT186" s="1" t="str">
        <f aca="false">IF(ISBLANK(Values!E185),"",IF(Values!J185,"Backlit", "Non-Backlit"))</f>
        <v/>
      </c>
      <c r="AV186" s="28"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3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8"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 SUBSTITUTE(Values!$B$1, "{language}", Values!H186) &amp; " " &amp;Values!$B$3, SUBSTITUTE(Values!$B$2, "{language}", Values!$H186) &amp; " " &amp;Values!$B$3))</f>
        <v/>
      </c>
      <c r="G187" s="39" t="str">
        <f aca="false">IF(ISBLANK(Values!E186),"","TellusRem")</f>
        <v/>
      </c>
      <c r="H187" s="27" t="str">
        <f aca="false">IF(ISBLANK(Values!E186),"",Values!$B$16)</f>
        <v/>
      </c>
      <c r="I187" s="27" t="str">
        <f aca="false">IF(ISBLANK(Values!E186),"","4730574031")</f>
        <v/>
      </c>
      <c r="J187" s="40" t="str">
        <f aca="false">IF(ISBLANK(Values!E186),"",Values!F186 &amp; " variations")</f>
        <v/>
      </c>
      <c r="K187" s="28" t="str">
        <f aca="false">IF(ISBLANK(Values!E186),"",IF(Values!J186, Values!$B$4, Values!$B$5))</f>
        <v/>
      </c>
      <c r="L187" s="41" t="str">
        <f aca="false">IF(ISBLANK(Values!E186),"",Values!$B$18)</f>
        <v/>
      </c>
      <c r="M187" s="28" t="str">
        <f aca="false">IF(ISBLANK(Values!E186),"",Values!$M186)</f>
        <v/>
      </c>
      <c r="N187" s="28" t="str">
        <f aca="false">IF(ISBLANK(Values!F186),"",Values!$N186)</f>
        <v/>
      </c>
      <c r="O187" s="1" t="str">
        <f aca="false">IF(ISBLANK(Values!F186),"",Values!$O186)</f>
        <v/>
      </c>
      <c r="W187" s="32" t="str">
        <f aca="false">IF(ISBLANK(Values!E186),"","Child")</f>
        <v/>
      </c>
      <c r="X187" s="32" t="str">
        <f aca="false">IF(ISBLANK(Values!E186),"",Values!$B$13)</f>
        <v/>
      </c>
      <c r="Y187" s="40" t="str">
        <f aca="false">IF(ISBLANK(Values!E186),"","Size-Color")</f>
        <v/>
      </c>
      <c r="Z187" s="32" t="str">
        <f aca="false">IF(ISBLANK(Values!E186),"","variation")</f>
        <v/>
      </c>
      <c r="AA187" s="36" t="str">
        <f aca="false">IF(ISBLANK(Values!E186),"",Values!$B$20)</f>
        <v/>
      </c>
      <c r="AB187" s="36" t="str">
        <f aca="false">IF(ISBLANK(Values!E186),"",Values!$B$29)</f>
        <v/>
      </c>
      <c r="AI187" s="42" t="str">
        <f aca="false">IF(ISBLANK(Values!E186),"",IF(Values!I186,Values!$B$23,Values!$B$33))</f>
        <v/>
      </c>
      <c r="AJ187" s="43" t="str">
        <f aca="false">IF(ISBLANK(Values!E186),"","👉 "&amp;Values!H186&amp; " "&amp;Values!$B$24 &amp;" "&amp;Values!$B$3)</f>
        <v/>
      </c>
      <c r="AK187" s="1" t="str">
        <f aca="false">IF(ISBLANK(Values!E186),"",Values!$B$25)</f>
        <v/>
      </c>
      <c r="AL187" s="1" t="str">
        <f aca="false">IF(ISBLANK(Values!E186),"",SUBSTITUTE(SUBSTITUTE(IF(Values!$J186, Values!$B$26, Values!$B$33), "{language}", Values!$H186), "{flag}", INDEX(options!$E$1:$E$20, Values!$V186)))</f>
        <v/>
      </c>
      <c r="AM187" s="1" t="str">
        <f aca="false">SUBSTITUTE(IF(ISBLANK(Values!E186),"",Values!$B$27), "{model}", Values!$B$3)</f>
        <v/>
      </c>
      <c r="AT187" s="1" t="str">
        <f aca="false">IF(ISBLANK(Values!E186),"",IF(Values!J186,"Backlit", "Non-Backlit"))</f>
        <v/>
      </c>
      <c r="AV187" s="28"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3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8"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 SUBSTITUTE(Values!$B$1, "{language}", Values!H187) &amp; " " &amp;Values!$B$3, SUBSTITUTE(Values!$B$2, "{language}", Values!$H187) &amp; " " &amp;Values!$B$3))</f>
        <v/>
      </c>
      <c r="G188" s="39" t="str">
        <f aca="false">IF(ISBLANK(Values!E187),"","TellusRem")</f>
        <v/>
      </c>
      <c r="H188" s="27" t="str">
        <f aca="false">IF(ISBLANK(Values!E187),"",Values!$B$16)</f>
        <v/>
      </c>
      <c r="I188" s="27" t="str">
        <f aca="false">IF(ISBLANK(Values!E187),"","4730574031")</f>
        <v/>
      </c>
      <c r="J188" s="40" t="str">
        <f aca="false">IF(ISBLANK(Values!E187),"",Values!F187 &amp; " variations")</f>
        <v/>
      </c>
      <c r="K188" s="28" t="str">
        <f aca="false">IF(ISBLANK(Values!E187),"",IF(Values!J187, Values!$B$4, Values!$B$5))</f>
        <v/>
      </c>
      <c r="L188" s="41" t="str">
        <f aca="false">IF(ISBLANK(Values!E187),"",Values!$B$18)</f>
        <v/>
      </c>
      <c r="M188" s="28" t="str">
        <f aca="false">IF(ISBLANK(Values!E187),"",Values!$M187)</f>
        <v/>
      </c>
      <c r="N188" s="28" t="str">
        <f aca="false">IF(ISBLANK(Values!F187),"",Values!$N187)</f>
        <v/>
      </c>
      <c r="O188" s="1" t="str">
        <f aca="false">IF(ISBLANK(Values!F187),"",Values!$O187)</f>
        <v/>
      </c>
      <c r="W188" s="32" t="str">
        <f aca="false">IF(ISBLANK(Values!E187),"","Child")</f>
        <v/>
      </c>
      <c r="X188" s="32" t="str">
        <f aca="false">IF(ISBLANK(Values!E187),"",Values!$B$13)</f>
        <v/>
      </c>
      <c r="Y188" s="40" t="str">
        <f aca="false">IF(ISBLANK(Values!E187),"","Size-Color")</f>
        <v/>
      </c>
      <c r="Z188" s="32" t="str">
        <f aca="false">IF(ISBLANK(Values!E187),"","variation")</f>
        <v/>
      </c>
      <c r="AA188" s="36" t="str">
        <f aca="false">IF(ISBLANK(Values!E187),"",Values!$B$20)</f>
        <v/>
      </c>
      <c r="AB188" s="36" t="str">
        <f aca="false">IF(ISBLANK(Values!E187),"",Values!$B$29)</f>
        <v/>
      </c>
      <c r="AI188" s="42" t="str">
        <f aca="false">IF(ISBLANK(Values!E187),"",IF(Values!I187,Values!$B$23,Values!$B$33))</f>
        <v/>
      </c>
      <c r="AJ188" s="43" t="str">
        <f aca="false">IF(ISBLANK(Values!E187),"","👉 "&amp;Values!H187&amp; " "&amp;Values!$B$24 &amp;" "&amp;Values!$B$3)</f>
        <v/>
      </c>
      <c r="AK188" s="1" t="str">
        <f aca="false">IF(ISBLANK(Values!E187),"",Values!$B$25)</f>
        <v/>
      </c>
      <c r="AL188" s="1" t="str">
        <f aca="false">IF(ISBLANK(Values!E187),"",SUBSTITUTE(SUBSTITUTE(IF(Values!$J187, Values!$B$26, Values!$B$33), "{language}", Values!$H187), "{flag}", INDEX(options!$E$1:$E$20, Values!$V187)))</f>
        <v/>
      </c>
      <c r="AM188" s="1" t="str">
        <f aca="false">SUBSTITUTE(IF(ISBLANK(Values!E187),"",Values!$B$27), "{model}", Values!$B$3)</f>
        <v/>
      </c>
      <c r="AT188" s="1" t="str">
        <f aca="false">IF(ISBLANK(Values!E187),"",IF(Values!J187,"Backlit", "Non-Backlit"))</f>
        <v/>
      </c>
      <c r="AV188" s="28"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3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8"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 SUBSTITUTE(Values!$B$1, "{language}", Values!H188) &amp; " " &amp;Values!$B$3, SUBSTITUTE(Values!$B$2, "{language}", Values!$H188) &amp; " " &amp;Values!$B$3))</f>
        <v/>
      </c>
      <c r="G189" s="39" t="str">
        <f aca="false">IF(ISBLANK(Values!E188),"","TellusRem")</f>
        <v/>
      </c>
      <c r="H189" s="27" t="str">
        <f aca="false">IF(ISBLANK(Values!E188),"",Values!$B$16)</f>
        <v/>
      </c>
      <c r="I189" s="27" t="str">
        <f aca="false">IF(ISBLANK(Values!E188),"","4730574031")</f>
        <v/>
      </c>
      <c r="J189" s="40" t="str">
        <f aca="false">IF(ISBLANK(Values!E188),"",Values!F188 &amp; " variations")</f>
        <v/>
      </c>
      <c r="K189" s="28" t="str">
        <f aca="false">IF(ISBLANK(Values!E188),"",IF(Values!J188, Values!$B$4, Values!$B$5))</f>
        <v/>
      </c>
      <c r="L189" s="41" t="str">
        <f aca="false">IF(ISBLANK(Values!E188),"",Values!$B$18)</f>
        <v/>
      </c>
      <c r="M189" s="28" t="str">
        <f aca="false">IF(ISBLANK(Values!E188),"",Values!$M188)</f>
        <v/>
      </c>
      <c r="N189" s="28" t="str">
        <f aca="false">IF(ISBLANK(Values!F188),"",Values!$N188)</f>
        <v/>
      </c>
      <c r="O189" s="1" t="str">
        <f aca="false">IF(ISBLANK(Values!F188),"",Values!$O188)</f>
        <v/>
      </c>
      <c r="W189" s="32" t="str">
        <f aca="false">IF(ISBLANK(Values!E188),"","Child")</f>
        <v/>
      </c>
      <c r="X189" s="32" t="str">
        <f aca="false">IF(ISBLANK(Values!E188),"",Values!$B$13)</f>
        <v/>
      </c>
      <c r="Y189" s="40" t="str">
        <f aca="false">IF(ISBLANK(Values!E188),"","Size-Color")</f>
        <v/>
      </c>
      <c r="Z189" s="32" t="str">
        <f aca="false">IF(ISBLANK(Values!E188),"","variation")</f>
        <v/>
      </c>
      <c r="AA189" s="36" t="str">
        <f aca="false">IF(ISBLANK(Values!E188),"",Values!$B$20)</f>
        <v/>
      </c>
      <c r="AB189" s="36" t="str">
        <f aca="false">IF(ISBLANK(Values!E188),"",Values!$B$29)</f>
        <v/>
      </c>
      <c r="AI189" s="42" t="str">
        <f aca="false">IF(ISBLANK(Values!E188),"",IF(Values!I188,Values!$B$23,Values!$B$33))</f>
        <v/>
      </c>
      <c r="AJ189" s="43" t="str">
        <f aca="false">IF(ISBLANK(Values!E188),"","👉 "&amp;Values!H188&amp; " "&amp;Values!$B$24 &amp;" "&amp;Values!$B$3)</f>
        <v/>
      </c>
      <c r="AK189" s="1" t="str">
        <f aca="false">IF(ISBLANK(Values!E188),"",Values!$B$25)</f>
        <v/>
      </c>
      <c r="AL189" s="1" t="str">
        <f aca="false">IF(ISBLANK(Values!E188),"",SUBSTITUTE(SUBSTITUTE(IF(Values!$J188, Values!$B$26, Values!$B$33), "{language}", Values!$H188), "{flag}", INDEX(options!$E$1:$E$20, Values!$V188)))</f>
        <v/>
      </c>
      <c r="AM189" s="1" t="str">
        <f aca="false">SUBSTITUTE(IF(ISBLANK(Values!E188),"",Values!$B$27), "{model}", Values!$B$3)</f>
        <v/>
      </c>
      <c r="AT189" s="1" t="str">
        <f aca="false">IF(ISBLANK(Values!E188),"",IF(Values!J188,"Backlit", "Non-Backlit"))</f>
        <v/>
      </c>
      <c r="AV189" s="28"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3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8"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 SUBSTITUTE(Values!$B$1, "{language}", Values!H189) &amp; " " &amp;Values!$B$3, SUBSTITUTE(Values!$B$2, "{language}", Values!$H189) &amp; " " &amp;Values!$B$3))</f>
        <v/>
      </c>
      <c r="G190" s="39" t="str">
        <f aca="false">IF(ISBLANK(Values!E189),"","TellusRem")</f>
        <v/>
      </c>
      <c r="H190" s="27" t="str">
        <f aca="false">IF(ISBLANK(Values!E189),"",Values!$B$16)</f>
        <v/>
      </c>
      <c r="I190" s="27" t="str">
        <f aca="false">IF(ISBLANK(Values!E189),"","4730574031")</f>
        <v/>
      </c>
      <c r="J190" s="40" t="str">
        <f aca="false">IF(ISBLANK(Values!E189),"",Values!F189 &amp; " variations")</f>
        <v/>
      </c>
      <c r="K190" s="28" t="str">
        <f aca="false">IF(ISBLANK(Values!E189),"",IF(Values!J189, Values!$B$4, Values!$B$5))</f>
        <v/>
      </c>
      <c r="L190" s="41" t="str">
        <f aca="false">IF(ISBLANK(Values!E189),"",Values!$B$18)</f>
        <v/>
      </c>
      <c r="M190" s="28" t="str">
        <f aca="false">IF(ISBLANK(Values!E189),"",Values!$M189)</f>
        <v/>
      </c>
      <c r="N190" s="28" t="str">
        <f aca="false">IF(ISBLANK(Values!F189),"",Values!$N189)</f>
        <v/>
      </c>
      <c r="O190" s="1" t="str">
        <f aca="false">IF(ISBLANK(Values!F189),"",Values!$O189)</f>
        <v/>
      </c>
      <c r="W190" s="32" t="str">
        <f aca="false">IF(ISBLANK(Values!E189),"","Child")</f>
        <v/>
      </c>
      <c r="X190" s="32" t="str">
        <f aca="false">IF(ISBLANK(Values!E189),"",Values!$B$13)</f>
        <v/>
      </c>
      <c r="Y190" s="40" t="str">
        <f aca="false">IF(ISBLANK(Values!E189),"","Size-Color")</f>
        <v/>
      </c>
      <c r="Z190" s="32" t="str">
        <f aca="false">IF(ISBLANK(Values!E189),"","variation")</f>
        <v/>
      </c>
      <c r="AA190" s="36" t="str">
        <f aca="false">IF(ISBLANK(Values!E189),"",Values!$B$20)</f>
        <v/>
      </c>
      <c r="AB190" s="36" t="str">
        <f aca="false">IF(ISBLANK(Values!E189),"",Values!$B$29)</f>
        <v/>
      </c>
      <c r="AI190" s="42" t="str">
        <f aca="false">IF(ISBLANK(Values!E189),"",IF(Values!I189,Values!$B$23,Values!$B$33))</f>
        <v/>
      </c>
      <c r="AJ190" s="43" t="str">
        <f aca="false">IF(ISBLANK(Values!E189),"","👉 "&amp;Values!H189&amp; " "&amp;Values!$B$24 &amp;" "&amp;Values!$B$3)</f>
        <v/>
      </c>
      <c r="AK190" s="1" t="str">
        <f aca="false">IF(ISBLANK(Values!E189),"",Values!$B$25)</f>
        <v/>
      </c>
      <c r="AL190" s="1" t="str">
        <f aca="false">IF(ISBLANK(Values!E189),"",SUBSTITUTE(SUBSTITUTE(IF(Values!$J189, Values!$B$26, Values!$B$33), "{language}", Values!$H189), "{flag}", INDEX(options!$E$1:$E$20, Values!$V189)))</f>
        <v/>
      </c>
      <c r="AM190" s="1" t="str">
        <f aca="false">SUBSTITUTE(IF(ISBLANK(Values!E189),"",Values!$B$27), "{model}", Values!$B$3)</f>
        <v/>
      </c>
      <c r="AT190" s="1" t="str">
        <f aca="false">IF(ISBLANK(Values!E189),"",IF(Values!J189,"Backlit", "Non-Backlit"))</f>
        <v/>
      </c>
      <c r="AV190" s="28"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3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8"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 SUBSTITUTE(Values!$B$1, "{language}", Values!H190) &amp; " " &amp;Values!$B$3, SUBSTITUTE(Values!$B$2, "{language}", Values!$H190) &amp; " " &amp;Values!$B$3))</f>
        <v/>
      </c>
      <c r="G191" s="39" t="str">
        <f aca="false">IF(ISBLANK(Values!E190),"","TellusRem")</f>
        <v/>
      </c>
      <c r="H191" s="27" t="str">
        <f aca="false">IF(ISBLANK(Values!E190),"",Values!$B$16)</f>
        <v/>
      </c>
      <c r="I191" s="27" t="str">
        <f aca="false">IF(ISBLANK(Values!E190),"","4730574031")</f>
        <v/>
      </c>
      <c r="J191" s="40" t="str">
        <f aca="false">IF(ISBLANK(Values!E190),"",Values!F190 &amp; " variations")</f>
        <v/>
      </c>
      <c r="K191" s="28" t="str">
        <f aca="false">IF(ISBLANK(Values!E190),"",IF(Values!J190, Values!$B$4, Values!$B$5))</f>
        <v/>
      </c>
      <c r="L191" s="41" t="str">
        <f aca="false">IF(ISBLANK(Values!E190),"",Values!$B$18)</f>
        <v/>
      </c>
      <c r="M191" s="28" t="str">
        <f aca="false">IF(ISBLANK(Values!E190),"",Values!$M190)</f>
        <v/>
      </c>
      <c r="N191" s="28" t="str">
        <f aca="false">IF(ISBLANK(Values!F190),"",Values!$N190)</f>
        <v/>
      </c>
      <c r="O191" s="1" t="str">
        <f aca="false">IF(ISBLANK(Values!F190),"",Values!$O190)</f>
        <v/>
      </c>
      <c r="W191" s="32" t="str">
        <f aca="false">IF(ISBLANK(Values!E190),"","Child")</f>
        <v/>
      </c>
      <c r="X191" s="32" t="str">
        <f aca="false">IF(ISBLANK(Values!E190),"",Values!$B$13)</f>
        <v/>
      </c>
      <c r="Y191" s="40" t="str">
        <f aca="false">IF(ISBLANK(Values!E190),"","Size-Color")</f>
        <v/>
      </c>
      <c r="Z191" s="32" t="str">
        <f aca="false">IF(ISBLANK(Values!E190),"","variation")</f>
        <v/>
      </c>
      <c r="AA191" s="36" t="str">
        <f aca="false">IF(ISBLANK(Values!E190),"",Values!$B$20)</f>
        <v/>
      </c>
      <c r="AB191" s="36" t="str">
        <f aca="false">IF(ISBLANK(Values!E190),"",Values!$B$29)</f>
        <v/>
      </c>
      <c r="AI191" s="42" t="str">
        <f aca="false">IF(ISBLANK(Values!E190),"",IF(Values!I190,Values!$B$23,Values!$B$33))</f>
        <v/>
      </c>
      <c r="AJ191" s="43" t="str">
        <f aca="false">IF(ISBLANK(Values!E190),"","👉 "&amp;Values!H190&amp; " "&amp;Values!$B$24 &amp;" "&amp;Values!$B$3)</f>
        <v/>
      </c>
      <c r="AK191" s="1" t="str">
        <f aca="false">IF(ISBLANK(Values!E190),"",Values!$B$25)</f>
        <v/>
      </c>
      <c r="AL191" s="1" t="str">
        <f aca="false">IF(ISBLANK(Values!E190),"",SUBSTITUTE(SUBSTITUTE(IF(Values!$J190, Values!$B$26, Values!$B$33), "{language}", Values!$H190), "{flag}", INDEX(options!$E$1:$E$20, Values!$V190)))</f>
        <v/>
      </c>
      <c r="AM191" s="1" t="str">
        <f aca="false">SUBSTITUTE(IF(ISBLANK(Values!E190),"",Values!$B$27), "{model}", Values!$B$3)</f>
        <v/>
      </c>
      <c r="AT191" s="1" t="str">
        <f aca="false">IF(ISBLANK(Values!E190),"",IF(Values!J190,"Backlit", "Non-Backlit"))</f>
        <v/>
      </c>
      <c r="AV191" s="28"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3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8"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 SUBSTITUTE(Values!$B$1, "{language}", Values!H191) &amp; " " &amp;Values!$B$3, SUBSTITUTE(Values!$B$2, "{language}", Values!$H191) &amp; " " &amp;Values!$B$3))</f>
        <v/>
      </c>
      <c r="G192" s="39" t="str">
        <f aca="false">IF(ISBLANK(Values!E191),"","TellusRem")</f>
        <v/>
      </c>
      <c r="H192" s="27" t="str">
        <f aca="false">IF(ISBLANK(Values!E191),"",Values!$B$16)</f>
        <v/>
      </c>
      <c r="I192" s="27" t="str">
        <f aca="false">IF(ISBLANK(Values!E191),"","4730574031")</f>
        <v/>
      </c>
      <c r="J192" s="40" t="str">
        <f aca="false">IF(ISBLANK(Values!E191),"",Values!F191 &amp; " variations")</f>
        <v/>
      </c>
      <c r="K192" s="28" t="str">
        <f aca="false">IF(ISBLANK(Values!E191),"",IF(Values!J191, Values!$B$4, Values!$B$5))</f>
        <v/>
      </c>
      <c r="L192" s="41" t="str">
        <f aca="false">IF(ISBLANK(Values!E191),"",Values!$B$18)</f>
        <v/>
      </c>
      <c r="M192" s="28" t="str">
        <f aca="false">IF(ISBLANK(Values!E191),"",Values!$M191)</f>
        <v/>
      </c>
      <c r="N192" s="28" t="str">
        <f aca="false">IF(ISBLANK(Values!F191),"",Values!$N191)</f>
        <v/>
      </c>
      <c r="O192" s="1" t="str">
        <f aca="false">IF(ISBLANK(Values!F191),"",Values!$O191)</f>
        <v/>
      </c>
      <c r="W192" s="32" t="str">
        <f aca="false">IF(ISBLANK(Values!E191),"","Child")</f>
        <v/>
      </c>
      <c r="X192" s="32" t="str">
        <f aca="false">IF(ISBLANK(Values!E191),"",Values!$B$13)</f>
        <v/>
      </c>
      <c r="Y192" s="40" t="str">
        <f aca="false">IF(ISBLANK(Values!E191),"","Size-Color")</f>
        <v/>
      </c>
      <c r="Z192" s="32" t="str">
        <f aca="false">IF(ISBLANK(Values!E191),"","variation")</f>
        <v/>
      </c>
      <c r="AA192" s="36" t="str">
        <f aca="false">IF(ISBLANK(Values!E191),"",Values!$B$20)</f>
        <v/>
      </c>
      <c r="AB192" s="36" t="str">
        <f aca="false">IF(ISBLANK(Values!E191),"",Values!$B$29)</f>
        <v/>
      </c>
      <c r="AI192" s="42" t="str">
        <f aca="false">IF(ISBLANK(Values!E191),"",IF(Values!I191,Values!$B$23,Values!$B$33))</f>
        <v/>
      </c>
      <c r="AJ192" s="43" t="str">
        <f aca="false">IF(ISBLANK(Values!E191),"","👉 "&amp;Values!H191&amp; " "&amp;Values!$B$24 &amp;" "&amp;Values!$B$3)</f>
        <v/>
      </c>
      <c r="AK192" s="1" t="str">
        <f aca="false">IF(ISBLANK(Values!E191),"",Values!$B$25)</f>
        <v/>
      </c>
      <c r="AL192" s="1" t="str">
        <f aca="false">IF(ISBLANK(Values!E191),"",SUBSTITUTE(SUBSTITUTE(IF(Values!$J191, Values!$B$26, Values!$B$33), "{language}", Values!$H191), "{flag}", INDEX(options!$E$1:$E$20, Values!$V191)))</f>
        <v/>
      </c>
      <c r="AM192" s="1" t="str">
        <f aca="false">SUBSTITUTE(IF(ISBLANK(Values!E191),"",Values!$B$27), "{model}", Values!$B$3)</f>
        <v/>
      </c>
      <c r="AT192" s="1" t="str">
        <f aca="false">IF(ISBLANK(Values!E191),"",IF(Values!J191,"Backlit", "Non-Backlit"))</f>
        <v/>
      </c>
      <c r="AV192" s="28"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3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8"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 SUBSTITUTE(Values!$B$1, "{language}", Values!H192) &amp; " " &amp;Values!$B$3, SUBSTITUTE(Values!$B$2, "{language}", Values!$H192) &amp; " " &amp;Values!$B$3))</f>
        <v/>
      </c>
      <c r="G193" s="39" t="str">
        <f aca="false">IF(ISBLANK(Values!E192),"","TellusRem")</f>
        <v/>
      </c>
      <c r="H193" s="27" t="str">
        <f aca="false">IF(ISBLANK(Values!E192),"",Values!$B$16)</f>
        <v/>
      </c>
      <c r="I193" s="27" t="str">
        <f aca="false">IF(ISBLANK(Values!E192),"","4730574031")</f>
        <v/>
      </c>
      <c r="J193" s="40" t="str">
        <f aca="false">IF(ISBLANK(Values!E192),"",Values!F192 &amp; " variations")</f>
        <v/>
      </c>
      <c r="K193" s="28" t="str">
        <f aca="false">IF(ISBLANK(Values!E192),"",IF(Values!J192, Values!$B$4, Values!$B$5))</f>
        <v/>
      </c>
      <c r="L193" s="41" t="str">
        <f aca="false">IF(ISBLANK(Values!E192),"",Values!$B$18)</f>
        <v/>
      </c>
      <c r="M193" s="28" t="str">
        <f aca="false">IF(ISBLANK(Values!E192),"",Values!$M192)</f>
        <v/>
      </c>
      <c r="N193" s="28" t="str">
        <f aca="false">IF(ISBLANK(Values!F192),"",Values!$N192)</f>
        <v/>
      </c>
      <c r="O193" s="1" t="str">
        <f aca="false">IF(ISBLANK(Values!F192),"",Values!$O192)</f>
        <v/>
      </c>
      <c r="W193" s="32" t="str">
        <f aca="false">IF(ISBLANK(Values!E192),"","Child")</f>
        <v/>
      </c>
      <c r="X193" s="32" t="str">
        <f aca="false">IF(ISBLANK(Values!E192),"",Values!$B$13)</f>
        <v/>
      </c>
      <c r="Y193" s="40" t="str">
        <f aca="false">IF(ISBLANK(Values!E192),"","Size-Color")</f>
        <v/>
      </c>
      <c r="Z193" s="32" t="str">
        <f aca="false">IF(ISBLANK(Values!E192),"","variation")</f>
        <v/>
      </c>
      <c r="AA193" s="36" t="str">
        <f aca="false">IF(ISBLANK(Values!E192),"",Values!$B$20)</f>
        <v/>
      </c>
      <c r="AB193" s="36" t="str">
        <f aca="false">IF(ISBLANK(Values!E192),"",Values!$B$29)</f>
        <v/>
      </c>
      <c r="AI193" s="42" t="str">
        <f aca="false">IF(ISBLANK(Values!E192),"",IF(Values!I192,Values!$B$23,Values!$B$33))</f>
        <v/>
      </c>
      <c r="AJ193" s="43" t="str">
        <f aca="false">IF(ISBLANK(Values!E192),"","👉 "&amp;Values!H192&amp; " "&amp;Values!$B$24 &amp;" "&amp;Values!$B$3)</f>
        <v/>
      </c>
      <c r="AK193" s="1" t="str">
        <f aca="false">IF(ISBLANK(Values!E192),"",Values!$B$25)</f>
        <v/>
      </c>
      <c r="AL193" s="1" t="str">
        <f aca="false">IF(ISBLANK(Values!E192),"",SUBSTITUTE(SUBSTITUTE(IF(Values!$J192, Values!$B$26, Values!$B$33), "{language}", Values!$H192), "{flag}", INDEX(options!$E$1:$E$20, Values!$V192)))</f>
        <v/>
      </c>
      <c r="AM193" s="1" t="str">
        <f aca="false">SUBSTITUTE(IF(ISBLANK(Values!E192),"",Values!$B$27), "{model}", Values!$B$3)</f>
        <v/>
      </c>
      <c r="AT193" s="1" t="str">
        <f aca="false">IF(ISBLANK(Values!E192),"",IF(Values!J192,"Backlit", "Non-Backlit"))</f>
        <v/>
      </c>
      <c r="AV193" s="28"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3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8"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 SUBSTITUTE(Values!$B$1, "{language}", Values!H193) &amp; " " &amp;Values!$B$3, SUBSTITUTE(Values!$B$2, "{language}", Values!$H193) &amp; " " &amp;Values!$B$3))</f>
        <v/>
      </c>
      <c r="G194" s="39" t="str">
        <f aca="false">IF(ISBLANK(Values!E193),"","TellusRem")</f>
        <v/>
      </c>
      <c r="H194" s="27" t="str">
        <f aca="false">IF(ISBLANK(Values!E193),"",Values!$B$16)</f>
        <v/>
      </c>
      <c r="I194" s="27" t="str">
        <f aca="false">IF(ISBLANK(Values!E193),"","4730574031")</f>
        <v/>
      </c>
      <c r="J194" s="40" t="str">
        <f aca="false">IF(ISBLANK(Values!E193),"",Values!F193 &amp; " variations")</f>
        <v/>
      </c>
      <c r="K194" s="28" t="str">
        <f aca="false">IF(ISBLANK(Values!E193),"",IF(Values!J193, Values!$B$4, Values!$B$5))</f>
        <v/>
      </c>
      <c r="L194" s="41" t="str">
        <f aca="false">IF(ISBLANK(Values!E193),"",Values!$B$18)</f>
        <v/>
      </c>
      <c r="M194" s="28" t="str">
        <f aca="false">IF(ISBLANK(Values!E193),"",Values!$M193)</f>
        <v/>
      </c>
      <c r="N194" s="28" t="str">
        <f aca="false">IF(ISBLANK(Values!F193),"",Values!$N193)</f>
        <v/>
      </c>
      <c r="O194" s="1" t="str">
        <f aca="false">IF(ISBLANK(Values!F193),"",Values!$O193)</f>
        <v/>
      </c>
      <c r="W194" s="32" t="str">
        <f aca="false">IF(ISBLANK(Values!E193),"","Child")</f>
        <v/>
      </c>
      <c r="X194" s="32" t="str">
        <f aca="false">IF(ISBLANK(Values!E193),"",Values!$B$13)</f>
        <v/>
      </c>
      <c r="Y194" s="40" t="str">
        <f aca="false">IF(ISBLANK(Values!E193),"","Size-Color")</f>
        <v/>
      </c>
      <c r="Z194" s="32" t="str">
        <f aca="false">IF(ISBLANK(Values!E193),"","variation")</f>
        <v/>
      </c>
      <c r="AA194" s="36" t="str">
        <f aca="false">IF(ISBLANK(Values!E193),"",Values!$B$20)</f>
        <v/>
      </c>
      <c r="AB194" s="36" t="str">
        <f aca="false">IF(ISBLANK(Values!E193),"",Values!$B$29)</f>
        <v/>
      </c>
      <c r="AI194" s="42" t="str">
        <f aca="false">IF(ISBLANK(Values!E193),"",IF(Values!I193,Values!$B$23,Values!$B$33))</f>
        <v/>
      </c>
      <c r="AJ194" s="43" t="str">
        <f aca="false">IF(ISBLANK(Values!E193),"","👉 "&amp;Values!H193&amp; " "&amp;Values!$B$24 &amp;" "&amp;Values!$B$3)</f>
        <v/>
      </c>
      <c r="AK194" s="1" t="str">
        <f aca="false">IF(ISBLANK(Values!E193),"",Values!$B$25)</f>
        <v/>
      </c>
      <c r="AL194" s="1" t="str">
        <f aca="false">IF(ISBLANK(Values!E193),"",SUBSTITUTE(SUBSTITUTE(IF(Values!$J193, Values!$B$26, Values!$B$33), "{language}", Values!$H193), "{flag}", INDEX(options!$E$1:$E$20, Values!$V193)))</f>
        <v/>
      </c>
      <c r="AM194" s="1" t="str">
        <f aca="false">SUBSTITUTE(IF(ISBLANK(Values!E193),"",Values!$B$27), "{model}", Values!$B$3)</f>
        <v/>
      </c>
      <c r="AT194" s="1" t="str">
        <f aca="false">IF(ISBLANK(Values!E193),"",IF(Values!J193,"Backlit", "Non-Backlit"))</f>
        <v/>
      </c>
      <c r="AV194" s="28"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3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8"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 SUBSTITUTE(Values!$B$1, "{language}", Values!H194) &amp; " " &amp;Values!$B$3, SUBSTITUTE(Values!$B$2, "{language}", Values!$H194) &amp; " " &amp;Values!$B$3))</f>
        <v/>
      </c>
      <c r="G195" s="39" t="str">
        <f aca="false">IF(ISBLANK(Values!E194),"","TellusRem")</f>
        <v/>
      </c>
      <c r="H195" s="27" t="str">
        <f aca="false">IF(ISBLANK(Values!E194),"",Values!$B$16)</f>
        <v/>
      </c>
      <c r="I195" s="27" t="str">
        <f aca="false">IF(ISBLANK(Values!E194),"","4730574031")</f>
        <v/>
      </c>
      <c r="J195" s="40" t="str">
        <f aca="false">IF(ISBLANK(Values!E194),"",Values!F194 &amp; " variations")</f>
        <v/>
      </c>
      <c r="K195" s="28" t="str">
        <f aca="false">IF(ISBLANK(Values!E194),"",IF(Values!J194, Values!$B$4, Values!$B$5))</f>
        <v/>
      </c>
      <c r="L195" s="41" t="str">
        <f aca="false">IF(ISBLANK(Values!E194),"",Values!$B$18)</f>
        <v/>
      </c>
      <c r="M195" s="28" t="str">
        <f aca="false">IF(ISBLANK(Values!E194),"",Values!$M194)</f>
        <v/>
      </c>
      <c r="N195" s="28" t="str">
        <f aca="false">IF(ISBLANK(Values!F194),"",Values!$N194)</f>
        <v/>
      </c>
      <c r="O195" s="1" t="str">
        <f aca="false">IF(ISBLANK(Values!F194),"",Values!$O194)</f>
        <v/>
      </c>
      <c r="W195" s="32" t="str">
        <f aca="false">IF(ISBLANK(Values!E194),"","Child")</f>
        <v/>
      </c>
      <c r="X195" s="32" t="str">
        <f aca="false">IF(ISBLANK(Values!E194),"",Values!$B$13)</f>
        <v/>
      </c>
      <c r="Y195" s="40" t="str">
        <f aca="false">IF(ISBLANK(Values!E194),"","Size-Color")</f>
        <v/>
      </c>
      <c r="Z195" s="32" t="str">
        <f aca="false">IF(ISBLANK(Values!E194),"","variation")</f>
        <v/>
      </c>
      <c r="AA195" s="36" t="str">
        <f aca="false">IF(ISBLANK(Values!E194),"",Values!$B$20)</f>
        <v/>
      </c>
      <c r="AB195" s="36" t="str">
        <f aca="false">IF(ISBLANK(Values!E194),"",Values!$B$29)</f>
        <v/>
      </c>
      <c r="AI195" s="42" t="str">
        <f aca="false">IF(ISBLANK(Values!E194),"",IF(Values!I194,Values!$B$23,Values!$B$33))</f>
        <v/>
      </c>
      <c r="AJ195" s="43" t="str">
        <f aca="false">IF(ISBLANK(Values!E194),"","👉 "&amp;Values!H194&amp; " "&amp;Values!$B$24 &amp;" "&amp;Values!$B$3)</f>
        <v/>
      </c>
      <c r="AK195" s="1" t="str">
        <f aca="false">IF(ISBLANK(Values!E194),"",Values!$B$25)</f>
        <v/>
      </c>
      <c r="AL195" s="1" t="str">
        <f aca="false">IF(ISBLANK(Values!E194),"",SUBSTITUTE(SUBSTITUTE(IF(Values!$J194, Values!$B$26, Values!$B$33), "{language}", Values!$H194), "{flag}", INDEX(options!$E$1:$E$20, Values!$V194)))</f>
        <v/>
      </c>
      <c r="AM195" s="1" t="str">
        <f aca="false">SUBSTITUTE(IF(ISBLANK(Values!E194),"",Values!$B$27), "{model}", Values!$B$3)</f>
        <v/>
      </c>
      <c r="AT195" s="1" t="str">
        <f aca="false">IF(ISBLANK(Values!E194),"",IF(Values!J194,"Backlit", "Non-Backlit"))</f>
        <v/>
      </c>
      <c r="AV195" s="28"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3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8"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 SUBSTITUTE(Values!$B$1, "{language}", Values!H195) &amp; " " &amp;Values!$B$3, SUBSTITUTE(Values!$B$2, "{language}", Values!$H195) &amp; " " &amp;Values!$B$3))</f>
        <v/>
      </c>
      <c r="G196" s="39" t="str">
        <f aca="false">IF(ISBLANK(Values!E195),"","TellusRem")</f>
        <v/>
      </c>
      <c r="H196" s="27" t="str">
        <f aca="false">IF(ISBLANK(Values!E195),"",Values!$B$16)</f>
        <v/>
      </c>
      <c r="I196" s="27" t="str">
        <f aca="false">IF(ISBLANK(Values!E195),"","4730574031")</f>
        <v/>
      </c>
      <c r="J196" s="40" t="str">
        <f aca="false">IF(ISBLANK(Values!E195),"",Values!F195 &amp; " variations")</f>
        <v/>
      </c>
      <c r="K196" s="28" t="str">
        <f aca="false">IF(ISBLANK(Values!E195),"",IF(Values!J195, Values!$B$4, Values!$B$5))</f>
        <v/>
      </c>
      <c r="L196" s="41" t="str">
        <f aca="false">IF(ISBLANK(Values!E195),"",Values!$B$18)</f>
        <v/>
      </c>
      <c r="M196" s="28" t="str">
        <f aca="false">IF(ISBLANK(Values!E195),"",Values!$M195)</f>
        <v/>
      </c>
      <c r="N196" s="28" t="str">
        <f aca="false">IF(ISBLANK(Values!F195),"",Values!$N195)</f>
        <v/>
      </c>
      <c r="O196" s="1" t="str">
        <f aca="false">IF(ISBLANK(Values!F195),"",Values!$O195)</f>
        <v/>
      </c>
      <c r="W196" s="32" t="str">
        <f aca="false">IF(ISBLANK(Values!E195),"","Child")</f>
        <v/>
      </c>
      <c r="X196" s="32" t="str">
        <f aca="false">IF(ISBLANK(Values!E195),"",Values!$B$13)</f>
        <v/>
      </c>
      <c r="Y196" s="40" t="str">
        <f aca="false">IF(ISBLANK(Values!E195),"","Size-Color")</f>
        <v/>
      </c>
      <c r="Z196" s="32" t="str">
        <f aca="false">IF(ISBLANK(Values!E195),"","variation")</f>
        <v/>
      </c>
      <c r="AA196" s="36" t="str">
        <f aca="false">IF(ISBLANK(Values!E195),"",Values!$B$20)</f>
        <v/>
      </c>
      <c r="AB196" s="36" t="str">
        <f aca="false">IF(ISBLANK(Values!E195),"",Values!$B$29)</f>
        <v/>
      </c>
      <c r="AI196" s="42" t="str">
        <f aca="false">IF(ISBLANK(Values!E195),"",IF(Values!I195,Values!$B$23,Values!$B$33))</f>
        <v/>
      </c>
      <c r="AJ196" s="43" t="str">
        <f aca="false">IF(ISBLANK(Values!E195),"","👉 "&amp;Values!H195&amp; " "&amp;Values!$B$24 &amp;" "&amp;Values!$B$3)</f>
        <v/>
      </c>
      <c r="AK196" s="1" t="str">
        <f aca="false">IF(ISBLANK(Values!E195),"",Values!$B$25)</f>
        <v/>
      </c>
      <c r="AL196" s="1" t="str">
        <f aca="false">IF(ISBLANK(Values!E195),"",SUBSTITUTE(SUBSTITUTE(IF(Values!$J195, Values!$B$26, Values!$B$33), "{language}", Values!$H195), "{flag}", INDEX(options!$E$1:$E$20, Values!$V195)))</f>
        <v/>
      </c>
      <c r="AM196" s="1" t="str">
        <f aca="false">SUBSTITUTE(IF(ISBLANK(Values!E195),"",Values!$B$27), "{model}", Values!$B$3)</f>
        <v/>
      </c>
      <c r="AT196" s="1" t="str">
        <f aca="false">IF(ISBLANK(Values!E195),"",IF(Values!J195,"Backlit", "Non-Backlit"))</f>
        <v/>
      </c>
      <c r="AV196" s="28"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3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8"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 SUBSTITUTE(Values!$B$1, "{language}", Values!H196) &amp; " " &amp;Values!$B$3, SUBSTITUTE(Values!$B$2, "{language}", Values!$H196) &amp; " " &amp;Values!$B$3))</f>
        <v/>
      </c>
      <c r="G197" s="39" t="str">
        <f aca="false">IF(ISBLANK(Values!E196),"","TellusRem")</f>
        <v/>
      </c>
      <c r="H197" s="27" t="str">
        <f aca="false">IF(ISBLANK(Values!E196),"",Values!$B$16)</f>
        <v/>
      </c>
      <c r="I197" s="27" t="str">
        <f aca="false">IF(ISBLANK(Values!E196),"","4730574031")</f>
        <v/>
      </c>
      <c r="J197" s="40" t="str">
        <f aca="false">IF(ISBLANK(Values!E196),"",Values!F196 &amp; " variations")</f>
        <v/>
      </c>
      <c r="K197" s="28" t="str">
        <f aca="false">IF(ISBLANK(Values!E196),"",IF(Values!J196, Values!$B$4, Values!$B$5))</f>
        <v/>
      </c>
      <c r="L197" s="41" t="str">
        <f aca="false">IF(ISBLANK(Values!E196),"",Values!$B$18)</f>
        <v/>
      </c>
      <c r="M197" s="28" t="str">
        <f aca="false">IF(ISBLANK(Values!E196),"",Values!$M196)</f>
        <v/>
      </c>
      <c r="N197" s="28" t="str">
        <f aca="false">IF(ISBLANK(Values!F196),"",Values!$N196)</f>
        <v/>
      </c>
      <c r="O197" s="1" t="str">
        <f aca="false">IF(ISBLANK(Values!F196),"",Values!$O196)</f>
        <v/>
      </c>
      <c r="W197" s="32" t="str">
        <f aca="false">IF(ISBLANK(Values!E196),"","Child")</f>
        <v/>
      </c>
      <c r="X197" s="32" t="str">
        <f aca="false">IF(ISBLANK(Values!E196),"",Values!$B$13)</f>
        <v/>
      </c>
      <c r="Y197" s="40" t="str">
        <f aca="false">IF(ISBLANK(Values!E196),"","Size-Color")</f>
        <v/>
      </c>
      <c r="Z197" s="32" t="str">
        <f aca="false">IF(ISBLANK(Values!E196),"","variation")</f>
        <v/>
      </c>
      <c r="AA197" s="36" t="str">
        <f aca="false">IF(ISBLANK(Values!E196),"",Values!$B$20)</f>
        <v/>
      </c>
      <c r="AB197" s="36" t="str">
        <f aca="false">IF(ISBLANK(Values!E196),"",Values!$B$29)</f>
        <v/>
      </c>
      <c r="AI197" s="42" t="str">
        <f aca="false">IF(ISBLANK(Values!E196),"",IF(Values!I196,Values!$B$23,Values!$B$33))</f>
        <v/>
      </c>
      <c r="AJ197" s="43" t="str">
        <f aca="false">IF(ISBLANK(Values!E196),"","👉 "&amp;Values!H196&amp; " "&amp;Values!$B$24 &amp;" "&amp;Values!$B$3)</f>
        <v/>
      </c>
      <c r="AK197" s="1" t="str">
        <f aca="false">IF(ISBLANK(Values!E196),"",Values!$B$25)</f>
        <v/>
      </c>
      <c r="AL197" s="1" t="str">
        <f aca="false">IF(ISBLANK(Values!E196),"",SUBSTITUTE(SUBSTITUTE(IF(Values!$J196, Values!$B$26, Values!$B$33), "{language}", Values!$H196), "{flag}", INDEX(options!$E$1:$E$20, Values!$V196)))</f>
        <v/>
      </c>
      <c r="AM197" s="1" t="str">
        <f aca="false">SUBSTITUTE(IF(ISBLANK(Values!E196),"",Values!$B$27), "{model}", Values!$B$3)</f>
        <v/>
      </c>
      <c r="AT197" s="1" t="str">
        <f aca="false">IF(ISBLANK(Values!E196),"",IF(Values!J196,"Backlit", "Non-Backlit"))</f>
        <v/>
      </c>
      <c r="AV197" s="28"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3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8"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 SUBSTITUTE(Values!$B$1, "{language}", Values!H197) &amp; " " &amp;Values!$B$3,Values!G197 &amp;" "&amp;  Values!$B$2 &amp; " " &amp;Values!$B$3))</f>
        <v/>
      </c>
      <c r="G198" s="39" t="str">
        <f aca="false">IF(ISBLANK(Values!E197),"","TellusRem")</f>
        <v/>
      </c>
      <c r="H198" s="27" t="str">
        <f aca="false">IF(ISBLANK(Values!E197),"",Values!$B$16)</f>
        <v/>
      </c>
      <c r="I198" s="27" t="str">
        <f aca="false">IF(ISBLANK(Values!E197),"","4730574031")</f>
        <v/>
      </c>
      <c r="J198" s="40" t="str">
        <f aca="false">IF(ISBLANK(Values!E197),"",Values!F197 &amp; " variations")</f>
        <v/>
      </c>
      <c r="K198" s="28" t="str">
        <f aca="false">IF(ISBLANK(Values!E197),"",IF(Values!J197, Values!$B$4, Values!$B$5))</f>
        <v/>
      </c>
      <c r="L198" s="41" t="str">
        <f aca="false">IF(ISBLANK(Values!E197),"",Values!$B$18)</f>
        <v/>
      </c>
      <c r="M198" s="28" t="str">
        <f aca="false">IF(ISBLANK(Values!E197),"",Values!$M197)</f>
        <v/>
      </c>
      <c r="N198" s="28" t="str">
        <f aca="false">IF(ISBLANK(Values!F197),"",Values!$N197)</f>
        <v/>
      </c>
      <c r="O198" s="1" t="str">
        <f aca="false">IF(ISBLANK(Values!F197),"",Values!$O197)</f>
        <v/>
      </c>
      <c r="W198" s="32" t="str">
        <f aca="false">IF(ISBLANK(Values!E197),"","Child")</f>
        <v/>
      </c>
      <c r="X198" s="32" t="str">
        <f aca="false">IF(ISBLANK(Values!E197),"",Values!$B$13)</f>
        <v/>
      </c>
      <c r="Y198" s="40" t="str">
        <f aca="false">IF(ISBLANK(Values!E197),"","Size-Color")</f>
        <v/>
      </c>
      <c r="Z198" s="32" t="str">
        <f aca="false">IF(ISBLANK(Values!E197),"","variation")</f>
        <v/>
      </c>
      <c r="AA198" s="36" t="str">
        <f aca="false">IF(ISBLANK(Values!E197),"",Values!$B$20)</f>
        <v/>
      </c>
      <c r="AB198" s="36" t="str">
        <f aca="false">IF(ISBLANK(Values!E197),"",Values!$B$29)</f>
        <v/>
      </c>
      <c r="AI198" s="42" t="str">
        <f aca="false">IF(ISBLANK(Values!E197),"",IF(Values!I197,Values!$B$23,Values!$B$33))</f>
        <v/>
      </c>
      <c r="AJ198" s="43" t="str">
        <f aca="false">IF(ISBLANK(Values!E197),"","👉 "&amp;Values!H197&amp; " "&amp;Values!$B$24 &amp;" "&amp;Values!$B$3)</f>
        <v/>
      </c>
      <c r="AK198" s="1" t="str">
        <f aca="false">IF(ISBLANK(Values!E197),"",Values!$B$25)</f>
        <v/>
      </c>
      <c r="AL198" s="1" t="str">
        <f aca="false">IF(ISBLANK(Values!E197),"",SUBSTITUTE(SUBSTITUTE(IF(Values!$J197, Values!$B$26, Values!$B$33), "{language}", Values!$H197), "{flag}", INDEX(options!$E$1:$E$20, Values!$V197)))</f>
        <v/>
      </c>
      <c r="AM198" s="1" t="str">
        <f aca="false">SUBSTITUTE(IF(ISBLANK(Values!E197),"",Values!$B$27), "{model}", Values!$B$3)</f>
        <v/>
      </c>
      <c r="AT198" s="1" t="str">
        <f aca="false">IF(ISBLANK(Values!E197),"",IF(Values!J197,"Backlit", "Non-Backlit"))</f>
        <v/>
      </c>
      <c r="AV198" s="28"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3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8"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 SUBSTITUTE(Values!$B$1, "{language}", Values!H198) &amp; " " &amp;Values!$B$3,Values!G198 &amp;" "&amp;  Values!$B$2 &amp; " " &amp;Values!$B$3))</f>
        <v/>
      </c>
      <c r="G199" s="39" t="str">
        <f aca="false">IF(ISBLANK(Values!E198),"","TellusRem")</f>
        <v/>
      </c>
      <c r="H199" s="27" t="str">
        <f aca="false">IF(ISBLANK(Values!E198),"",Values!$B$16)</f>
        <v/>
      </c>
      <c r="I199" s="27" t="str">
        <f aca="false">IF(ISBLANK(Values!E198),"","4730574031")</f>
        <v/>
      </c>
      <c r="J199" s="40" t="str">
        <f aca="false">IF(ISBLANK(Values!E198),"",Values!F198 &amp; " variations")</f>
        <v/>
      </c>
      <c r="K199" s="28" t="str">
        <f aca="false">IF(ISBLANK(Values!E198),"",IF(Values!J198, Values!$B$4, Values!$B$5))</f>
        <v/>
      </c>
      <c r="L199" s="41" t="str">
        <f aca="false">IF(ISBLANK(Values!E198),"",Values!$B$18)</f>
        <v/>
      </c>
      <c r="M199" s="28" t="str">
        <f aca="false">IF(ISBLANK(Values!E198),"",Values!$M198)</f>
        <v/>
      </c>
      <c r="N199" s="28" t="str">
        <f aca="false">IF(ISBLANK(Values!F198),"",Values!$N198)</f>
        <v/>
      </c>
      <c r="O199" s="1" t="str">
        <f aca="false">IF(ISBLANK(Values!F198),"",Values!$O198)</f>
        <v/>
      </c>
      <c r="W199" s="32" t="str">
        <f aca="false">IF(ISBLANK(Values!E198),"","Child")</f>
        <v/>
      </c>
      <c r="X199" s="32" t="str">
        <f aca="false">IF(ISBLANK(Values!E198),"",Values!$B$13)</f>
        <v/>
      </c>
      <c r="Y199" s="40" t="str">
        <f aca="false">IF(ISBLANK(Values!E198),"","Size-Color")</f>
        <v/>
      </c>
      <c r="Z199" s="32" t="str">
        <f aca="false">IF(ISBLANK(Values!E198),"","variation")</f>
        <v/>
      </c>
      <c r="AA199" s="36" t="str">
        <f aca="false">IF(ISBLANK(Values!E198),"",Values!$B$20)</f>
        <v/>
      </c>
      <c r="AB199" s="36" t="str">
        <f aca="false">IF(ISBLANK(Values!E198),"",Values!$B$29)</f>
        <v/>
      </c>
      <c r="AI199" s="42" t="str">
        <f aca="false">IF(ISBLANK(Values!E198),"",IF(Values!I198,Values!$B$23,Values!$B$33))</f>
        <v/>
      </c>
      <c r="AJ199" s="43" t="str">
        <f aca="false">IF(ISBLANK(Values!E198),"","👉 "&amp;Values!H198&amp; " "&amp;Values!$B$24 &amp;" "&amp;Values!$B$3)</f>
        <v/>
      </c>
      <c r="AK199" s="1" t="str">
        <f aca="false">IF(ISBLANK(Values!E198),"",Values!$B$25)</f>
        <v/>
      </c>
      <c r="AL199" s="1" t="str">
        <f aca="false">IF(ISBLANK(Values!E198),"",SUBSTITUTE(SUBSTITUTE(IF(Values!$J198, Values!$B$26, Values!$B$33), "{language}", Values!$H198), "{flag}", INDEX(options!$E$1:$E$20, Values!$V198)))</f>
        <v/>
      </c>
      <c r="AM199" s="1" t="str">
        <f aca="false">SUBSTITUTE(IF(ISBLANK(Values!E198),"",Values!$B$27), "{model}", Values!$B$3)</f>
        <v/>
      </c>
      <c r="AT199" s="1" t="str">
        <f aca="false">IF(ISBLANK(Values!E198),"",IF(Values!J198,"Backlit", "Non-Backlit"))</f>
        <v/>
      </c>
      <c r="AV199" s="28"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3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8"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 SUBSTITUTE(Values!$B$1, "{language}", Values!H199) &amp; " " &amp;Values!$B$3,Values!G199 &amp;" "&amp;  Values!$B$2 &amp; " " &amp;Values!$B$3))</f>
        <v/>
      </c>
      <c r="G200" s="39" t="str">
        <f aca="false">IF(ISBLANK(Values!E199),"","TellusRem")</f>
        <v/>
      </c>
      <c r="H200" s="27" t="str">
        <f aca="false">IF(ISBLANK(Values!E199),"",Values!$B$16)</f>
        <v/>
      </c>
      <c r="I200" s="27" t="str">
        <f aca="false">IF(ISBLANK(Values!E199),"","4730574031")</f>
        <v/>
      </c>
      <c r="J200" s="40" t="str">
        <f aca="false">IF(ISBLANK(Values!E199),"",Values!F199 &amp; " variations")</f>
        <v/>
      </c>
      <c r="K200" s="28" t="str">
        <f aca="false">IF(ISBLANK(Values!E199),"",IF(Values!J199, Values!$B$4, Values!$B$5))</f>
        <v/>
      </c>
      <c r="L200" s="41" t="str">
        <f aca="false">IF(ISBLANK(Values!E199),"",Values!$B$18)</f>
        <v/>
      </c>
      <c r="M200" s="28" t="str">
        <f aca="false">IF(ISBLANK(Values!E199),"",Values!$M199)</f>
        <v/>
      </c>
      <c r="N200" s="28" t="str">
        <f aca="false">IF(ISBLANK(Values!F199),"",Values!$N199)</f>
        <v/>
      </c>
      <c r="O200" s="1" t="str">
        <f aca="false">IF(ISBLANK(Values!F199),"",Values!$O199)</f>
        <v/>
      </c>
      <c r="W200" s="32" t="str">
        <f aca="false">IF(ISBLANK(Values!E199),"","Child")</f>
        <v/>
      </c>
      <c r="X200" s="32" t="str">
        <f aca="false">IF(ISBLANK(Values!E199),"",Values!$B$13)</f>
        <v/>
      </c>
      <c r="Y200" s="40" t="str">
        <f aca="false">IF(ISBLANK(Values!E199),"","Size-Color")</f>
        <v/>
      </c>
      <c r="Z200" s="32" t="str">
        <f aca="false">IF(ISBLANK(Values!E199),"","variation")</f>
        <v/>
      </c>
      <c r="AA200" s="36" t="str">
        <f aca="false">IF(ISBLANK(Values!E199),"",Values!$B$20)</f>
        <v/>
      </c>
      <c r="AB200" s="36" t="str">
        <f aca="false">IF(ISBLANK(Values!E199),"",Values!$B$29)</f>
        <v/>
      </c>
      <c r="AI200" s="42" t="str">
        <f aca="false">IF(ISBLANK(Values!E199),"",IF(Values!I199,Values!$B$23,Values!$B$33))</f>
        <v/>
      </c>
      <c r="AJ200" s="43" t="str">
        <f aca="false">IF(ISBLANK(Values!E199),"","👉 "&amp;Values!H199&amp; " "&amp;Values!$B$24 &amp;" "&amp;Values!$B$3)</f>
        <v/>
      </c>
      <c r="AK200" s="1" t="str">
        <f aca="false">IF(ISBLANK(Values!E199),"",Values!$B$25)</f>
        <v/>
      </c>
      <c r="AL200" s="1" t="str">
        <f aca="false">IF(ISBLANK(Values!E199),"",SUBSTITUTE(SUBSTITUTE(IF(Values!$J199, Values!$B$26, Values!$B$33), "{language}", Values!$H199), "{flag}", INDEX(options!$E$1:$E$20, Values!$V199)))</f>
        <v/>
      </c>
      <c r="AM200" s="1" t="str">
        <f aca="false">SUBSTITUTE(IF(ISBLANK(Values!E199),"",Values!$B$27), "{model}", Values!$B$3)</f>
        <v/>
      </c>
      <c r="AT200" s="1" t="str">
        <f aca="false">IF(ISBLANK(Values!E199),"",IF(Values!J199,"Backlit", "Non-Backlit"))</f>
        <v/>
      </c>
      <c r="AV200" s="28"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3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8"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 SUBSTITUTE(Values!$B$1, "{language}", Values!H200) &amp; " " &amp;Values!$B$3,Values!G200 &amp;" "&amp;  Values!$B$2 &amp; " " &amp;Values!$B$3))</f>
        <v/>
      </c>
      <c r="G201" s="39" t="str">
        <f aca="false">IF(ISBLANK(Values!E200),"","TellusRem")</f>
        <v/>
      </c>
      <c r="H201" s="27" t="str">
        <f aca="false">IF(ISBLANK(Values!E200),"",Values!$B$16)</f>
        <v/>
      </c>
      <c r="I201" s="27" t="str">
        <f aca="false">IF(ISBLANK(Values!E200),"","4730574031")</f>
        <v/>
      </c>
      <c r="J201" s="40" t="str">
        <f aca="false">IF(ISBLANK(Values!E200),"",Values!F200 &amp; " variations")</f>
        <v/>
      </c>
      <c r="K201" s="28" t="str">
        <f aca="false">IF(ISBLANK(Values!E200),"",IF(Values!J200, Values!$B$4, Values!$B$5))</f>
        <v/>
      </c>
      <c r="L201" s="41" t="str">
        <f aca="false">IF(ISBLANK(Values!E200),"",Values!$B$18)</f>
        <v/>
      </c>
      <c r="M201" s="28" t="str">
        <f aca="false">IF(ISBLANK(Values!E200),"",Values!$M200)</f>
        <v/>
      </c>
      <c r="N201" s="28" t="str">
        <f aca="false">IF(ISBLANK(Values!F200),"",Values!$N200)</f>
        <v/>
      </c>
      <c r="O201" s="1" t="str">
        <f aca="false">IF(ISBLANK(Values!F200),"",Values!$O200)</f>
        <v/>
      </c>
      <c r="W201" s="32" t="str">
        <f aca="false">IF(ISBLANK(Values!E200),"","Child")</f>
        <v/>
      </c>
      <c r="X201" s="32" t="str">
        <f aca="false">IF(ISBLANK(Values!E200),"",Values!$B$13)</f>
        <v/>
      </c>
      <c r="Y201" s="40" t="str">
        <f aca="false">IF(ISBLANK(Values!E200),"","Size-Color")</f>
        <v/>
      </c>
      <c r="Z201" s="32" t="str">
        <f aca="false">IF(ISBLANK(Values!E200),"","variation")</f>
        <v/>
      </c>
      <c r="AA201" s="36" t="str">
        <f aca="false">IF(ISBLANK(Values!E200),"",Values!$B$20)</f>
        <v/>
      </c>
      <c r="AB201" s="36" t="str">
        <f aca="false">IF(ISBLANK(Values!E200),"",Values!$B$29)</f>
        <v/>
      </c>
      <c r="AI201" s="42" t="str">
        <f aca="false">IF(ISBLANK(Values!E200),"",IF(Values!I200,Values!$B$23,Values!$B$33))</f>
        <v/>
      </c>
      <c r="AJ201" s="43" t="str">
        <f aca="false">IF(ISBLANK(Values!E200),"","👉 "&amp;Values!H200&amp; " "&amp;Values!$B$24 &amp;" "&amp;Values!$B$3)</f>
        <v/>
      </c>
      <c r="AK201" s="1" t="str">
        <f aca="false">IF(ISBLANK(Values!E200),"",Values!$B$25)</f>
        <v/>
      </c>
      <c r="AL201" s="1" t="str">
        <f aca="false">IF(ISBLANK(Values!E200),"",SUBSTITUTE(SUBSTITUTE(IF(Values!$J200, Values!$B$26, Values!$B$33), "{language}", Values!$H200), "{flag}", INDEX(options!$E$1:$E$20, Values!$V200)))</f>
        <v/>
      </c>
      <c r="AM201" s="1" t="str">
        <f aca="false">SUBSTITUTE(IF(ISBLANK(Values!E200),"",Values!$B$27), "{model}", Values!$B$3)</f>
        <v/>
      </c>
      <c r="AT201" s="1" t="str">
        <f aca="false">IF(ISBLANK(Values!E200),"",IF(Values!J200,"Backlit", "Non-Backlit"))</f>
        <v/>
      </c>
      <c r="AV201" s="28"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3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8"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 SUBSTITUTE(Values!$B$1, "{language}", Values!H201) &amp; " " &amp;Values!$B$3,Values!G201 &amp;" "&amp;  Values!$B$2 &amp; " " &amp;Values!$B$3))</f>
        <v/>
      </c>
      <c r="G202" s="39" t="str">
        <f aca="false">IF(ISBLANK(Values!E201),"","TellusRem")</f>
        <v/>
      </c>
      <c r="H202" s="27" t="str">
        <f aca="false">IF(ISBLANK(Values!E201),"",Values!$B$16)</f>
        <v/>
      </c>
      <c r="I202" s="27" t="str">
        <f aca="false">IF(ISBLANK(Values!E201),"","4730574031")</f>
        <v/>
      </c>
      <c r="J202" s="40" t="str">
        <f aca="false">IF(ISBLANK(Values!E201),"",Values!F201 &amp; " variations")</f>
        <v/>
      </c>
      <c r="K202" s="28" t="str">
        <f aca="false">IF(ISBLANK(Values!E201),"",IF(Values!J201, Values!$B$4, Values!$B$5))</f>
        <v/>
      </c>
      <c r="L202" s="41" t="str">
        <f aca="false">IF(ISBLANK(Values!E201),"",Values!$B$18)</f>
        <v/>
      </c>
      <c r="M202" s="28" t="str">
        <f aca="false">IF(ISBLANK(Values!E201),"",Values!$M201)</f>
        <v/>
      </c>
      <c r="N202" s="28" t="str">
        <f aca="false">IF(ISBLANK(Values!F201),"",Values!$N201)</f>
        <v/>
      </c>
      <c r="O202" s="1" t="str">
        <f aca="false">IF(ISBLANK(Values!F201),"",Values!$O201)</f>
        <v/>
      </c>
      <c r="W202" s="32" t="str">
        <f aca="false">IF(ISBLANK(Values!E201),"","Child")</f>
        <v/>
      </c>
      <c r="X202" s="32" t="str">
        <f aca="false">IF(ISBLANK(Values!E201),"",Values!$B$13)</f>
        <v/>
      </c>
      <c r="Y202" s="40" t="str">
        <f aca="false">IF(ISBLANK(Values!E201),"","Size-Color")</f>
        <v/>
      </c>
      <c r="Z202" s="32" t="str">
        <f aca="false">IF(ISBLANK(Values!E201),"","variation")</f>
        <v/>
      </c>
      <c r="AA202" s="36" t="str">
        <f aca="false">IF(ISBLANK(Values!E201),"",Values!$B$20)</f>
        <v/>
      </c>
      <c r="AB202" s="36" t="str">
        <f aca="false">IF(ISBLANK(Values!E201),"",Values!$B$29)</f>
        <v/>
      </c>
      <c r="AI202" s="42" t="str">
        <f aca="false">IF(ISBLANK(Values!E201),"",IF(Values!I201,Values!$B$23,Values!$B$33))</f>
        <v/>
      </c>
      <c r="AJ202" s="43" t="str">
        <f aca="false">IF(ISBLANK(Values!E201),"","👉 "&amp;Values!H201&amp; " "&amp;Values!$B$24 &amp;" "&amp;Values!$B$3)</f>
        <v/>
      </c>
      <c r="AK202" s="1" t="str">
        <f aca="false">IF(ISBLANK(Values!E201),"",Values!$B$25)</f>
        <v/>
      </c>
      <c r="AL202" s="1" t="str">
        <f aca="false">IF(ISBLANK(Values!E201),"",SUBSTITUTE(SUBSTITUTE(IF(Values!$J201, Values!$B$26, Values!$B$33), "{language}", Values!$H201), "{flag}", INDEX(options!$E$1:$E$20, Values!$V201)))</f>
        <v/>
      </c>
      <c r="AM202" s="1" t="str">
        <f aca="false">SUBSTITUTE(IF(ISBLANK(Values!E201),"",Values!$B$27), "{model}", Values!$B$3)</f>
        <v/>
      </c>
      <c r="AT202" s="1" t="str">
        <f aca="false">IF(ISBLANK(Values!E201),"",IF(Values!J201,"Backlit", "Non-Backlit"))</f>
        <v/>
      </c>
      <c r="AV202" s="28"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3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8"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 SUBSTITUTE(Values!$B$1, "{language}", Values!H202) &amp; " " &amp;Values!$B$3,Values!G202 &amp;" "&amp;  Values!$B$2 &amp; " " &amp;Values!$B$3))</f>
        <v/>
      </c>
      <c r="G203" s="39" t="str">
        <f aca="false">IF(ISBLANK(Values!E202),"","TellusRem")</f>
        <v/>
      </c>
      <c r="H203" s="27" t="str">
        <f aca="false">IF(ISBLANK(Values!E202),"",Values!$B$16)</f>
        <v/>
      </c>
      <c r="I203" s="27" t="str">
        <f aca="false">IF(ISBLANK(Values!E202),"","4730574031")</f>
        <v/>
      </c>
      <c r="J203" s="40" t="str">
        <f aca="false">IF(ISBLANK(Values!E202),"",Values!F202 &amp; " variations")</f>
        <v/>
      </c>
      <c r="K203" s="28" t="str">
        <f aca="false">IF(ISBLANK(Values!E202),"",IF(Values!J202, Values!$B$4, Values!$B$5))</f>
        <v/>
      </c>
      <c r="L203" s="41" t="str">
        <f aca="false">IF(ISBLANK(Values!E202),"",Values!$B$18)</f>
        <v/>
      </c>
      <c r="M203" s="28" t="str">
        <f aca="false">IF(ISBLANK(Values!E202),"",Values!$M202)</f>
        <v/>
      </c>
      <c r="N203" s="28" t="str">
        <f aca="false">IF(ISBLANK(Values!F202),"",Values!$N202)</f>
        <v/>
      </c>
      <c r="O203" s="1" t="str">
        <f aca="false">IF(ISBLANK(Values!F202),"",Values!$O202)</f>
        <v/>
      </c>
      <c r="W203" s="32" t="str">
        <f aca="false">IF(ISBLANK(Values!E202),"","Child")</f>
        <v/>
      </c>
      <c r="X203" s="32" t="str">
        <f aca="false">IF(ISBLANK(Values!E202),"",Values!$B$13)</f>
        <v/>
      </c>
      <c r="Y203" s="40" t="str">
        <f aca="false">IF(ISBLANK(Values!E202),"","Size-Color")</f>
        <v/>
      </c>
      <c r="Z203" s="32" t="str">
        <f aca="false">IF(ISBLANK(Values!E202),"","variation")</f>
        <v/>
      </c>
      <c r="AA203" s="36" t="str">
        <f aca="false">IF(ISBLANK(Values!E202),"",Values!$B$20)</f>
        <v/>
      </c>
      <c r="AB203" s="36" t="str">
        <f aca="false">IF(ISBLANK(Values!E202),"",Values!$B$29)</f>
        <v/>
      </c>
      <c r="AI203" s="42" t="str">
        <f aca="false">IF(ISBLANK(Values!E202),"",IF(Values!I202,Values!$B$23,Values!$B$33))</f>
        <v/>
      </c>
      <c r="AJ203" s="43" t="str">
        <f aca="false">IF(ISBLANK(Values!E202),"","👉 "&amp;Values!H202&amp; " "&amp;Values!$B$24 &amp;" "&amp;Values!$B$3)</f>
        <v/>
      </c>
      <c r="AK203" s="1" t="str">
        <f aca="false">IF(ISBLANK(Values!E202),"",Values!$B$25)</f>
        <v/>
      </c>
      <c r="AL203" s="1" t="str">
        <f aca="false">IF(ISBLANK(Values!E202),"",SUBSTITUTE(SUBSTITUTE(IF(Values!$J202, Values!$B$26, Values!$B$33), "{language}", Values!$H202), "{flag}", INDEX(options!$E$1:$E$20, Values!$V202)))</f>
        <v/>
      </c>
      <c r="AM203" s="1" t="str">
        <f aca="false">SUBSTITUTE(IF(ISBLANK(Values!E202),"",Values!$B$27), "{model}", Values!$B$3)</f>
        <v/>
      </c>
      <c r="AT203" s="1" t="str">
        <f aca="false">IF(ISBLANK(Values!E202),"",IF(Values!J202,"Backlit", "Non-Backlit"))</f>
        <v/>
      </c>
      <c r="AV203" s="28"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3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8"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 SUBSTITUTE(Values!$B$1, "{language}", Values!H203) &amp; " " &amp;Values!$B$3,Values!G203 &amp;" "&amp;  Values!$B$2 &amp; " " &amp;Values!$B$3))</f>
        <v/>
      </c>
      <c r="G204" s="39" t="str">
        <f aca="false">IF(ISBLANK(Values!E203),"","TellusRem")</f>
        <v/>
      </c>
      <c r="H204" s="27" t="str">
        <f aca="false">IF(ISBLANK(Values!E203),"",Values!$B$16)</f>
        <v/>
      </c>
      <c r="I204" s="27" t="str">
        <f aca="false">IF(ISBLANK(Values!E203),"","4730574031")</f>
        <v/>
      </c>
      <c r="J204" s="40" t="str">
        <f aca="false">IF(ISBLANK(Values!E203),"",Values!F203 &amp; " variations")</f>
        <v/>
      </c>
      <c r="K204" s="28" t="str">
        <f aca="false">IF(ISBLANK(Values!E203),"",IF(Values!J203, Values!$B$4, Values!$B$5))</f>
        <v/>
      </c>
      <c r="L204" s="41" t="str">
        <f aca="false">IF(ISBLANK(Values!E203),"",Values!$B$18)</f>
        <v/>
      </c>
      <c r="M204" s="28" t="str">
        <f aca="false">IF(ISBLANK(Values!E203),"",Values!$M203)</f>
        <v/>
      </c>
      <c r="N204" s="28" t="str">
        <f aca="false">IF(ISBLANK(Values!F203),"",Values!$N203)</f>
        <v/>
      </c>
      <c r="O204" s="1" t="str">
        <f aca="false">IF(ISBLANK(Values!F203),"",Values!$O203)</f>
        <v/>
      </c>
      <c r="W204" s="32" t="str">
        <f aca="false">IF(ISBLANK(Values!E203),"","Child")</f>
        <v/>
      </c>
      <c r="X204" s="32" t="str">
        <f aca="false">IF(ISBLANK(Values!E203),"",Values!$B$13)</f>
        <v/>
      </c>
      <c r="Y204" s="40" t="str">
        <f aca="false">IF(ISBLANK(Values!E203),"","Size-Color")</f>
        <v/>
      </c>
      <c r="Z204" s="32" t="str">
        <f aca="false">IF(ISBLANK(Values!E203),"","variation")</f>
        <v/>
      </c>
      <c r="AA204" s="36" t="str">
        <f aca="false">IF(ISBLANK(Values!E203),"",Values!$B$20)</f>
        <v/>
      </c>
      <c r="AB204" s="36" t="str">
        <f aca="false">IF(ISBLANK(Values!E203),"",Values!$B$29)</f>
        <v/>
      </c>
      <c r="AI204" s="42" t="str">
        <f aca="false">IF(ISBLANK(Values!E203),"",IF(Values!I203,Values!$B$23,Values!$B$33))</f>
        <v/>
      </c>
      <c r="AJ204" s="43" t="str">
        <f aca="false">IF(ISBLANK(Values!E203),"","👉 "&amp;Values!H203&amp; " "&amp;Values!$B$24 &amp;" "&amp;Values!$B$3)</f>
        <v/>
      </c>
      <c r="AK204" s="1" t="str">
        <f aca="false">IF(ISBLANK(Values!E203),"",Values!$B$25)</f>
        <v/>
      </c>
      <c r="AL204" s="1" t="str">
        <f aca="false">IF(ISBLANK(Values!E203),"",SUBSTITUTE(SUBSTITUTE(IF(Values!$J203, Values!$B$26, Values!$B$33), "{language}", Values!$H203), "{flag}", INDEX(options!$E$1:$E$20, Values!$V203)))</f>
        <v/>
      </c>
      <c r="AM204" s="1" t="str">
        <f aca="false">SUBSTITUTE(IF(ISBLANK(Values!E203),"",Values!$B$27), "{model}", Values!$B$3)</f>
        <v/>
      </c>
      <c r="AT204" s="1" t="str">
        <f aca="false">IF(ISBLANK(Values!E203),"",IF(Values!J203,"Backlit", "Non-Backlit"))</f>
        <v/>
      </c>
      <c r="AV204" s="28"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3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F205" s="28" t="str">
        <f aca="false">IF(ISBLANK(Values!E204),"",IF(Values!J204, SUBSTITUTE(Values!$B$1, "{language}", Values!H204) &amp; " " &amp;Values!$B$3,Values!G204 &amp;" "&amp;  Values!$B$2 &amp; " " &amp;Values!$B$3))</f>
        <v/>
      </c>
      <c r="H205" s="27"/>
      <c r="I205" s="27"/>
      <c r="AA205" s="36"/>
      <c r="AJ205" s="43" t="str">
        <f aca="false">IF(ISBLANK(Values!E204),"","👉 "&amp;Values!H204&amp; " "&amp;Values!$B$24 &amp;" "&amp;Values!$B$3)</f>
        <v/>
      </c>
      <c r="AL205" s="1" t="str">
        <f aca="false">IF(ISBLANK(Values!E204),"",SUBSTITUTE(SUBSTITUTE(IF(Values!$J204, Values!$B$26, Values!$B$33), "{language}", Values!$H204), "{flag}", INDEX(options!$E$1:$E$20, Values!$V204)))</f>
        <v/>
      </c>
      <c r="AM205" s="1" t="str">
        <f aca="false">SUBSTITUTE(IF(ISBLANK(Values!E204),"",Values!$B$27),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IF(ISBLANK(Values!E205),"",IF(Values!J205, SUBSTITUTE(Values!$B$1, "{language}", Values!H205) &amp; " " &amp;Values!$B$3,Values!G205 &amp;" "&amp;  Values!$B$2 &amp; " " &amp;Values!$B$3))</f>
        <v/>
      </c>
      <c r="H206" s="27"/>
      <c r="I206" s="27"/>
      <c r="AA206" s="36"/>
      <c r="AJ206" s="43" t="str">
        <f aca="false">IF(ISBLANK(Values!E205),"","👉 "&amp;Values!H205&amp; " "&amp;Values!$B$24 &amp;" "&amp;Values!$B$3)</f>
        <v/>
      </c>
      <c r="AL206" s="1" t="str">
        <f aca="false">IF(ISBLANK(Values!E205),"",SUBSTITUTE(SUBSTITUTE(IF(Values!$J205, Values!$B$26, Values!$B$33), "{language}", Values!$H205), "{flag}", INDEX(options!$E$1:$E$20, Values!$V205)))</f>
        <v/>
      </c>
      <c r="AM206" s="1" t="str">
        <f aca="false">SUBSTITUTE(IF(ISBLANK(Values!E205),"",Values!$B$27),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IF(ISBLANK(Values!E206),"",IF(Values!J206, SUBSTITUTE(Values!$B$1, "{language}", Values!H206) &amp; " " &amp;Values!$B$3,Values!G206 &amp;" "&amp;  Values!$B$2 &amp; " " &amp;Values!$B$3))</f>
        <v/>
      </c>
      <c r="H207" s="27"/>
      <c r="I207" s="27"/>
      <c r="AA207" s="36"/>
      <c r="AJ207" s="43" t="str">
        <f aca="false">IF(ISBLANK(Values!E206),"","👉 "&amp;Values!H206&amp; " "&amp;Values!$B$24 &amp;" "&amp;Values!$B$3)</f>
        <v/>
      </c>
      <c r="AL207" s="1" t="str">
        <f aca="false">IF(ISBLANK(Values!E206),"",SUBSTITUTE(SUBSTITUTE(IF(Values!$J206, Values!$B$26, Values!$B$33), "{language}", Values!$H206), "{flag}", INDEX(options!$E$1:$E$20, Values!$V206)))</f>
        <v/>
      </c>
      <c r="AM207" s="1" t="str">
        <f aca="false">SUBSTITUTE(IF(ISBLANK(Values!E206),"",Values!$B$27),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IF(ISBLANK(Values!E207),"",IF(Values!J207, SUBSTITUTE(Values!$B$1, "{language}", Values!H207) &amp; " " &amp;Values!$B$3,Values!G207 &amp;" "&amp;  Values!$B$2 &amp; " " &amp;Values!$B$3))</f>
        <v/>
      </c>
      <c r="H208" s="27"/>
      <c r="I208" s="27"/>
      <c r="AA208" s="36"/>
      <c r="AJ208" s="43" t="str">
        <f aca="false">IF(ISBLANK(Values!E207),"","👉 "&amp;Values!H207&amp; " "&amp;Values!$B$24 &amp;" "&amp;Values!$B$3)</f>
        <v/>
      </c>
      <c r="AL208" s="1" t="str">
        <f aca="false">IF(ISBLANK(Values!E207),"",SUBSTITUTE(SUBSTITUTE(IF(Values!$J207, Values!$B$26, Values!$B$33), "{language}", Values!$H207), "{flag}", INDEX(options!$E$1:$E$20, Values!$V207)))</f>
        <v/>
      </c>
      <c r="AM208" s="1" t="str">
        <f aca="false">SUBSTITUTE(IF(ISBLANK(Values!E207),"",Values!$B$27),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IF(ISBLANK(Values!E208),"",IF(Values!J208, SUBSTITUTE(Values!$B$1, "{language}", Values!H208) &amp; " " &amp;Values!$B$3,Values!G208 &amp;" "&amp;  Values!$B$2 &amp; " " &amp;Values!$B$3))</f>
        <v/>
      </c>
      <c r="H209" s="27"/>
      <c r="I209" s="27"/>
      <c r="AA209" s="36"/>
      <c r="AJ209" s="43" t="str">
        <f aca="false">IF(ISBLANK(Values!E208),"","👉 "&amp;Values!H208&amp; " "&amp;Values!$B$24 &amp;" "&amp;Values!$B$3)</f>
        <v/>
      </c>
      <c r="AL209" s="1" t="str">
        <f aca="false">IF(ISBLANK(Values!E208),"",SUBSTITUTE(SUBSTITUTE(IF(Values!$J208, Values!$B$26, Values!$B$33), "{language}", Values!$H208), "{flag}", INDEX(options!$E$1:$E$20, Values!$V208)))</f>
        <v/>
      </c>
      <c r="AM209" s="1" t="str">
        <f aca="false">SUBSTITUTE(IF(ISBLANK(Values!E208),"",Values!$B$27),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IF(ISBLANK(Values!E209),"",IF(Values!J209, SUBSTITUTE(Values!$B$1, "{language}", Values!H209) &amp; " " &amp;Values!$B$3,Values!G209 &amp;" "&amp;  Values!$B$2 &amp; " " &amp;Values!$B$3))</f>
        <v/>
      </c>
      <c r="H210" s="27"/>
      <c r="I210" s="27"/>
      <c r="AA210" s="36"/>
      <c r="AJ210" s="43" t="str">
        <f aca="false">IF(ISBLANK(Values!E209),"","👉 "&amp;Values!H209&amp; " "&amp;Values!$B$24 &amp;" "&amp;Values!$B$3)</f>
        <v/>
      </c>
      <c r="AL210" s="1" t="str">
        <f aca="false">IF(ISBLANK(Values!E209),"",SUBSTITUTE(SUBSTITUTE(IF(Values!$J209, Values!$B$26, Values!$B$33), "{language}", Values!$H209), "{flag}", INDEX(options!$E$1:$E$20, Values!$V209)))</f>
        <v/>
      </c>
      <c r="AM210" s="1" t="str">
        <f aca="false">SUBSTITUTE(IF(ISBLANK(Values!E209),"",Values!$B$27),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IF(ISBLANK(Values!E210),"",IF(Values!J210, SUBSTITUTE(Values!$B$1, "{language}", Values!H210) &amp; " " &amp;Values!$B$3,Values!G210 &amp;" "&amp;  Values!$B$2 &amp; " " &amp;Values!$B$3))</f>
        <v/>
      </c>
      <c r="H211" s="27"/>
      <c r="I211" s="27"/>
      <c r="AA211" s="36"/>
      <c r="AJ211" s="43" t="str">
        <f aca="false">IF(ISBLANK(Values!E210),"","👉 "&amp;Values!H210&amp; " "&amp;Values!$B$24 &amp;" "&amp;Values!$B$3)</f>
        <v/>
      </c>
      <c r="AL211" s="1" t="str">
        <f aca="false">IF(ISBLANK(Values!E210),"",SUBSTITUTE(SUBSTITUTE(IF(Values!$J210, Values!$B$26, Values!$B$33), "{language}", Values!$H210), "{flag}", INDEX(options!$E$1:$E$20, Values!$V210)))</f>
        <v/>
      </c>
      <c r="AM211" s="1" t="str">
        <f aca="false">SUBSTITUTE(IF(ISBLANK(Values!E210),"",Values!$B$27),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IF(ISBLANK(Values!E211),"",IF(Values!J211, SUBSTITUTE(Values!$B$1, "{language}", Values!H211) &amp; " " &amp;Values!$B$3,Values!G211 &amp;" "&amp;  Values!$B$2 &amp; " " &amp;Values!$B$3))</f>
        <v/>
      </c>
      <c r="H212" s="27"/>
      <c r="I212" s="27"/>
      <c r="AA212" s="36"/>
      <c r="AJ212" s="43" t="str">
        <f aca="false">IF(ISBLANK(Values!E211),"","👉 "&amp;Values!H211&amp; " "&amp;Values!$B$24 &amp;" "&amp;Values!$B$3)</f>
        <v/>
      </c>
      <c r="AL212" s="1" t="str">
        <f aca="false">IF(ISBLANK(Values!E211),"",SUBSTITUTE(SUBSTITUTE(IF(Values!$J211, Values!$B$26, Values!$B$33), "{language}", Values!$H211), "{flag}", INDEX(options!$E$1:$E$20, Values!$V211)))</f>
        <v/>
      </c>
      <c r="AM212" s="1" t="str">
        <f aca="false">SUBSTITUTE(IF(ISBLANK(Values!E211),"",Values!$B$27),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IF(ISBLANK(Values!E212),"",IF(Values!J212, SUBSTITUTE(Values!$B$1, "{language}", Values!H212) &amp; " " &amp;Values!$B$3,Values!G212 &amp;" "&amp;  Values!$B$2 &amp; " " &amp;Values!$B$3))</f>
        <v/>
      </c>
      <c r="H213" s="27"/>
      <c r="I213" s="27"/>
      <c r="AA213" s="36"/>
      <c r="AJ213" s="43" t="str">
        <f aca="false">IF(ISBLANK(Values!E212),"","👉 "&amp;Values!H212&amp; " "&amp;Values!$B$24 &amp;" "&amp;Values!$B$3)</f>
        <v/>
      </c>
      <c r="AL213" s="1" t="str">
        <f aca="false">IF(ISBLANK(Values!E212),"",SUBSTITUTE(SUBSTITUTE(IF(Values!$J212, Values!$B$26, Values!$B$33), "{language}", Values!$H212), "{flag}", INDEX(options!$E$1:$E$20, Values!$V212)))</f>
        <v/>
      </c>
      <c r="AM213" s="1" t="str">
        <f aca="false">SUBSTITUTE(IF(ISBLANK(Values!E212),"",Values!$B$27),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IF(ISBLANK(Values!E213),"",IF(Values!J213, SUBSTITUTE(Values!$B$1, "{language}", Values!H213) &amp; " " &amp;Values!$B$3,Values!G213 &amp;" "&amp;  Values!$B$2 &amp; " " &amp;Values!$B$3))</f>
        <v/>
      </c>
      <c r="H214" s="27"/>
      <c r="I214" s="27"/>
      <c r="AA214" s="36"/>
      <c r="AJ214" s="43" t="str">
        <f aca="false">IF(ISBLANK(Values!E213),"","👉 "&amp;Values!H213&amp; " "&amp;Values!$B$24 &amp;" "&amp;Values!$B$3)</f>
        <v/>
      </c>
      <c r="AL214" s="1" t="str">
        <f aca="false">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IF(ISBLANK(Values!E214),"",IF(Values!J214, SUBSTITUTE(Values!$B$1, "{language}", Values!H214) &amp; " " &amp;Values!$B$3,Values!G214 &amp;" "&amp;  Values!$B$2 &amp; " " &amp;Values!$B$3))</f>
        <v/>
      </c>
      <c r="H215" s="27"/>
      <c r="I215" s="27"/>
      <c r="AA215" s="36"/>
      <c r="AJ215" s="43" t="str">
        <f aca="false">IF(ISBLANK(Values!E214),"","👉 "&amp;Values!H214&amp; " "&amp;Values!$B$24 &amp;" "&amp;Values!$B$3)</f>
        <v/>
      </c>
      <c r="AL215" s="1" t="str">
        <f aca="false">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IF(ISBLANK(Values!E215),"",IF(Values!J215, SUBSTITUTE(Values!$B$1, "{language}", Values!H215) &amp; " " &amp;Values!$B$3,Values!G215 &amp;" "&amp;  Values!$B$2 &amp; " " &amp;Values!$B$3))</f>
        <v/>
      </c>
      <c r="H216" s="27"/>
      <c r="I216" s="27"/>
      <c r="AA216" s="36"/>
      <c r="AJ216" s="43" t="str">
        <f aca="false">IF(ISBLANK(Values!E215),"","👉 "&amp;Values!H215&amp; " "&amp;Values!$B$24 &amp;" "&amp;Values!$B$3)</f>
        <v/>
      </c>
      <c r="AL216" s="1" t="str">
        <f aca="false">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IF(ISBLANK(Values!E216),"",IF(Values!J216, SUBSTITUTE(Values!$B$1, "{language}", Values!H216) &amp; " " &amp;Values!$B$3,Values!G216 &amp;" "&amp;  Values!$B$2 &amp; " " &amp;Values!$B$3))</f>
        <v/>
      </c>
      <c r="H217" s="27"/>
      <c r="I217" s="27"/>
      <c r="AA217" s="36"/>
      <c r="AJ217" s="43" t="str">
        <f aca="false">IF(ISBLANK(Values!E216),"","👉 "&amp;Values!H216&amp; " "&amp;Values!$B$24 &amp;" "&amp;Values!$B$3)</f>
        <v/>
      </c>
      <c r="AL217" s="1" t="str">
        <f aca="false">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IF(ISBLANK(Values!E217),"",IF(Values!J217, SUBSTITUTE(Values!$B$1, "{language}", Values!H217) &amp; " " &amp;Values!$B$3,Values!G217 &amp;" "&amp;  Values!$B$2 &amp; " " &amp;Values!$B$3))</f>
        <v/>
      </c>
      <c r="H218" s="27"/>
      <c r="I218" s="27"/>
      <c r="AA218" s="36"/>
      <c r="AJ218" s="43" t="str">
        <f aca="false">IF(ISBLANK(Values!E217),"","👉 "&amp;Values!H217&amp; " "&amp;Values!$B$24 &amp;" "&amp;Values!$B$3)</f>
        <v/>
      </c>
      <c r="AL218" s="1" t="str">
        <f aca="false">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IF(ISBLANK(Values!E218),"",IF(Values!J218, SUBSTITUTE(Values!$B$1, "{language}", Values!H218) &amp; " " &amp;Values!$B$3,Values!G218 &amp;" "&amp;  Values!$B$2 &amp; " " &amp;Values!$B$3))</f>
        <v/>
      </c>
      <c r="H219" s="27"/>
      <c r="I219" s="27"/>
      <c r="AA219" s="36"/>
      <c r="AJ219" s="43" t="str">
        <f aca="false">IF(ISBLANK(Values!E218),"","👉 "&amp;Values!H218&amp; " "&amp;Values!$B$24 &amp;" "&amp;Values!$B$3)</f>
        <v/>
      </c>
      <c r="AL219" s="1" t="str">
        <f aca="false">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IF(ISBLANK(Values!E219),"",IF(Values!J219, SUBSTITUTE(Values!$B$1, "{language}", Values!H219) &amp; " " &amp;Values!$B$3,Values!G219 &amp;" "&amp;  Values!$B$2 &amp; " " &amp;Values!$B$3))</f>
        <v/>
      </c>
      <c r="H220" s="27"/>
      <c r="I220" s="27"/>
      <c r="AA220" s="36"/>
      <c r="AJ220" s="43" t="str">
        <f aca="false">IF(ISBLANK(Values!E219),"","👉 "&amp;Values!H219&amp; " "&amp;Values!$B$24 &amp;" "&amp;Values!$B$3)</f>
        <v/>
      </c>
      <c r="AL220" s="1" t="str">
        <f aca="false">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IF(ISBLANK(Values!E220),"",IF(Values!J220, SUBSTITUTE(Values!$B$1, "{language}", Values!H220) &amp; " " &amp;Values!$B$3,Values!G220 &amp;" "&amp;  Values!$B$2 &amp; " " &amp;Values!$B$3))</f>
        <v/>
      </c>
      <c r="H221" s="27"/>
      <c r="I221" s="27"/>
      <c r="AA221" s="36"/>
      <c r="AJ221" s="43" t="str">
        <f aca="false">IF(ISBLANK(Values!E220),"","👉 "&amp;Values!H220&amp; " "&amp;Values!$B$24 &amp;" "&amp;Values!$B$3)</f>
        <v/>
      </c>
      <c r="AL221" s="1" t="str">
        <f aca="false">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IF(ISBLANK(Values!E221),"",IF(Values!J221, SUBSTITUTE(Values!$B$1, "{language}", Values!H221) &amp; " " &amp;Values!$B$3,Values!G221 &amp;" "&amp;  Values!$B$2 &amp; " " &amp;Values!$B$3))</f>
        <v/>
      </c>
      <c r="H222" s="27"/>
      <c r="I222" s="27"/>
      <c r="AA222" s="36"/>
      <c r="AL222" s="1" t="str">
        <f aca="false">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IF(ISBLANK(Values!E222),"",IF(Values!J222, SUBSTITUTE(Values!$B$1, "{language}", Values!H222) &amp; " " &amp;Values!$B$3,Values!G222 &amp;" "&amp;  Values!$B$2 &amp; " " &amp;Values!$B$3))</f>
        <v/>
      </c>
      <c r="H223" s="27"/>
      <c r="I223" s="27"/>
      <c r="AA223" s="36"/>
      <c r="AL223" s="1" t="str">
        <f aca="false">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IF(ISBLANK(Values!E223),"",IF(Values!J223, SUBSTITUTE(Values!$B$1, "{language}", Values!H223) &amp; " " &amp;Values!$B$3,Values!G223 &amp;" "&amp;  Values!$B$2 &amp; " " &amp;Values!$B$3))</f>
        <v/>
      </c>
      <c r="H224" s="27"/>
      <c r="I224" s="27"/>
      <c r="AA224" s="36"/>
      <c r="AL224" s="1" t="str">
        <f aca="false">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IF(ISBLANK(Values!E224),"",IF(Values!J224, SUBSTITUTE(Values!$B$1, "{language}", Values!H224) &amp; " " &amp;Values!$B$3,Values!G224 &amp;" "&amp;  Values!$B$2 &amp; " " &amp;Values!$B$3))</f>
        <v/>
      </c>
      <c r="H225" s="27"/>
      <c r="I225" s="27"/>
      <c r="AA225" s="36"/>
      <c r="AL225" s="1" t="str">
        <f aca="false">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IF(ISBLANK(Values!E225),"",IF(Values!J225, SUBSTITUTE(Values!$B$1, "{language}", Values!H225) &amp; " " &amp;Values!$B$3,Values!G225 &amp;" "&amp;  Values!$B$2 &amp; " " &amp;Values!$B$3))</f>
        <v/>
      </c>
      <c r="H226" s="27"/>
      <c r="I226" s="27"/>
      <c r="AA226" s="36"/>
      <c r="AL226" s="1" t="str">
        <f aca="false">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IF(ISBLANK(Values!E226),"",IF(Values!J226, SUBSTITUTE(Values!$B$1, "{language}", Values!H226) &amp; " " &amp;Values!$B$3,Values!G226 &amp;" "&amp;  Values!$B$2 &amp; " " &amp;Values!$B$3))</f>
        <v/>
      </c>
      <c r="H227" s="27"/>
      <c r="I227" s="27"/>
      <c r="AA227" s="36"/>
      <c r="AL227" s="1" t="str">
        <f aca="false">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IF(ISBLANK(Values!E227),"",IF(Values!J227, SUBSTITUTE(Values!$B$1, "{language}", Values!H227) &amp; " " &amp;Values!$B$3,Values!G227 &amp;" "&amp;  Values!$B$2 &amp; " " &amp;Values!$B$3))</f>
        <v/>
      </c>
      <c r="H228" s="27"/>
      <c r="I228" s="27"/>
      <c r="AA228" s="36"/>
      <c r="AL228" s="1" t="str">
        <f aca="false">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IF(ISBLANK(Values!E228),"",IF(Values!J228, SUBSTITUTE(Values!$B$1, "{language}", Values!H228) &amp; " " &amp;Values!$B$3,Values!G228 &amp;" "&amp;  Values!$B$2 &amp; " " &amp;Values!$B$3))</f>
        <v/>
      </c>
      <c r="H229" s="27"/>
      <c r="I229" s="27"/>
      <c r="AA229" s="36"/>
      <c r="AL229" s="1" t="str">
        <f aca="false">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IF(ISBLANK(Values!E229),"",IF(Values!J229, SUBSTITUTE(Values!$B$1, "{language}", Values!H229) &amp; " " &amp;Values!$B$3,Values!G229 &amp;" "&amp;  Values!$B$2 &amp; " " &amp;Values!$B$3))</f>
        <v/>
      </c>
      <c r="H230" s="27"/>
      <c r="I230" s="27"/>
      <c r="AA230" s="36"/>
      <c r="AL230" s="1" t="str">
        <f aca="false">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IF(ISBLANK(Values!E230),"",IF(Values!J230, SUBSTITUTE(Values!$B$1, "{language}", Values!H230) &amp; " " &amp;Values!$B$3,Values!G230 &amp;" "&amp;  Values!$B$2 &amp; " " &amp;Values!$B$3))</f>
        <v/>
      </c>
      <c r="H231" s="27"/>
      <c r="I231" s="27"/>
      <c r="AA231" s="36"/>
      <c r="AL231" s="1" t="str">
        <f aca="false">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IF(ISBLANK(Values!E231),"",IF(Values!J231, SUBSTITUTE(Values!$B$1, "{language}", Values!H231) &amp; " " &amp;Values!$B$3,Values!G231 &amp;" "&amp;  Values!$B$2 &amp; " " &amp;Values!$B$3))</f>
        <v/>
      </c>
      <c r="H232" s="27"/>
      <c r="I232" s="27"/>
      <c r="AA232" s="36"/>
      <c r="AL232" s="1" t="str">
        <f aca="false">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IF(ISBLANK(Values!E232),"",IF(Values!J232, SUBSTITUTE(Values!$B$1, "{language}", Values!H232) &amp; " " &amp;Values!$B$3,Values!G232 &amp;" "&amp;  Values!$B$2 &amp; " " &amp;Values!$B$3))</f>
        <v/>
      </c>
      <c r="H233" s="27"/>
      <c r="I233" s="27"/>
      <c r="AA233" s="36"/>
      <c r="AL233" s="1" t="str">
        <f aca="false">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IF(ISBLANK(Values!E233),"",IF(Values!J233, SUBSTITUTE(Values!$B$1, "{language}", Values!H233) &amp; " " &amp;Values!$B$3,Values!G233 &amp;" "&amp;  Values!$B$2 &amp; " " &amp;Values!$B$3))</f>
        <v/>
      </c>
      <c r="H234" s="27"/>
      <c r="I234" s="27"/>
      <c r="AA234" s="36"/>
      <c r="AL234" s="1" t="str">
        <f aca="false">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IF(ISBLANK(Values!E234),"",IF(Values!J234, SUBSTITUTE(Values!$B$1, "{language}", Values!H234) &amp; " " &amp;Values!$B$3,Values!G234 &amp;" "&amp;  Values!$B$2 &amp; " " &amp;Values!$B$3))</f>
        <v/>
      </c>
      <c r="H235" s="27"/>
      <c r="I235" s="27"/>
      <c r="AA235" s="36"/>
      <c r="AL235" s="1" t="str">
        <f aca="false">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IF(ISBLANK(Values!E235),"",IF(Values!J235, SUBSTITUTE(Values!$B$1, "{language}", Values!H235) &amp; " " &amp;Values!$B$3,Values!G235 &amp;" "&amp;  Values!$B$2 &amp; " " &amp;Values!$B$3))</f>
        <v/>
      </c>
      <c r="H236" s="27"/>
      <c r="I236" s="27"/>
      <c r="AA236" s="36"/>
      <c r="AL236" s="1" t="str">
        <f aca="false">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IF(ISBLANK(Values!E236),"",IF(Values!J236, SUBSTITUTE(Values!$B$1, "{language}", Values!H236) &amp; " " &amp;Values!$B$3,Values!G236 &amp;" "&amp;  Values!$B$2 &amp; " " &amp;Values!$B$3))</f>
        <v/>
      </c>
      <c r="H237" s="27"/>
      <c r="I237" s="27"/>
      <c r="AA237" s="36"/>
      <c r="AL237" s="1" t="str">
        <f aca="false">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IF(ISBLANK(Values!E237),"",IF(Values!J237, SUBSTITUTE(Values!$B$1, "{language}", Values!H237) &amp; " " &amp;Values!$B$3,Values!G237 &amp;" "&amp;  Values!$B$2 &amp; " " &amp;Values!$B$3))</f>
        <v/>
      </c>
      <c r="H238" s="27"/>
      <c r="I238" s="27"/>
      <c r="AA238" s="36"/>
      <c r="AL238" s="1" t="str">
        <f aca="false">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IF(ISBLANK(Values!E238),"",IF(Values!J238, SUBSTITUTE(Values!$B$1, "{language}", Values!H238) &amp; " " &amp;Values!$B$3,Values!G238 &amp;" "&amp;  Values!$B$2 &amp; " " &amp;Values!$B$3))</f>
        <v/>
      </c>
      <c r="H239" s="27"/>
      <c r="I239" s="27"/>
      <c r="AA239" s="36"/>
      <c r="AL239" s="1" t="str">
        <f aca="false">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IF(ISBLANK(Values!E239),"",IF(Values!J239, SUBSTITUTE(Values!$B$1, "{language}", Values!H239) &amp; " " &amp;Values!$B$3,Values!G239 &amp;" "&amp;  Values!$B$2 &amp; " " &amp;Values!$B$3))</f>
        <v/>
      </c>
      <c r="H240" s="27"/>
      <c r="I240" s="27"/>
      <c r="AA240" s="36"/>
      <c r="AL240" s="1" t="str">
        <f aca="false">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IF(ISBLANK(Values!E240),"",IF(Values!J240, SUBSTITUTE(Values!$B$1, "{language}", Values!H240) &amp; " " &amp;Values!$B$3,Values!G240 &amp;" "&amp;  Values!$B$2 &amp; " " &amp;Values!$B$3))</f>
        <v/>
      </c>
      <c r="H241" s="27"/>
      <c r="I241" s="27"/>
      <c r="AA241" s="36"/>
      <c r="AL241" s="1" t="str">
        <f aca="false">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IF(ISBLANK(Values!E241),"",IF(Values!J241, SUBSTITUTE(Values!$B$1, "{language}", Values!H241) &amp; " " &amp;Values!$B$3,Values!G241 &amp;" "&amp;  Values!$B$2 &amp; " " &amp;Values!$B$3))</f>
        <v/>
      </c>
      <c r="H242" s="27"/>
      <c r="I242" s="27"/>
      <c r="AA242" s="36"/>
      <c r="AL242" s="1" t="str">
        <f aca="false">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IF(ISBLANK(Values!E242),"",IF(Values!J242, SUBSTITUTE(Values!$B$1, "{language}", Values!H242) &amp; " " &amp;Values!$B$3,Values!G242 &amp;" "&amp;  Values!$B$2 &amp; " " &amp;Values!$B$3))</f>
        <v/>
      </c>
      <c r="H243" s="27"/>
      <c r="I243" s="27"/>
      <c r="AA243" s="36"/>
      <c r="AL243" s="1" t="str">
        <f aca="false">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5:G1048576">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5:G204">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1041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N132:V204 AT167:AT1041 B205:B1041 D205:D1041 J205:V1041 AC205:AC1041 AV205:AV1041 FK205:FO1041 AJ222:AS1041 FE1042:FE1043"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 AW6: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83:DY1041" type="list">
      <formula1>INDIRECT(SUBSTITUTE(A4,"-","_")&amp;"supplier_declared_dg_hz_regulation1")</formula1>
      <formula2>0</formula2>
    </dataValidation>
    <dataValidation allowBlank="true" operator="between" showDropDown="false" showErrorMessage="false" showInputMessage="true" sqref="DZ5:DZ1041" type="list">
      <formula1>INDIRECT(SUBSTITUTE(A4,"-","_")&amp;"supplier_declared_dg_hz_regulation2")</formula1>
      <formula2>0</formula2>
    </dataValidation>
    <dataValidation allowBlank="true" operator="between" showDropDown="false" showErrorMessage="false" showInputMessage="true" sqref="EA5:EA1041" type="list">
      <formula1>INDIRECT(SUBSTITUTE(A4,"-","_")&amp;"supplier_declared_dg_hz_regulation3")</formula1>
      <formula2>0</formula2>
    </dataValidation>
    <dataValidation allowBlank="true" operator="between" showDropDown="false" showErrorMessage="false" showInputMessage="true" sqref="EB5:EB1041" type="list">
      <formula1>INDIRECT(SUBSTITUTE(A4,"-","_")&amp;"supplier_declared_dg_hz_regulation4")</formula1>
      <formula2>0</formula2>
    </dataValidation>
    <dataValidation allowBlank="true" operator="between" showDropDown="false" showErrorMessage="false" showInputMessage="true" sqref="EC5: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 allowBlank="true"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6" activeCellId="0" sqref="B36"/>
    </sheetView>
  </sheetViews>
  <sheetFormatPr defaultColWidth="12.13671875" defaultRowHeight="12.8" zeroHeight="false" outlineLevelRow="0" outlineLevelCol="0"/>
  <cols>
    <col collapsed="false" customWidth="true" hidden="false" outlineLevel="0" max="1" min="1" style="0" width="18.85"/>
    <col collapsed="false" customWidth="true" hidden="false" outlineLevel="0" max="2" min="2" style="47" width="63.17"/>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3" min="13" style="0" width="55.29"/>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48" t="s">
        <v>353</v>
      </c>
      <c r="B1" s="49" t="str">
        <f aca="false">IF(Values!$B$36=English!$B$2,English!B10, IF(Values!$B$36=German!$B$2,German!B10, IF(Values!$B$36=Italian!$B$2,Italian!B10, IF(Values!$B$36=Spanish!$B$2, Spanish!B10, IF(Values!$B$36=French!$B$2,French!B10, IF(Values!$B$36=Dutch!$B$2,Dutch!B10, IF(Values!$B$36=English!$D$32, English!D40, 0)))))))</f>
        <v>sostituzione della tastiera {language} retroilluminata per Lenovo Thinkpad</v>
      </c>
      <c r="E1" s="50" t="s">
        <v>354</v>
      </c>
      <c r="F1" s="50"/>
      <c r="G1" s="50"/>
      <c r="H1" s="51"/>
      <c r="I1" s="51"/>
    </row>
    <row r="2" customFormat="false" ht="12.8" hidden="false" customHeight="false" outlineLevel="0" collapsed="false">
      <c r="A2" s="48" t="s">
        <v>355</v>
      </c>
      <c r="B2" s="49" t="str">
        <f aca="false">IF(Values!$B$36=English!$B$2,English!B11, IF(Values!$B$36=German!$B$2,German!B11, IF(Values!$B$36=Italian!$B$2,Italian!B11, IF(Values!$B$36=Spanish!$B$2, Spanish!B11, IF(Values!$B$36=French!$B$2,French!B11, IF(Values!$B$36=Dutch!$B$2,Dutch!B11, IF(Values!$B$36=English!$D$32, English!D41, 0)))))))</f>
        <v>sostituzione della tastiera {language} non retroilluminata per Lenovo Thinkpad</v>
      </c>
    </row>
    <row r="3" customFormat="false" ht="12.8" hidden="false" customHeight="false" outlineLevel="0" collapsed="false">
      <c r="A3" s="48" t="s">
        <v>356</v>
      </c>
      <c r="B3" s="52" t="s">
        <v>357</v>
      </c>
      <c r="C3" s="48" t="s">
        <v>358</v>
      </c>
      <c r="D3" s="48" t="s">
        <v>359</v>
      </c>
      <c r="E3" s="48" t="s">
        <v>360</v>
      </c>
      <c r="F3" s="48" t="s">
        <v>361</v>
      </c>
      <c r="G3" s="48" t="s">
        <v>362</v>
      </c>
      <c r="H3" s="48" t="s">
        <v>363</v>
      </c>
      <c r="I3" s="48" t="s">
        <v>364</v>
      </c>
      <c r="J3" s="48" t="s">
        <v>365</v>
      </c>
      <c r="K3" s="48" t="s">
        <v>366</v>
      </c>
      <c r="L3" s="48" t="s">
        <v>367</v>
      </c>
      <c r="M3" s="48" t="s">
        <v>368</v>
      </c>
      <c r="N3" s="48" t="s">
        <v>369</v>
      </c>
      <c r="O3" s="48" t="s">
        <v>370</v>
      </c>
      <c r="V3" s="0" t="s">
        <v>371</v>
      </c>
    </row>
    <row r="4" customFormat="false" ht="23.85" hidden="false" customHeight="false" outlineLevel="0" collapsed="false">
      <c r="A4" s="48" t="s">
        <v>372</v>
      </c>
      <c r="B4" s="53" t="n">
        <v>64.99</v>
      </c>
      <c r="C4" s="54" t="n">
        <f aca="false">FALSE()</f>
        <v>0</v>
      </c>
      <c r="D4" s="54" t="n">
        <f aca="false">TRUE()</f>
        <v>1</v>
      </c>
      <c r="E4" s="55" t="n">
        <v>5714401473015</v>
      </c>
      <c r="F4" s="55" t="s">
        <v>373</v>
      </c>
      <c r="G4" s="56" t="s">
        <v>374</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Tedesco</v>
      </c>
      <c r="I4" s="57" t="n">
        <f aca="false">TRUE()</f>
        <v>1</v>
      </c>
      <c r="J4" s="58" t="n">
        <f aca="false">FALSE()</f>
        <v>0</v>
      </c>
      <c r="K4" s="55" t="s">
        <v>375</v>
      </c>
      <c r="L4" s="59" t="n">
        <f aca="false">TRUE()</f>
        <v>1</v>
      </c>
      <c r="M4" s="60" t="str">
        <f aca="false">IF(ISBLANK(K4),"",IF(L4, "https://raw.githubusercontent.com/PatrickVibild/TellusAmazonPictures/master/pictures/"&amp;K4&amp;"/1.jpg","https://download.lenovo.com/Images/Parts/"&amp;K4&amp;"/"&amp;K4&amp;"_A.jpg"))</f>
        <v>https://raw.githubusercontent.com/PatrickVibild/TellusAmazonPictures/master/pictures/Lenovo/T470/BL/DE/1.jpg</v>
      </c>
      <c r="N4" s="60" t="str">
        <f aca="false">IF(ISBLANK(K4),"",IF(L4, "https://raw.githubusercontent.com/PatrickVibild/TellusAmazonPictures/master/pictures/"&amp;K4&amp;"/2.jpg","https://download.lenovo.com/Images/Parts/"&amp;K4&amp;"/"&amp;K4&amp;"_B.jpg"))</f>
        <v>https://raw.githubusercontent.com/PatrickVibild/TellusAmazonPictures/master/pictures/Lenovo/T470/BL/DE/2.jpg</v>
      </c>
      <c r="O4" s="61" t="str">
        <f aca="false">IF(ISBLANK(K4),"",IF(L4, "https://raw.githubusercontent.com/PatrickVibild/TellusAmazonPictures/master/pictures/"&amp;K4&amp;"/3.jpg","https://download.lenovo.com/Images/Parts/"&amp;K4&amp;"/"&amp;K4&amp;"_details.jpg"))</f>
        <v>https://raw.githubusercontent.com/PatrickVibild/TellusAmazonPictures/master/pictures/Lenovo/T470/BL/DE/3.jpg</v>
      </c>
      <c r="P4" s="0" t="str">
        <f aca="false">IF(ISBLANK(K4),"",IF(L4, "https://raw.githubusercontent.com/PatrickVibild/TellusAmazonPictures/master/pictures/"&amp;K4&amp;"/4.jpg", ""))</f>
        <v>https://raw.githubusercontent.com/PatrickVibild/TellusAmazonPictures/master/pictures/Lenovo/T470/BL/DE/4.jpg</v>
      </c>
      <c r="Q4" s="0" t="str">
        <f aca="false">IF(ISBLANK(K4),"",IF(L4, "https://raw.githubusercontent.com/PatrickVibild/TellusAmazonPictures/master/pictures/"&amp;K4&amp;"/5.jpg", ""))</f>
        <v>https://raw.githubusercontent.com/PatrickVibild/TellusAmazonPictures/master/pictures/Lenovo/T470/BL/DE/5.jpg</v>
      </c>
      <c r="R4" s="0" t="str">
        <f aca="false">IF(ISBLANK(K4),"",IF(L4, "https://raw.githubusercontent.com/PatrickVibild/TellusAmazonPictures/master/pictures/"&amp;K4&amp;"/6.jpg", ""))</f>
        <v>https://raw.githubusercontent.com/PatrickVibild/TellusAmazonPictures/master/pictures/Lenovo/T470/BL/DE/6.jpg</v>
      </c>
      <c r="S4" s="0" t="str">
        <f aca="false">IF(ISBLANK(K4),"",IF(L4, "https://raw.githubusercontent.com/PatrickVibild/TellusAmazonPictures/master/pictures/"&amp;K4&amp;"/7.jpg", ""))</f>
        <v>https://raw.githubusercontent.com/PatrickVibild/TellusAmazonPictures/master/pictures/Lenovo/T470/BL/DE/7.jpg</v>
      </c>
      <c r="T4" s="0" t="str">
        <f aca="false">IF(ISBLANK(K4),"",IF(L4, "https://raw.githubusercontent.com/PatrickVibild/TellusAmazonPictures/master/pictures/"&amp;K4&amp;"/8.jpg",""))</f>
        <v>https://raw.githubusercontent.com/PatrickVibild/TellusAmazonPictures/master/pictures/Lenovo/T470/BL/DE/8.jpg</v>
      </c>
      <c r="U4" s="0" t="str">
        <f aca="false">IF(ISBLANK(K4),"",IF(L4, "https://raw.githubusercontent.com/PatrickVibild/TellusAmazonPictures/master/pictures/"&amp;K4&amp;"/9.jpg",""))</f>
        <v>https://raw.githubusercontent.com/PatrickVibild/TellusAmazonPictures/master/pictures/Lenovo/T470/BL/DE/9.jpg</v>
      </c>
      <c r="V4" s="62" t="n">
        <f aca="false">MATCH(G4,options!$D$1:$D$20,0)</f>
        <v>1</v>
      </c>
      <c r="X4" s="54"/>
    </row>
    <row r="5" customFormat="false" ht="23.85" hidden="false" customHeight="false" outlineLevel="0" collapsed="false">
      <c r="A5" s="48" t="s">
        <v>376</v>
      </c>
      <c r="B5" s="53" t="n">
        <v>54.99</v>
      </c>
      <c r="C5" s="54" t="n">
        <f aca="false">FALSE()</f>
        <v>0</v>
      </c>
      <c r="D5" s="54" t="n">
        <f aca="false">TRUE()</f>
        <v>1</v>
      </c>
      <c r="E5" s="55" t="n">
        <v>5714401473022</v>
      </c>
      <c r="F5" s="55" t="s">
        <v>377</v>
      </c>
      <c r="G5" s="56" t="s">
        <v>378</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Francese</v>
      </c>
      <c r="I5" s="57" t="n">
        <f aca="false">TRUE()</f>
        <v>1</v>
      </c>
      <c r="J5" s="58" t="n">
        <f aca="false">FALSE()</f>
        <v>0</v>
      </c>
      <c r="K5" s="55" t="s">
        <v>379</v>
      </c>
      <c r="L5" s="59" t="n">
        <f aca="false">TRUE()</f>
        <v>1</v>
      </c>
      <c r="M5" s="60" t="str">
        <f aca="false">IF(ISBLANK(K5),"",IF(L5, "https://raw.githubusercontent.com/PatrickVibild/TellusAmazonPictures/master/pictures/"&amp;K5&amp;"/1.jpg","https://download.lenovo.com/Images/Parts/"&amp;K5&amp;"/"&amp;K5&amp;"_A.jpg"))</f>
        <v>https://raw.githubusercontent.com/PatrickVibild/TellusAmazonPictures/master/pictures/Lenovo/T470/BL/FR/1.jpg</v>
      </c>
      <c r="N5" s="60" t="str">
        <f aca="false">IF(ISBLANK(K5),"",IF(L5, "https://raw.githubusercontent.com/PatrickVibild/TellusAmazonPictures/master/pictures/"&amp;K5&amp;"/2.jpg","https://download.lenovo.com/Images/Parts/"&amp;K5&amp;"/"&amp;K5&amp;"_B.jpg"))</f>
        <v>https://raw.githubusercontent.com/PatrickVibild/TellusAmazonPictures/master/pictures/Lenovo/T470/BL/FR/2.jpg</v>
      </c>
      <c r="O5" s="61" t="str">
        <f aca="false">IF(ISBLANK(K5),"",IF(L5, "https://raw.githubusercontent.com/PatrickVibild/TellusAmazonPictures/master/pictures/"&amp;K5&amp;"/3.jpg","https://download.lenovo.com/Images/Parts/"&amp;K5&amp;"/"&amp;K5&amp;"_details.jpg"))</f>
        <v>https://raw.githubusercontent.com/PatrickVibild/TellusAmazonPictures/master/pictures/Lenovo/T470/BL/FR/3.jpg</v>
      </c>
      <c r="P5" s="0" t="str">
        <f aca="false">IF(ISBLANK(K5),"",IF(L5, "https://raw.githubusercontent.com/PatrickVibild/TellusAmazonPictures/master/pictures/"&amp;K5&amp;"/4.jpg", ""))</f>
        <v>https://raw.githubusercontent.com/PatrickVibild/TellusAmazonPictures/master/pictures/Lenovo/T470/BL/FR/4.jpg</v>
      </c>
      <c r="Q5" s="0" t="str">
        <f aca="false">IF(ISBLANK(K5),"",IF(L5, "https://raw.githubusercontent.com/PatrickVibild/TellusAmazonPictures/master/pictures/"&amp;K5&amp;"/5.jpg", ""))</f>
        <v>https://raw.githubusercontent.com/PatrickVibild/TellusAmazonPictures/master/pictures/Lenovo/T470/BL/FR/5.jpg</v>
      </c>
      <c r="R5" s="0" t="str">
        <f aca="false">IF(ISBLANK(K5),"",IF(L5, "https://raw.githubusercontent.com/PatrickVibild/TellusAmazonPictures/master/pictures/"&amp;K5&amp;"/6.jpg", ""))</f>
        <v>https://raw.githubusercontent.com/PatrickVibild/TellusAmazonPictures/master/pictures/Lenovo/T470/BL/FR/6.jpg</v>
      </c>
      <c r="S5" s="0" t="str">
        <f aca="false">IF(ISBLANK(K5),"",IF(L5, "https://raw.githubusercontent.com/PatrickVibild/TellusAmazonPictures/master/pictures/"&amp;K5&amp;"/7.jpg", ""))</f>
        <v>https://raw.githubusercontent.com/PatrickVibild/TellusAmazonPictures/master/pictures/Lenovo/T470/BL/FR/7.jpg</v>
      </c>
      <c r="T5" s="0" t="str">
        <f aca="false">IF(ISBLANK(K5),"",IF(L5, "https://raw.githubusercontent.com/PatrickVibild/TellusAmazonPictures/master/pictures/"&amp;K5&amp;"/8.jpg",""))</f>
        <v>https://raw.githubusercontent.com/PatrickVibild/TellusAmazonPictures/master/pictures/Lenovo/T470/BL/FR/8.jpg</v>
      </c>
      <c r="U5" s="0" t="str">
        <f aca="false">IF(ISBLANK(K5),"",IF(L5, "https://raw.githubusercontent.com/PatrickVibild/TellusAmazonPictures/master/pictures/"&amp;K5&amp;"/9.jpg",""))</f>
        <v>https://raw.githubusercontent.com/PatrickVibild/TellusAmazonPictures/master/pictures/Lenovo/T470/BL/FR/9.jpg</v>
      </c>
      <c r="V5" s="62" t="n">
        <f aca="false">MATCH(G5,options!$D$1:$D$20,0)</f>
        <v>2</v>
      </c>
    </row>
    <row r="6" customFormat="false" ht="23.85" hidden="false" customHeight="false" outlineLevel="0" collapsed="false">
      <c r="A6" s="48" t="s">
        <v>380</v>
      </c>
      <c r="B6" s="63" t="s">
        <v>381</v>
      </c>
      <c r="C6" s="54" t="n">
        <f aca="false">FALSE()</f>
        <v>0</v>
      </c>
      <c r="D6" s="54" t="n">
        <f aca="false">TRUE()</f>
        <v>1</v>
      </c>
      <c r="E6" s="55" t="n">
        <v>5714401473039</v>
      </c>
      <c r="F6" s="55" t="s">
        <v>382</v>
      </c>
      <c r="G6" s="56" t="s">
        <v>383</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Italiano</v>
      </c>
      <c r="I6" s="57" t="n">
        <f aca="false">TRUE()</f>
        <v>1</v>
      </c>
      <c r="J6" s="58" t="n">
        <f aca="false">FALSE()</f>
        <v>0</v>
      </c>
      <c r="K6" s="55" t="s">
        <v>384</v>
      </c>
      <c r="L6" s="59" t="n">
        <f aca="false">TRUE()</f>
        <v>1</v>
      </c>
      <c r="M6" s="60" t="str">
        <f aca="false">IF(ISBLANK(K6),"",IF(L6, "https://raw.githubusercontent.com/PatrickVibild/TellusAmazonPictures/master/pictures/"&amp;K6&amp;"/1.jpg","https://download.lenovo.com/Images/Parts/"&amp;K6&amp;"/"&amp;K6&amp;"_A.jpg"))</f>
        <v>https://raw.githubusercontent.com/PatrickVibild/TellusAmazonPictures/master/pictures/Lenovo/T470/BL/IT/1.jpg</v>
      </c>
      <c r="N6" s="60" t="str">
        <f aca="false">IF(ISBLANK(K6),"",IF(L6, "https://raw.githubusercontent.com/PatrickVibild/TellusAmazonPictures/master/pictures/"&amp;K6&amp;"/2.jpg","https://download.lenovo.com/Images/Parts/"&amp;K6&amp;"/"&amp;K6&amp;"_B.jpg"))</f>
        <v>https://raw.githubusercontent.com/PatrickVibild/TellusAmazonPictures/master/pictures/Lenovo/T470/BL/IT/2.jpg</v>
      </c>
      <c r="O6" s="61" t="str">
        <f aca="false">IF(ISBLANK(K6),"",IF(L6, "https://raw.githubusercontent.com/PatrickVibild/TellusAmazonPictures/master/pictures/"&amp;K6&amp;"/3.jpg","https://download.lenovo.com/Images/Parts/"&amp;K6&amp;"/"&amp;K6&amp;"_details.jpg"))</f>
        <v>https://raw.githubusercontent.com/PatrickVibild/TellusAmazonPictures/master/pictures/Lenovo/T470/BL/IT/3.jpg</v>
      </c>
      <c r="P6" s="0" t="str">
        <f aca="false">IF(ISBLANK(K6),"",IF(L6, "https://raw.githubusercontent.com/PatrickVibild/TellusAmazonPictures/master/pictures/"&amp;K6&amp;"/4.jpg", ""))</f>
        <v>https://raw.githubusercontent.com/PatrickVibild/TellusAmazonPictures/master/pictures/Lenovo/T470/BL/IT/4.jpg</v>
      </c>
      <c r="Q6" s="0" t="str">
        <f aca="false">IF(ISBLANK(K6),"",IF(L6, "https://raw.githubusercontent.com/PatrickVibild/TellusAmazonPictures/master/pictures/"&amp;K6&amp;"/5.jpg", ""))</f>
        <v>https://raw.githubusercontent.com/PatrickVibild/TellusAmazonPictures/master/pictures/Lenovo/T470/BL/IT/5.jpg</v>
      </c>
      <c r="R6" s="0" t="str">
        <f aca="false">IF(ISBLANK(K6),"",IF(L6, "https://raw.githubusercontent.com/PatrickVibild/TellusAmazonPictures/master/pictures/"&amp;K6&amp;"/6.jpg", ""))</f>
        <v>https://raw.githubusercontent.com/PatrickVibild/TellusAmazonPictures/master/pictures/Lenovo/T470/BL/IT/6.jpg</v>
      </c>
      <c r="S6" s="0" t="str">
        <f aca="false">IF(ISBLANK(K6),"",IF(L6, "https://raw.githubusercontent.com/PatrickVibild/TellusAmazonPictures/master/pictures/"&amp;K6&amp;"/7.jpg", ""))</f>
        <v>https://raw.githubusercontent.com/PatrickVibild/TellusAmazonPictures/master/pictures/Lenovo/T470/BL/IT/7.jpg</v>
      </c>
      <c r="T6" s="0" t="str">
        <f aca="false">IF(ISBLANK(K6),"",IF(L6, "https://raw.githubusercontent.com/PatrickVibild/TellusAmazonPictures/master/pictures/"&amp;K6&amp;"/8.jpg",""))</f>
        <v>https://raw.githubusercontent.com/PatrickVibild/TellusAmazonPictures/master/pictures/Lenovo/T470/BL/IT/8.jpg</v>
      </c>
      <c r="U6" s="0" t="str">
        <f aca="false">IF(ISBLANK(K6),"",IF(L6, "https://raw.githubusercontent.com/PatrickVibild/TellusAmazonPictures/master/pictures/"&amp;K6&amp;"/9.jpg",""))</f>
        <v>https://raw.githubusercontent.com/PatrickVibild/TellusAmazonPictures/master/pictures/Lenovo/T470/BL/IT/9.jpg</v>
      </c>
      <c r="V6" s="62" t="n">
        <f aca="false">MATCH(G6,options!$D$1:$D$20,0)</f>
        <v>3</v>
      </c>
      <c r="X6" s="60"/>
    </row>
    <row r="7" customFormat="false" ht="23.85" hidden="false" customHeight="false" outlineLevel="0" collapsed="false">
      <c r="A7" s="48" t="s">
        <v>385</v>
      </c>
      <c r="B7" s="64" t="str">
        <f aca="false">IF(B6=options!C1,"41","41")</f>
        <v>41</v>
      </c>
      <c r="C7" s="54" t="n">
        <f aca="false">FALSE()</f>
        <v>0</v>
      </c>
      <c r="D7" s="54" t="n">
        <f aca="false">TRUE()</f>
        <v>1</v>
      </c>
      <c r="E7" s="55" t="n">
        <v>5714401473046</v>
      </c>
      <c r="F7" s="55" t="s">
        <v>386</v>
      </c>
      <c r="G7" s="56" t="s">
        <v>387</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Spagnolo</v>
      </c>
      <c r="I7" s="57" t="n">
        <f aca="false">TRUE()</f>
        <v>1</v>
      </c>
      <c r="J7" s="58" t="n">
        <f aca="false">FALSE()</f>
        <v>0</v>
      </c>
      <c r="K7" s="55" t="s">
        <v>388</v>
      </c>
      <c r="L7" s="59" t="n">
        <f aca="false">TRUE()</f>
        <v>1</v>
      </c>
      <c r="M7" s="60" t="str">
        <f aca="false">IF(ISBLANK(K7),"",IF(L7, "https://raw.githubusercontent.com/PatrickVibild/TellusAmazonPictures/master/pictures/"&amp;K7&amp;"/1.jpg","https://download.lenovo.com/Images/Parts/"&amp;K7&amp;"/"&amp;K7&amp;"_A.jpg"))</f>
        <v>https://raw.githubusercontent.com/PatrickVibild/TellusAmazonPictures/master/pictures/Lenovo/T470/BL/ES/1.jpg</v>
      </c>
      <c r="N7" s="60" t="str">
        <f aca="false">IF(ISBLANK(K7),"",IF(L7, "https://raw.githubusercontent.com/PatrickVibild/TellusAmazonPictures/master/pictures/"&amp;K7&amp;"/2.jpg","https://download.lenovo.com/Images/Parts/"&amp;K7&amp;"/"&amp;K7&amp;"_B.jpg"))</f>
        <v>https://raw.githubusercontent.com/PatrickVibild/TellusAmazonPictures/master/pictures/Lenovo/T470/BL/ES/2.jpg</v>
      </c>
      <c r="O7" s="61" t="str">
        <f aca="false">IF(ISBLANK(K7),"",IF(L7, "https://raw.githubusercontent.com/PatrickVibild/TellusAmazonPictures/master/pictures/"&amp;K7&amp;"/3.jpg","https://download.lenovo.com/Images/Parts/"&amp;K7&amp;"/"&amp;K7&amp;"_details.jpg"))</f>
        <v>https://raw.githubusercontent.com/PatrickVibild/TellusAmazonPictures/master/pictures/Lenovo/T470/BL/ES/3.jpg</v>
      </c>
      <c r="P7" s="0" t="str">
        <f aca="false">IF(ISBLANK(K7),"",IF(L7, "https://raw.githubusercontent.com/PatrickVibild/TellusAmazonPictures/master/pictures/"&amp;K7&amp;"/4.jpg", ""))</f>
        <v>https://raw.githubusercontent.com/PatrickVibild/TellusAmazonPictures/master/pictures/Lenovo/T470/BL/ES/4.jpg</v>
      </c>
      <c r="Q7" s="0" t="str">
        <f aca="false">IF(ISBLANK(K7),"",IF(L7, "https://raw.githubusercontent.com/PatrickVibild/TellusAmazonPictures/master/pictures/"&amp;K7&amp;"/5.jpg", ""))</f>
        <v>https://raw.githubusercontent.com/PatrickVibild/TellusAmazonPictures/master/pictures/Lenovo/T470/BL/ES/5.jpg</v>
      </c>
      <c r="R7" s="0" t="str">
        <f aca="false">IF(ISBLANK(K7),"",IF(L7, "https://raw.githubusercontent.com/PatrickVibild/TellusAmazonPictures/master/pictures/"&amp;K7&amp;"/6.jpg", ""))</f>
        <v>https://raw.githubusercontent.com/PatrickVibild/TellusAmazonPictures/master/pictures/Lenovo/T470/BL/ES/6.jpg</v>
      </c>
      <c r="S7" s="0" t="str">
        <f aca="false">IF(ISBLANK(K7),"",IF(L7, "https://raw.githubusercontent.com/PatrickVibild/TellusAmazonPictures/master/pictures/"&amp;K7&amp;"/7.jpg", ""))</f>
        <v>https://raw.githubusercontent.com/PatrickVibild/TellusAmazonPictures/master/pictures/Lenovo/T470/BL/ES/7.jpg</v>
      </c>
      <c r="T7" s="0" t="str">
        <f aca="false">IF(ISBLANK(K7),"",IF(L7, "https://raw.githubusercontent.com/PatrickVibild/TellusAmazonPictures/master/pictures/"&amp;K7&amp;"/8.jpg",""))</f>
        <v>https://raw.githubusercontent.com/PatrickVibild/TellusAmazonPictures/master/pictures/Lenovo/T470/BL/ES/8.jpg</v>
      </c>
      <c r="U7" s="0" t="str">
        <f aca="false">IF(ISBLANK(K7),"",IF(L7, "https://raw.githubusercontent.com/PatrickVibild/TellusAmazonPictures/master/pictures/"&amp;K7&amp;"/9.jpg",""))</f>
        <v>https://raw.githubusercontent.com/PatrickVibild/TellusAmazonPictures/master/pictures/Lenovo/T470/BL/ES/9.jpg</v>
      </c>
      <c r="V7" s="62" t="n">
        <f aca="false">MATCH(G7,options!$D$1:$D$20,0)</f>
        <v>4</v>
      </c>
    </row>
    <row r="8" customFormat="false" ht="23.85" hidden="false" customHeight="false" outlineLevel="0" collapsed="false">
      <c r="A8" s="48" t="s">
        <v>389</v>
      </c>
      <c r="B8" s="64" t="str">
        <f aca="false">IF(B6=options!C1,"17","17")</f>
        <v>17</v>
      </c>
      <c r="C8" s="54" t="n">
        <f aca="false">FALSE()</f>
        <v>0</v>
      </c>
      <c r="D8" s="54" t="n">
        <f aca="false">TRUE()</f>
        <v>1</v>
      </c>
      <c r="E8" s="55" t="n">
        <v>5714401473053</v>
      </c>
      <c r="F8" s="55" t="s">
        <v>390</v>
      </c>
      <c r="G8" s="56" t="s">
        <v>391</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7" t="n">
        <f aca="false">TRUE()</f>
        <v>1</v>
      </c>
      <c r="J8" s="58" t="n">
        <f aca="false">FALSE()</f>
        <v>0</v>
      </c>
      <c r="K8" s="55" t="s">
        <v>392</v>
      </c>
      <c r="L8" s="59" t="n">
        <f aca="false">TRUE()</f>
        <v>1</v>
      </c>
      <c r="M8" s="60" t="str">
        <f aca="false">IF(ISBLANK(K8),"",IF(L8, "https://raw.githubusercontent.com/PatrickVibild/TellusAmazonPictures/master/pictures/"&amp;K8&amp;"/1.jpg","https://download.lenovo.com/Images/Parts/"&amp;K8&amp;"/"&amp;K8&amp;"_A.jpg"))</f>
        <v>https://raw.githubusercontent.com/PatrickVibild/TellusAmazonPictures/master/pictures/Lenovo/T470/BL/UK/1.jpg</v>
      </c>
      <c r="N8" s="60" t="str">
        <f aca="false">IF(ISBLANK(K8),"",IF(L8, "https://raw.githubusercontent.com/PatrickVibild/TellusAmazonPictures/master/pictures/"&amp;K8&amp;"/2.jpg","https://download.lenovo.com/Images/Parts/"&amp;K8&amp;"/"&amp;K8&amp;"_B.jpg"))</f>
        <v>https://raw.githubusercontent.com/PatrickVibild/TellusAmazonPictures/master/pictures/Lenovo/T470/BL/UK/2.jpg</v>
      </c>
      <c r="O8" s="61" t="str">
        <f aca="false">IF(ISBLANK(K8),"",IF(L8, "https://raw.githubusercontent.com/PatrickVibild/TellusAmazonPictures/master/pictures/"&amp;K8&amp;"/3.jpg","https://download.lenovo.com/Images/Parts/"&amp;K8&amp;"/"&amp;K8&amp;"_details.jpg"))</f>
        <v>https://raw.githubusercontent.com/PatrickVibild/TellusAmazonPictures/master/pictures/Lenovo/T470/BL/UK/3.jpg</v>
      </c>
      <c r="P8" s="0" t="str">
        <f aca="false">IF(ISBLANK(K8),"",IF(L8, "https://raw.githubusercontent.com/PatrickVibild/TellusAmazonPictures/master/pictures/"&amp;K8&amp;"/4.jpg", ""))</f>
        <v>https://raw.githubusercontent.com/PatrickVibild/TellusAmazonPictures/master/pictures/Lenovo/T470/BL/UK/4.jpg</v>
      </c>
      <c r="Q8" s="0" t="str">
        <f aca="false">IF(ISBLANK(K8),"",IF(L8, "https://raw.githubusercontent.com/PatrickVibild/TellusAmazonPictures/master/pictures/"&amp;K8&amp;"/5.jpg", ""))</f>
        <v>https://raw.githubusercontent.com/PatrickVibild/TellusAmazonPictures/master/pictures/Lenovo/T470/BL/UK/5.jpg</v>
      </c>
      <c r="R8" s="0" t="str">
        <f aca="false">IF(ISBLANK(K8),"",IF(L8, "https://raw.githubusercontent.com/PatrickVibild/TellusAmazonPictures/master/pictures/"&amp;K8&amp;"/6.jpg", ""))</f>
        <v>https://raw.githubusercontent.com/PatrickVibild/TellusAmazonPictures/master/pictures/Lenovo/T470/BL/UK/6.jpg</v>
      </c>
      <c r="S8" s="0" t="str">
        <f aca="false">IF(ISBLANK(K8),"",IF(L8, "https://raw.githubusercontent.com/PatrickVibild/TellusAmazonPictures/master/pictures/"&amp;K8&amp;"/7.jpg", ""))</f>
        <v>https://raw.githubusercontent.com/PatrickVibild/TellusAmazonPictures/master/pictures/Lenovo/T470/BL/UK/7.jpg</v>
      </c>
      <c r="T8" s="0" t="str">
        <f aca="false">IF(ISBLANK(K8),"",IF(L8, "https://raw.githubusercontent.com/PatrickVibild/TellusAmazonPictures/master/pictures/"&amp;K8&amp;"/8.jpg",""))</f>
        <v>https://raw.githubusercontent.com/PatrickVibild/TellusAmazonPictures/master/pictures/Lenovo/T470/BL/UK/8.jpg</v>
      </c>
      <c r="U8" s="0" t="str">
        <f aca="false">IF(ISBLANK(K8),"",IF(L8, "https://raw.githubusercontent.com/PatrickVibild/TellusAmazonPictures/master/pictures/"&amp;K8&amp;"/9.jpg",""))</f>
        <v>https://raw.githubusercontent.com/PatrickVibild/TellusAmazonPictures/master/pictures/Lenovo/T470/BL/UK/9.jpg</v>
      </c>
      <c r="V8" s="62" t="n">
        <f aca="false">MATCH(G8,options!$D$1:$D$20,0)</f>
        <v>5</v>
      </c>
    </row>
    <row r="9" customFormat="false" ht="12.8" hidden="false" customHeight="false" outlineLevel="0" collapsed="false">
      <c r="A9" s="48" t="s">
        <v>393</v>
      </c>
      <c r="B9" s="64" t="str">
        <f aca="false">IF(B6=options!C1,"5","5")</f>
        <v>5</v>
      </c>
      <c r="C9" s="54" t="n">
        <f aca="false">FALSE()</f>
        <v>0</v>
      </c>
      <c r="D9" s="54" t="n">
        <f aca="false">FALSE()</f>
        <v>0</v>
      </c>
      <c r="E9" s="55" t="n">
        <v>5714401473060</v>
      </c>
      <c r="F9" s="55" t="s">
        <v>394</v>
      </c>
      <c r="G9" s="56" t="s">
        <v>395</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Scandinavo - Nordico</v>
      </c>
      <c r="I9" s="57" t="n">
        <f aca="false">TRUE()</f>
        <v>1</v>
      </c>
      <c r="J9" s="58" t="n">
        <f aca="false">FALSE()</f>
        <v>0</v>
      </c>
      <c r="K9" s="55" t="s">
        <v>396</v>
      </c>
      <c r="L9" s="59" t="b">
        <v>0</v>
      </c>
      <c r="M9" s="60" t="str">
        <f aca="false">IF(ISBLANK(K9),"",IF(L9, "https://raw.githubusercontent.com/PatrickVibild/TellusAmazonPictures/master/pictures/"&amp;K9&amp;"/1.jpg","https://download.lenovo.com/Images/Parts/"&amp;K9&amp;"/"&amp;K9&amp;"_A.jpg"))</f>
        <v>https://download.lenovo.com/Images/Parts/01ER581/01ER581_A.jpg</v>
      </c>
      <c r="N9" s="60" t="str">
        <f aca="false">IF(ISBLANK(K9),"",IF(L9, "https://raw.githubusercontent.com/PatrickVibild/TellusAmazonPictures/master/pictures/"&amp;K9&amp;"/2.jpg","https://download.lenovo.com/Images/Parts/"&amp;K9&amp;"/"&amp;K9&amp;"_B.jpg"))</f>
        <v>https://download.lenovo.com/Images/Parts/01ER581/01ER581_B.jpg</v>
      </c>
      <c r="O9" s="61" t="str">
        <f aca="false">IF(ISBLANK(K9),"",IF(L9, "https://raw.githubusercontent.com/PatrickVibild/TellusAmazonPictures/master/pictures/"&amp;K9&amp;"/3.jpg","https://download.lenovo.com/Images/Parts/"&amp;K9&amp;"/"&amp;K9&amp;"_details.jpg"))</f>
        <v>https://download.lenovo.com/Images/Parts/01ER581/01ER581_details.jpg</v>
      </c>
      <c r="P9" s="0" t="str">
        <f aca="false">IF(ISBLANK(K9),"",IF(L9, "https://raw.githubusercontent.com/PatrickVibild/TellusAmazonPictures/master/pictures/"&amp;K9&amp;"/4.jpg", ""))</f>
        <v/>
      </c>
      <c r="Q9" s="0" t="str">
        <f aca="false">IF(ISBLANK(K9),"",IF(L9, "https://raw.githubusercontent.com/PatrickVibild/TellusAmazonPictures/master/pictures/"&amp;K9&amp;"/5.jpg", ""))</f>
        <v/>
      </c>
      <c r="R9" s="0" t="str">
        <f aca="false">IF(ISBLANK(K9),"",IF(L9, "https://raw.githubusercontent.com/PatrickVibild/TellusAmazonPictures/master/pictures/"&amp;K9&amp;"/6.jpg", ""))</f>
        <v/>
      </c>
      <c r="S9" s="0" t="str">
        <f aca="false">IF(ISBLANK(K9),"",IF(L9, "https://raw.githubusercontent.com/PatrickVibild/TellusAmazonPictures/master/pictures/"&amp;K9&amp;"/7.jpg", ""))</f>
        <v/>
      </c>
      <c r="T9" s="0" t="str">
        <f aca="false">IF(ISBLANK(K9),"",IF(L9, "https://raw.githubusercontent.com/PatrickVibild/TellusAmazonPictures/master/pictures/"&amp;K9&amp;"/8.jpg",""))</f>
        <v/>
      </c>
      <c r="U9" s="0" t="str">
        <f aca="false">IF(ISBLANK(K9),"",IF(L9, "https://raw.githubusercontent.com/PatrickVibild/TellusAmazonPictures/master/pictures/"&amp;K9&amp;"/9.jpg",""))</f>
        <v/>
      </c>
      <c r="V9" s="62" t="n">
        <f aca="false">MATCH(G9,options!$D$1:$D$20,0)</f>
        <v>6</v>
      </c>
    </row>
    <row r="10" customFormat="false" ht="12.8" hidden="false" customHeight="false" outlineLevel="0" collapsed="false">
      <c r="A10" s="0" t="s">
        <v>397</v>
      </c>
      <c r="B10" s="65"/>
      <c r="C10" s="54" t="n">
        <f aca="false">FALSE()</f>
        <v>0</v>
      </c>
      <c r="D10" s="54" t="n">
        <f aca="false">FALSE()</f>
        <v>0</v>
      </c>
      <c r="E10" s="55" t="n">
        <v>5714401473077</v>
      </c>
      <c r="F10" s="55" t="s">
        <v>398</v>
      </c>
      <c r="G10" s="56" t="s">
        <v>399</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Belga</v>
      </c>
      <c r="I10" s="57" t="n">
        <f aca="false">TRUE()</f>
        <v>1</v>
      </c>
      <c r="J10" s="58" t="n">
        <f aca="false">FALSE()</f>
        <v>0</v>
      </c>
      <c r="K10" s="55" t="s">
        <v>400</v>
      </c>
      <c r="L10" s="59" t="n">
        <f aca="false">FALSE()</f>
        <v>0</v>
      </c>
      <c r="M10" s="60" t="str">
        <f aca="false">IF(ISBLANK(K10),"",IF(L10, "https://raw.githubusercontent.com/PatrickVibild/TellusAmazonPictures/master/pictures/"&amp;K10&amp;"/1.jpg","https://download.lenovo.com/Images/Parts/"&amp;K10&amp;"/"&amp;K10&amp;"_A.jpg"))</f>
        <v>https://download.lenovo.com/Images/Parts/01EN934/01EN934_A.jpg</v>
      </c>
      <c r="N10" s="60" t="str">
        <f aca="false">IF(ISBLANK(K10),"",IF(L10, "https://raw.githubusercontent.com/PatrickVibild/TellusAmazonPictures/master/pictures/"&amp;K10&amp;"/2.jpg","https://download.lenovo.com/Images/Parts/"&amp;K10&amp;"/"&amp;K10&amp;"_B.jpg"))</f>
        <v>https://download.lenovo.com/Images/Parts/01EN934/01EN934_B.jpg</v>
      </c>
      <c r="O10" s="61" t="str">
        <f aca="false">IF(ISBLANK(K10),"",IF(L10, "https://raw.githubusercontent.com/PatrickVibild/TellusAmazonPictures/master/pictures/"&amp;K10&amp;"/3.jpg","https://download.lenovo.com/Images/Parts/"&amp;K10&amp;"/"&amp;K10&amp;"_details.jpg"))</f>
        <v>https://download.lenovo.com/Images/Parts/01EN934/01EN934_details.jpg</v>
      </c>
      <c r="P10" s="0" t="str">
        <f aca="false">IF(ISBLANK(K10),"",IF(L10, "https://raw.githubusercontent.com/PatrickVibild/TellusAmazonPictures/master/pictures/"&amp;K10&amp;"/4.jpg", ""))</f>
        <v/>
      </c>
      <c r="Q10" s="0" t="str">
        <f aca="false">IF(ISBLANK(K10),"",IF(L10, "https://raw.githubusercontent.com/PatrickVibild/TellusAmazonPictures/master/pictures/"&amp;K10&amp;"/5.jpg", ""))</f>
        <v/>
      </c>
      <c r="R10" s="0" t="str">
        <f aca="false">IF(ISBLANK(K10),"",IF(L10, "https://raw.githubusercontent.com/PatrickVibild/TellusAmazonPictures/master/pictures/"&amp;K10&amp;"/6.jpg", ""))</f>
        <v/>
      </c>
      <c r="S10" s="0" t="str">
        <f aca="false">IF(ISBLANK(K10),"",IF(L10, "https://raw.githubusercontent.com/PatrickVibild/TellusAmazonPictures/master/pictures/"&amp;K10&amp;"/7.jpg", ""))</f>
        <v/>
      </c>
      <c r="T10" s="0" t="str">
        <f aca="false">IF(ISBLANK(K10),"",IF(L10, "https://raw.githubusercontent.com/PatrickVibild/TellusAmazonPictures/master/pictures/"&amp;K10&amp;"/8.jpg",""))</f>
        <v/>
      </c>
      <c r="U10" s="0" t="str">
        <f aca="false">IF(ISBLANK(K10),"",IF(L10, "https://raw.githubusercontent.com/PatrickVibild/TellusAmazonPictures/master/pictures/"&amp;K10&amp;"/9.jpg",""))</f>
        <v/>
      </c>
      <c r="V10" s="62" t="n">
        <f aca="false">MATCH(G10,options!$D$1:$D$20,0)</f>
        <v>7</v>
      </c>
    </row>
    <row r="11" customFormat="false" ht="12.8" hidden="false" customHeight="false" outlineLevel="0" collapsed="false">
      <c r="A11" s="48" t="s">
        <v>401</v>
      </c>
      <c r="B11" s="66" t="n">
        <v>150</v>
      </c>
      <c r="C11" s="54" t="n">
        <f aca="false">FALSE()</f>
        <v>0</v>
      </c>
      <c r="D11" s="54" t="n">
        <f aca="false">FALSE()</f>
        <v>0</v>
      </c>
      <c r="E11" s="55" t="n">
        <v>5714401473084</v>
      </c>
      <c r="F11" s="55" t="s">
        <v>402</v>
      </c>
      <c r="G11" s="56" t="s">
        <v>403</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Bulgaro</v>
      </c>
      <c r="I11" s="57" t="n">
        <f aca="false">TRUE()</f>
        <v>1</v>
      </c>
      <c r="J11" s="58" t="n">
        <f aca="false">FALSE()</f>
        <v>0</v>
      </c>
      <c r="K11" s="55" t="s">
        <v>404</v>
      </c>
      <c r="L11" s="59" t="n">
        <f aca="false">FALSE()</f>
        <v>0</v>
      </c>
      <c r="M11" s="67" t="str">
        <f aca="false">IF(ISBLANK(K11),"",IF(L11, "https://raw.githubusercontent.com/PatrickVibild/TellusAmazonPictures/master/pictures/"&amp;K11&amp;"/1.jpg","https://download.lenovo.com/Images/Parts/"&amp;K11&amp;"/"&amp;K11&amp;"_A.jpg"))</f>
        <v>https://download.lenovo.com/Images/Parts/01EN935/01EN935_A.jpg</v>
      </c>
      <c r="N11" s="60" t="str">
        <f aca="false">IF(ISBLANK(K11),"",IF(L11, "https://raw.githubusercontent.com/PatrickVibild/TellusAmazonPictures/master/pictures/"&amp;K11&amp;"/2.jpg","https://download.lenovo.com/Images/Parts/"&amp;K11&amp;"/"&amp;K11&amp;"_B.jpg"))</f>
        <v>https://download.lenovo.com/Images/Parts/01EN935/01EN935_B.jpg</v>
      </c>
      <c r="O11" s="61" t="str">
        <f aca="false">IF(ISBLANK(K11),"",IF(L11, "https://raw.githubusercontent.com/PatrickVibild/TellusAmazonPictures/master/pictures/"&amp;K11&amp;"/3.jpg","https://download.lenovo.com/Images/Parts/"&amp;K11&amp;"/"&amp;K11&amp;"_details.jpg"))</f>
        <v>https://download.lenovo.com/Images/Parts/01EN935/01EN935_details.jpg</v>
      </c>
      <c r="P11" s="0" t="str">
        <f aca="false">IF(ISBLANK(K11),"",IF(L11, "https://raw.githubusercontent.com/PatrickVibild/TellusAmazonPictures/master/pictures/"&amp;K11&amp;"/4.jpg", ""))</f>
        <v/>
      </c>
      <c r="Q11" s="0" t="str">
        <f aca="false">IF(ISBLANK(K11),"",IF(L11, "https://raw.githubusercontent.com/PatrickVibild/TellusAmazonPictures/master/pictures/"&amp;K11&amp;"/5.jpg", ""))</f>
        <v/>
      </c>
      <c r="R11" s="0" t="str">
        <f aca="false">IF(ISBLANK(K11),"",IF(L11, "https://raw.githubusercontent.com/PatrickVibild/TellusAmazonPictures/master/pictures/"&amp;K11&amp;"/6.jpg", ""))</f>
        <v/>
      </c>
      <c r="S11" s="0" t="str">
        <f aca="false">IF(ISBLANK(K11),"",IF(L11, "https://raw.githubusercontent.com/PatrickVibild/TellusAmazonPictures/master/pictures/"&amp;K11&amp;"/7.jpg", ""))</f>
        <v/>
      </c>
      <c r="T11" s="0" t="str">
        <f aca="false">IF(ISBLANK(K11),"",IF(L11, "https://raw.githubusercontent.com/PatrickVibild/TellusAmazonPictures/master/pictures/"&amp;K11&amp;"/8.jpg",""))</f>
        <v/>
      </c>
      <c r="U11" s="0" t="str">
        <f aca="false">IF(ISBLANK(K11),"",IF(L11, "https://raw.githubusercontent.com/PatrickVibild/TellusAmazonPictures/master/pictures/"&amp;K11&amp;"/9.jpg",""))</f>
        <v/>
      </c>
      <c r="V11" s="62" t="n">
        <f aca="false">MATCH(G11,options!$D$1:$D$20,0)</f>
        <v>8</v>
      </c>
    </row>
    <row r="12" customFormat="false" ht="12.8" hidden="false" customHeight="false" outlineLevel="0" collapsed="false">
      <c r="B12" s="65"/>
      <c r="C12" s="54" t="n">
        <f aca="false">FALSE()</f>
        <v>0</v>
      </c>
      <c r="D12" s="54" t="n">
        <f aca="false">FALSE()</f>
        <v>0</v>
      </c>
      <c r="E12" s="55" t="n">
        <v>5714401473091</v>
      </c>
      <c r="F12" s="55" t="s">
        <v>405</v>
      </c>
      <c r="G12" s="56" t="s">
        <v>406</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Ceco</v>
      </c>
      <c r="I12" s="57" t="n">
        <f aca="false">TRUE()</f>
        <v>1</v>
      </c>
      <c r="J12" s="58" t="n">
        <f aca="false">FALSE()</f>
        <v>0</v>
      </c>
      <c r="K12" s="55" t="s">
        <v>407</v>
      </c>
      <c r="L12" s="59" t="n">
        <f aca="false">FALSE()</f>
        <v>0</v>
      </c>
      <c r="M12" s="60" t="str">
        <f aca="false">IF(ISBLANK(K12),"",IF(L12, "https://raw.githubusercontent.com/PatrickVibild/TellusAmazonPictures/master/pictures/"&amp;K12&amp;"/1.jpg","https://download.lenovo.com/Images/Parts/"&amp;K12&amp;"/"&amp;K12&amp;"_A.jpg"))</f>
        <v>https://download.lenovo.com/Images/Parts/01ER508/01ER508_A.jpg</v>
      </c>
      <c r="N12" s="60" t="str">
        <f aca="false">IF(ISBLANK(K12),"",IF(L12, "https://raw.githubusercontent.com/PatrickVibild/TellusAmazonPictures/master/pictures/"&amp;K12&amp;"/2.jpg","https://download.lenovo.com/Images/Parts/"&amp;K12&amp;"/"&amp;K12&amp;"_B.jpg"))</f>
        <v>https://download.lenovo.com/Images/Parts/01ER508/01ER508_B.jpg</v>
      </c>
      <c r="O12" s="61" t="str">
        <f aca="false">IF(ISBLANK(K12),"",IF(L12, "https://raw.githubusercontent.com/PatrickVibild/TellusAmazonPictures/master/pictures/"&amp;K12&amp;"/3.jpg","https://download.lenovo.com/Images/Parts/"&amp;K12&amp;"/"&amp;K12&amp;"_details.jpg"))</f>
        <v>https://download.lenovo.com/Images/Parts/01ER508/01ER508_details.jpg</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f>
        <v/>
      </c>
      <c r="V12" s="62" t="n">
        <f aca="false">MATCH(G12,options!$D$1:$D$20,0)</f>
        <v>20</v>
      </c>
    </row>
    <row r="13" customFormat="false" ht="12.8" hidden="false" customHeight="false" outlineLevel="0" collapsed="false">
      <c r="A13" s="48" t="s">
        <v>408</v>
      </c>
      <c r="B13" s="55" t="s">
        <v>409</v>
      </c>
      <c r="C13" s="54" t="n">
        <f aca="false">FALSE()</f>
        <v>0</v>
      </c>
      <c r="D13" s="54" t="n">
        <f aca="false">FALSE()</f>
        <v>0</v>
      </c>
      <c r="E13" s="55" t="n">
        <v>5714401473107</v>
      </c>
      <c r="F13" s="55" t="s">
        <v>410</v>
      </c>
      <c r="G13" s="56" t="s">
        <v>411</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Danese</v>
      </c>
      <c r="I13" s="57" t="n">
        <f aca="false">TRUE()</f>
        <v>1</v>
      </c>
      <c r="J13" s="58" t="n">
        <f aca="false">FALSE()</f>
        <v>0</v>
      </c>
      <c r="K13" s="55" t="s">
        <v>412</v>
      </c>
      <c r="L13" s="59" t="n">
        <f aca="false">FALSE()</f>
        <v>0</v>
      </c>
      <c r="M13" s="60" t="str">
        <f aca="false">IF(ISBLANK(K13),"",IF(L13, "https://raw.githubusercontent.com/PatrickVibild/TellusAmazonPictures/master/pictures/"&amp;K13&amp;"/1.jpg","https://download.lenovo.com/Images/Parts/"&amp;K13&amp;"/"&amp;K13&amp;"_A.jpg"))</f>
        <v>https://download.lenovo.com/Images/Parts/01ER509/01ER509_A.jpg</v>
      </c>
      <c r="N13" s="60" t="str">
        <f aca="false">IF(ISBLANK(K13),"",IF(L13, "https://raw.githubusercontent.com/PatrickVibild/TellusAmazonPictures/master/pictures/"&amp;K13&amp;"/2.jpg","https://download.lenovo.com/Images/Parts/"&amp;K13&amp;"/"&amp;K13&amp;"_B.jpg"))</f>
        <v>https://download.lenovo.com/Images/Parts/01ER509/01ER509_B.jpg</v>
      </c>
      <c r="O13" s="61" t="str">
        <f aca="false">IF(ISBLANK(K13),"",IF(L13, "https://raw.githubusercontent.com/PatrickVibild/TellusAmazonPictures/master/pictures/"&amp;K13&amp;"/3.jpg","https://download.lenovo.com/Images/Parts/"&amp;K13&amp;"/"&amp;K13&amp;"_details.jpg"))</f>
        <v>https://download.lenovo.com/Images/Parts/01ER509/01ER509_details.jpg</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f>
        <v/>
      </c>
      <c r="V13" s="62" t="n">
        <f aca="false">MATCH(G13,options!$D$1:$D$20,0)</f>
        <v>9</v>
      </c>
    </row>
    <row r="14" customFormat="false" ht="12.8" hidden="false" customHeight="false" outlineLevel="0" collapsed="false">
      <c r="A14" s="48" t="s">
        <v>413</v>
      </c>
      <c r="B14" s="55" t="n">
        <v>5714401470991</v>
      </c>
      <c r="C14" s="54" t="n">
        <f aca="false">FALSE()</f>
        <v>0</v>
      </c>
      <c r="D14" s="54" t="n">
        <f aca="false">FALSE()</f>
        <v>0</v>
      </c>
      <c r="E14" s="55" t="n">
        <v>5714401473114</v>
      </c>
      <c r="F14" s="55" t="s">
        <v>414</v>
      </c>
      <c r="G14" s="56" t="s">
        <v>415</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Ungherese</v>
      </c>
      <c r="I14" s="57" t="n">
        <f aca="false">TRUE()</f>
        <v>1</v>
      </c>
      <c r="J14" s="58" t="n">
        <f aca="false">FALSE()</f>
        <v>0</v>
      </c>
      <c r="K14" s="55" t="s">
        <v>416</v>
      </c>
      <c r="L14" s="59" t="n">
        <f aca="false">FALSE()</f>
        <v>0</v>
      </c>
      <c r="M14" s="60" t="str">
        <f aca="false">IF(ISBLANK(K14),"",IF(L14, "https://raw.githubusercontent.com/PatrickVibild/TellusAmazonPictures/master/pictures/"&amp;K14&amp;"/1.jpg","https://download.lenovo.com/Images/Parts/"&amp;K14&amp;"/"&amp;K14&amp;"_A.jpg"))</f>
        <v>https://download.lenovo.com/Images/Parts/01EN943/01EN943_A.jpg</v>
      </c>
      <c r="N14" s="60" t="str">
        <f aca="false">IF(ISBLANK(K14),"",IF(L14, "https://raw.githubusercontent.com/PatrickVibild/TellusAmazonPictures/master/pictures/"&amp;K14&amp;"/2.jpg","https://download.lenovo.com/Images/Parts/"&amp;K14&amp;"/"&amp;K14&amp;"_B.jpg"))</f>
        <v>https://download.lenovo.com/Images/Parts/01EN943/01EN943_B.jpg</v>
      </c>
      <c r="O14" s="61" t="str">
        <f aca="false">IF(ISBLANK(K14),"",IF(L14, "https://raw.githubusercontent.com/PatrickVibild/TellusAmazonPictures/master/pictures/"&amp;K14&amp;"/3.jpg","https://download.lenovo.com/Images/Parts/"&amp;K14&amp;"/"&amp;K14&amp;"_details.jpg"))</f>
        <v>https://download.lenovo.com/Images/Parts/01EN943/01EN943_details.jpg</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f>
        <v/>
      </c>
      <c r="V14" s="62" t="n">
        <f aca="false">MATCH(G14,options!$D$1:$D$20,0)</f>
        <v>19</v>
      </c>
    </row>
    <row r="15" customFormat="false" ht="12.8" hidden="false" customHeight="false" outlineLevel="0" collapsed="false">
      <c r="B15" s="65"/>
      <c r="C15" s="54" t="n">
        <f aca="false">FALSE()</f>
        <v>0</v>
      </c>
      <c r="D15" s="54" t="n">
        <f aca="false">FALSE()</f>
        <v>0</v>
      </c>
      <c r="E15" s="55" t="n">
        <v>5714401473121</v>
      </c>
      <c r="F15" s="55" t="s">
        <v>417</v>
      </c>
      <c r="G15" s="56" t="s">
        <v>418</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Olandese</v>
      </c>
      <c r="I15" s="57" t="n">
        <f aca="false">TRUE()</f>
        <v>1</v>
      </c>
      <c r="J15" s="58" t="n">
        <f aca="false">FALSE()</f>
        <v>0</v>
      </c>
      <c r="K15" s="55" t="s">
        <v>419</v>
      </c>
      <c r="L15" s="59" t="n">
        <f aca="false">FALSE()</f>
        <v>0</v>
      </c>
      <c r="M15" s="60" t="str">
        <f aca="false">IF(ISBLANK(K15),"",IF(L15, "https://raw.githubusercontent.com/PatrickVibild/TellusAmazonPictures/master/pictures/"&amp;K15&amp;"/1.jpg","https://download.lenovo.com/Images/Parts/"&amp;K15&amp;"/"&amp;K15&amp;"_A.jpg"))</f>
        <v>https://download.lenovo.com/Images/Parts/01EN947/01EN947_A.jpg</v>
      </c>
      <c r="N15" s="60" t="str">
        <f aca="false">IF(ISBLANK(K15),"",IF(L15, "https://raw.githubusercontent.com/PatrickVibild/TellusAmazonPictures/master/pictures/"&amp;K15&amp;"/2.jpg","https://download.lenovo.com/Images/Parts/"&amp;K15&amp;"/"&amp;K15&amp;"_B.jpg"))</f>
        <v>https://download.lenovo.com/Images/Parts/01EN947/01EN947_B.jpg</v>
      </c>
      <c r="O15" s="61" t="str">
        <f aca="false">IF(ISBLANK(K15),"",IF(L15, "https://raw.githubusercontent.com/PatrickVibild/TellusAmazonPictures/master/pictures/"&amp;K15&amp;"/3.jpg","https://download.lenovo.com/Images/Parts/"&amp;K15&amp;"/"&amp;K15&amp;"_details.jpg"))</f>
        <v>https://download.lenovo.com/Images/Parts/01EN947/01EN947_details.jpg</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f>
        <v/>
      </c>
      <c r="V15" s="62" t="n">
        <f aca="false">MATCH(G15,options!$D$1:$D$20,0)</f>
        <v>10</v>
      </c>
    </row>
    <row r="16" customFormat="false" ht="12.8" hidden="false" customHeight="false" outlineLevel="0" collapsed="false">
      <c r="A16" s="48" t="s">
        <v>420</v>
      </c>
      <c r="B16" s="49" t="s">
        <v>421</v>
      </c>
      <c r="C16" s="54" t="n">
        <f aca="false">FALSE()</f>
        <v>0</v>
      </c>
      <c r="D16" s="54" t="n">
        <f aca="false">FALSE()</f>
        <v>0</v>
      </c>
      <c r="E16" s="55" t="n">
        <v>5714401473138</v>
      </c>
      <c r="F16" s="55" t="s">
        <v>422</v>
      </c>
      <c r="G16" s="56" t="s">
        <v>423</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Norvegese</v>
      </c>
      <c r="I16" s="57" t="n">
        <f aca="false">TRUE()</f>
        <v>1</v>
      </c>
      <c r="J16" s="58" t="n">
        <f aca="false">FALSE()</f>
        <v>0</v>
      </c>
      <c r="K16" s="55" t="s">
        <v>424</v>
      </c>
      <c r="L16" s="59" t="n">
        <f aca="false">FALSE()</f>
        <v>0</v>
      </c>
      <c r="M16" s="60" t="str">
        <f aca="false">IF(ISBLANK(K16),"",IF(L16, "https://raw.githubusercontent.com/PatrickVibild/TellusAmazonPictures/master/pictures/"&amp;K16&amp;"/1.jpg","https://download.lenovo.com/Images/Parts/"&amp;K16&amp;"/"&amp;K16&amp;"_A.jpg"))</f>
        <v>https://download.lenovo.com/Images/Parts/01ER520/01ER520_A.jpg</v>
      </c>
      <c r="N16" s="60" t="str">
        <f aca="false">IF(ISBLANK(K16),"",IF(L16, "https://raw.githubusercontent.com/PatrickVibild/TellusAmazonPictures/master/pictures/"&amp;K16&amp;"/2.jpg","https://download.lenovo.com/Images/Parts/"&amp;K16&amp;"/"&amp;K16&amp;"_B.jpg"))</f>
        <v>https://download.lenovo.com/Images/Parts/01ER520/01ER520_B.jpg</v>
      </c>
      <c r="O16" s="61" t="str">
        <f aca="false">IF(ISBLANK(K16),"",IF(L16, "https://raw.githubusercontent.com/PatrickVibild/TellusAmazonPictures/master/pictures/"&amp;K16&amp;"/3.jpg","https://download.lenovo.com/Images/Parts/"&amp;K16&amp;"/"&amp;K16&amp;"_details.jpg"))</f>
        <v>https://download.lenovo.com/Images/Parts/01ER520/01ER520_details.jpg</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f>
        <v/>
      </c>
      <c r="V16" s="62" t="n">
        <f aca="false">MATCH(G16,options!$D$1:$D$20,0)</f>
        <v>11</v>
      </c>
    </row>
    <row r="17" customFormat="false" ht="12.8" hidden="false" customHeight="false" outlineLevel="0" collapsed="false">
      <c r="B17" s="65"/>
      <c r="C17" s="54" t="n">
        <f aca="false">FALSE()</f>
        <v>0</v>
      </c>
      <c r="D17" s="54" t="n">
        <f aca="false">FALSE()</f>
        <v>0</v>
      </c>
      <c r="E17" s="55" t="n">
        <v>5714401473145</v>
      </c>
      <c r="F17" s="55" t="s">
        <v>425</v>
      </c>
      <c r="G17" s="56" t="s">
        <v>426</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Polacco</v>
      </c>
      <c r="I17" s="57" t="n">
        <f aca="false">TRUE()</f>
        <v>1</v>
      </c>
      <c r="J17" s="58" t="n">
        <f aca="false">FALSE()</f>
        <v>0</v>
      </c>
      <c r="K17" s="55"/>
      <c r="L17" s="59" t="n">
        <f aca="false">FALSE()</f>
        <v>0</v>
      </c>
      <c r="M17" s="60" t="str">
        <f aca="false">IF(ISBLANK(K17),"",IF(L17, "https://raw.githubusercontent.com/PatrickVibild/TellusAmazonPictures/master/pictures/"&amp;K17&amp;"/1.jpg","https://download.lenovo.com/Images/Parts/"&amp;K17&amp;"/"&amp;K17&amp;"_A.jpg"))</f>
        <v/>
      </c>
      <c r="N17" s="60" t="str">
        <f aca="false">IF(ISBLANK(K17),"",IF(L17, "https://raw.githubusercontent.com/PatrickVibild/TellusAmazonPictures/master/pictures/"&amp;K17&amp;"/2.jpg","https://download.lenovo.com/Images/Parts/"&amp;K17&amp;"/"&amp;K17&amp;"_B.jpg"))</f>
        <v/>
      </c>
      <c r="O17" s="61" t="str">
        <f aca="false">IF(ISBLANK(K17),"",IF(L17, "https://raw.githubusercontent.com/PatrickVibild/TellusAmazonPictures/master/pictures/"&amp;K17&amp;"/3.jpg","https://download.lenovo.com/Images/Parts/"&amp;K17&amp;"/"&amp;K17&amp;"_details.jpg"))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f>
        <v/>
      </c>
      <c r="V17" s="62" t="n">
        <f aca="false">MATCH(G17,options!$D$1:$D$20,0)</f>
        <v>12</v>
      </c>
    </row>
    <row r="18" customFormat="false" ht="12.8" hidden="false" customHeight="false" outlineLevel="0" collapsed="false">
      <c r="A18" s="48" t="s">
        <v>427</v>
      </c>
      <c r="B18" s="66" t="n">
        <v>5</v>
      </c>
      <c r="C18" s="54" t="n">
        <f aca="false">FALSE()</f>
        <v>0</v>
      </c>
      <c r="D18" s="54" t="n">
        <f aca="false">FALSE()</f>
        <v>0</v>
      </c>
      <c r="E18" s="55" t="n">
        <v>5714401473152</v>
      </c>
      <c r="F18" s="55" t="s">
        <v>428</v>
      </c>
      <c r="G18" s="56" t="s">
        <v>429</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Portoghese</v>
      </c>
      <c r="I18" s="57" t="n">
        <f aca="false">TRUE()</f>
        <v>1</v>
      </c>
      <c r="J18" s="58" t="n">
        <f aca="false">FALSE()</f>
        <v>0</v>
      </c>
      <c r="K18" s="55" t="s">
        <v>430</v>
      </c>
      <c r="L18" s="59" t="n">
        <f aca="false">FALSE()</f>
        <v>0</v>
      </c>
      <c r="M18" s="60" t="str">
        <f aca="false">IF(ISBLANK(K18),"",IF(L18, "https://raw.githubusercontent.com/PatrickVibild/TellusAmazonPictures/master/pictures/"&amp;K18&amp;"/1.jpg","https://download.lenovo.com/Images/Parts/"&amp;K18&amp;"/"&amp;K18&amp;"_A.jpg"))</f>
        <v>https://download.lenovo.com/Images/Parts/01EN950/01EN950_A.jpg</v>
      </c>
      <c r="N18" s="60" t="str">
        <f aca="false">IF(ISBLANK(K18),"",IF(L18, "https://raw.githubusercontent.com/PatrickVibild/TellusAmazonPictures/master/pictures/"&amp;K18&amp;"/2.jpg","https://download.lenovo.com/Images/Parts/"&amp;K18&amp;"/"&amp;K18&amp;"_B.jpg"))</f>
        <v>https://download.lenovo.com/Images/Parts/01EN950/01EN950_B.jpg</v>
      </c>
      <c r="O18" s="61" t="str">
        <f aca="false">IF(ISBLANK(K18),"",IF(L18, "https://raw.githubusercontent.com/PatrickVibild/TellusAmazonPictures/master/pictures/"&amp;K18&amp;"/3.jpg","https://download.lenovo.com/Images/Parts/"&amp;K18&amp;"/"&amp;K18&amp;"_details.jpg"))</f>
        <v>https://download.lenovo.com/Images/Parts/01EN950/01EN950_details.jpg</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f>
        <v/>
      </c>
      <c r="V18" s="62" t="n">
        <f aca="false">MATCH(G18,options!$D$1:$D$20,0)</f>
        <v>13</v>
      </c>
    </row>
    <row r="19" customFormat="false" ht="12.8" hidden="false" customHeight="false" outlineLevel="0" collapsed="false">
      <c r="B19" s="65"/>
      <c r="C19" s="54" t="n">
        <f aca="false">FALSE()</f>
        <v>0</v>
      </c>
      <c r="D19" s="54" t="n">
        <f aca="false">FALSE()</f>
        <v>0</v>
      </c>
      <c r="E19" s="55" t="n">
        <v>5714401473169</v>
      </c>
      <c r="F19" s="55" t="s">
        <v>431</v>
      </c>
      <c r="G19" s="56" t="s">
        <v>432</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Svedese – Finlandese</v>
      </c>
      <c r="I19" s="57" t="n">
        <f aca="false">TRUE()</f>
        <v>1</v>
      </c>
      <c r="J19" s="58" t="n">
        <f aca="false">FALSE()</f>
        <v>0</v>
      </c>
      <c r="K19" s="55" t="s">
        <v>433</v>
      </c>
      <c r="L19" s="59" t="n">
        <f aca="false">FALSE()</f>
        <v>0</v>
      </c>
      <c r="M19" s="60" t="str">
        <f aca="false">IF(ISBLANK(K19),"",IF(L19, "https://raw.githubusercontent.com/PatrickVibild/TellusAmazonPictures/master/pictures/"&amp;K19&amp;"/1.jpg","https://download.lenovo.com/Images/Parts/"&amp;K19&amp;"/"&amp;K19&amp;"_A.jpg"))</f>
        <v>https://download.lenovo.com/Images/Parts/01EN954/01EN954_A.jpg</v>
      </c>
      <c r="N19" s="60" t="str">
        <f aca="false">IF(ISBLANK(K19),"",IF(L19, "https://raw.githubusercontent.com/PatrickVibild/TellusAmazonPictures/master/pictures/"&amp;K19&amp;"/2.jpg","https://download.lenovo.com/Images/Parts/"&amp;K19&amp;"/"&amp;K19&amp;"_B.jpg"))</f>
        <v>https://download.lenovo.com/Images/Parts/01EN954/01EN954_B.jpg</v>
      </c>
      <c r="O19" s="61" t="str">
        <f aca="false">IF(ISBLANK(K19),"",IF(L19, "https://raw.githubusercontent.com/PatrickVibild/TellusAmazonPictures/master/pictures/"&amp;K19&amp;"/3.jpg","https://download.lenovo.com/Images/Parts/"&amp;K19&amp;"/"&amp;K19&amp;"_details.jpg"))</f>
        <v>https://download.lenovo.com/Images/Parts/01EN954/01EN954_details.jpg</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f>
        <v/>
      </c>
      <c r="V19" s="62" t="n">
        <f aca="false">MATCH(G19,options!$D$1:$D$20,0)</f>
        <v>14</v>
      </c>
    </row>
    <row r="20" customFormat="false" ht="12.8" hidden="false" customHeight="false" outlineLevel="0" collapsed="false">
      <c r="A20" s="48" t="s">
        <v>434</v>
      </c>
      <c r="B20" s="68" t="s">
        <v>435</v>
      </c>
      <c r="C20" s="54" t="n">
        <f aca="false">FALSE()</f>
        <v>0</v>
      </c>
      <c r="D20" s="54" t="n">
        <f aca="false">FALSE()</f>
        <v>0</v>
      </c>
      <c r="E20" s="55" t="n">
        <v>5714401473176</v>
      </c>
      <c r="F20" s="55" t="s">
        <v>436</v>
      </c>
      <c r="G20" s="56" t="s">
        <v>437</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Svizzero</v>
      </c>
      <c r="I20" s="57" t="n">
        <f aca="false">TRUE()</f>
        <v>1</v>
      </c>
      <c r="J20" s="58" t="n">
        <f aca="false">FALSE()</f>
        <v>0</v>
      </c>
      <c r="K20" s="55" t="s">
        <v>438</v>
      </c>
      <c r="L20" s="59" t="n">
        <f aca="false">FALSE()</f>
        <v>0</v>
      </c>
      <c r="M20" s="60" t="str">
        <f aca="false">IF(ISBLANK(K20),"",IF(L20, "https://raw.githubusercontent.com/PatrickVibild/TellusAmazonPictures/master/pictures/"&amp;K20&amp;"/1.jpg","https://download.lenovo.com/Images/Parts/"&amp;K20&amp;"/"&amp;K20&amp;"_A.jpg"))</f>
        <v>https://download.lenovo.com/Images/Parts/01EN955/01EN955_A.jpg</v>
      </c>
      <c r="N20" s="60" t="str">
        <f aca="false">IF(ISBLANK(K20),"",IF(L20, "https://raw.githubusercontent.com/PatrickVibild/TellusAmazonPictures/master/pictures/"&amp;K20&amp;"/2.jpg","https://download.lenovo.com/Images/Parts/"&amp;K20&amp;"/"&amp;K20&amp;"_B.jpg"))</f>
        <v>https://download.lenovo.com/Images/Parts/01EN955/01EN955_B.jpg</v>
      </c>
      <c r="O20" s="61" t="str">
        <f aca="false">IF(ISBLANK(K20),"",IF(L20, "https://raw.githubusercontent.com/PatrickVibild/TellusAmazonPictures/master/pictures/"&amp;K20&amp;"/3.jpg","https://download.lenovo.com/Images/Parts/"&amp;K20&amp;"/"&amp;K20&amp;"_details.jpg"))</f>
        <v>https://download.lenovo.com/Images/Parts/01EN955/01EN955_details.jpg</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f>
        <v/>
      </c>
      <c r="V20" s="62" t="n">
        <f aca="false">MATCH(G20,options!$D$1:$D$20,0)</f>
        <v>15</v>
      </c>
    </row>
    <row r="21" customFormat="false" ht="23.85" hidden="false" customHeight="false" outlineLevel="0" collapsed="false">
      <c r="B21" s="65"/>
      <c r="C21" s="54" t="n">
        <f aca="false">FALSE()</f>
        <v>0</v>
      </c>
      <c r="D21" s="54" t="n">
        <f aca="false">FALSE()</f>
        <v>0</v>
      </c>
      <c r="E21" s="55" t="n">
        <v>5714401473183</v>
      </c>
      <c r="F21" s="55" t="s">
        <v>439</v>
      </c>
      <c r="G21" s="56" t="s">
        <v>440</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7" t="n">
        <f aca="false">TRUE()</f>
        <v>1</v>
      </c>
      <c r="J21" s="58" t="n">
        <f aca="false">FALSE()</f>
        <v>0</v>
      </c>
      <c r="K21" s="55" t="s">
        <v>441</v>
      </c>
      <c r="L21" s="59" t="n">
        <f aca="false">TRUE()</f>
        <v>1</v>
      </c>
      <c r="M21" s="60" t="str">
        <f aca="false">IF(ISBLANK(K21),"",IF(L21, "https://raw.githubusercontent.com/PatrickVibild/TellusAmazonPictures/master/pictures/"&amp;K21&amp;"/1.jpg","https://download.lenovo.com/Images/Parts/"&amp;K21&amp;"/"&amp;K21&amp;"_A.jpg"))</f>
        <v>https://raw.githubusercontent.com/PatrickVibild/TellusAmazonPictures/master/pictures/Lenovo/T470/BL/USI/1.jpg</v>
      </c>
      <c r="N21" s="60" t="str">
        <f aca="false">IF(ISBLANK(K21),"",IF(L21, "https://raw.githubusercontent.com/PatrickVibild/TellusAmazonPictures/master/pictures/"&amp;K21&amp;"/2.jpg","https://download.lenovo.com/Images/Parts/"&amp;K21&amp;"/"&amp;K21&amp;"_B.jpg"))</f>
        <v>https://raw.githubusercontent.com/PatrickVibild/TellusAmazonPictures/master/pictures/Lenovo/T470/BL/USI/2.jpg</v>
      </c>
      <c r="O21" s="61" t="str">
        <f aca="false">IF(ISBLANK(K21),"",IF(L21, "https://raw.githubusercontent.com/PatrickVibild/TellusAmazonPictures/master/pictures/"&amp;K21&amp;"/3.jpg","https://download.lenovo.com/Images/Parts/"&amp;K21&amp;"/"&amp;K21&amp;"_details.jpg"))</f>
        <v>https://raw.githubusercontent.com/PatrickVibild/TellusAmazonPictures/master/pictures/Lenovo/T470/BL/USI/3.jpg</v>
      </c>
      <c r="P21" s="0" t="str">
        <f aca="false">IF(ISBLANK(K21),"",IF(L21, "https://raw.githubusercontent.com/PatrickVibild/TellusAmazonPictures/master/pictures/"&amp;K21&amp;"/4.jpg", ""))</f>
        <v>https://raw.githubusercontent.com/PatrickVibild/TellusAmazonPictures/master/pictures/Lenovo/T470/BL/USI/4.jpg</v>
      </c>
      <c r="Q21" s="0" t="str">
        <f aca="false">IF(ISBLANK(K21),"",IF(L21, "https://raw.githubusercontent.com/PatrickVibild/TellusAmazonPictures/master/pictures/"&amp;K21&amp;"/5.jpg", ""))</f>
        <v>https://raw.githubusercontent.com/PatrickVibild/TellusAmazonPictures/master/pictures/Lenovo/T470/BL/USI/5.jpg</v>
      </c>
      <c r="R21" s="0" t="str">
        <f aca="false">IF(ISBLANK(K21),"",IF(L21, "https://raw.githubusercontent.com/PatrickVibild/TellusAmazonPictures/master/pictures/"&amp;K21&amp;"/6.jpg", ""))</f>
        <v>https://raw.githubusercontent.com/PatrickVibild/TellusAmazonPictures/master/pictures/Lenovo/T470/BL/USI/6.jpg</v>
      </c>
      <c r="S21" s="0" t="str">
        <f aca="false">IF(ISBLANK(K21),"",IF(L21, "https://raw.githubusercontent.com/PatrickVibild/TellusAmazonPictures/master/pictures/"&amp;K21&amp;"/7.jpg", ""))</f>
        <v>https://raw.githubusercontent.com/PatrickVibild/TellusAmazonPictures/master/pictures/Lenovo/T470/BL/USI/7.jpg</v>
      </c>
      <c r="T21" s="0" t="str">
        <f aca="false">IF(ISBLANK(K21),"",IF(L21, "https://raw.githubusercontent.com/PatrickVibild/TellusAmazonPictures/master/pictures/"&amp;K21&amp;"/8.jpg",""))</f>
        <v>https://raw.githubusercontent.com/PatrickVibild/TellusAmazonPictures/master/pictures/Lenovo/T470/BL/USI/8.jpg</v>
      </c>
      <c r="U21" s="0" t="str">
        <f aca="false">IF(ISBLANK(K21),"",IF(L21, "https://raw.githubusercontent.com/PatrickVibild/TellusAmazonPictures/master/pictures/"&amp;K21&amp;"/9.jpg",""))</f>
        <v>https://raw.githubusercontent.com/PatrickVibild/TellusAmazonPictures/master/pictures/Lenovo/T470/BL/USI/9.jpg</v>
      </c>
      <c r="V21" s="62" t="n">
        <f aca="false">MATCH(G21,options!$D$1:$D$20,0)</f>
        <v>16</v>
      </c>
    </row>
    <row r="22" customFormat="false" ht="12.8" hidden="false" customHeight="false" outlineLevel="0" collapsed="false">
      <c r="B22" s="65"/>
      <c r="C22" s="54" t="n">
        <f aca="false">FALSE()</f>
        <v>0</v>
      </c>
      <c r="D22" s="54" t="n">
        <f aca="false">FALSE()</f>
        <v>0</v>
      </c>
      <c r="E22" s="55" t="n">
        <v>5714401473190</v>
      </c>
      <c r="F22" s="55" t="s">
        <v>442</v>
      </c>
      <c r="G22" s="56" t="s">
        <v>443</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Russo</v>
      </c>
      <c r="I22" s="57" t="n">
        <f aca="false">TRUE()</f>
        <v>1</v>
      </c>
      <c r="J22" s="58" t="n">
        <f aca="false">FALSE()</f>
        <v>0</v>
      </c>
      <c r="K22" s="55" t="s">
        <v>444</v>
      </c>
      <c r="L22" s="59" t="n">
        <f aca="false">FALSE()</f>
        <v>0</v>
      </c>
      <c r="M22" s="60" t="str">
        <f aca="false">IF(ISBLANK(K22),"",IF(L22, "https://raw.githubusercontent.com/PatrickVibild/TellusAmazonPictures/master/pictures/"&amp;K22&amp;"/1.jpg","https://download.lenovo.com/Images/Parts/"&amp;K22&amp;"/"&amp;K22&amp;"_A.jpg"))</f>
        <v>https://download.lenovo.com/Images/Parts/01ER523/01ER523_A.jpg</v>
      </c>
      <c r="N22" s="60" t="str">
        <f aca="false">IF(ISBLANK(K22),"",IF(L22, "https://raw.githubusercontent.com/PatrickVibild/TellusAmazonPictures/master/pictures/"&amp;K22&amp;"/2.jpg","https://download.lenovo.com/Images/Parts/"&amp;K22&amp;"/"&amp;K22&amp;"_B.jpg"))</f>
        <v>https://download.lenovo.com/Images/Parts/01ER523/01ER523_B.jpg</v>
      </c>
      <c r="O22" s="61" t="str">
        <f aca="false">IF(ISBLANK(K22),"",IF(L22, "https://raw.githubusercontent.com/PatrickVibild/TellusAmazonPictures/master/pictures/"&amp;K22&amp;"/3.jpg","https://download.lenovo.com/Images/Parts/"&amp;K22&amp;"/"&amp;K22&amp;"_details.jpg"))</f>
        <v>https://download.lenovo.com/Images/Parts/01ER523/01ER523_details.jpg</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f>
        <v/>
      </c>
      <c r="V22" s="62" t="n">
        <f aca="false">MATCH(G22,options!$D$1:$D$20,0)</f>
        <v>17</v>
      </c>
    </row>
    <row r="23" customFormat="false" ht="46.25" hidden="false" customHeight="false" outlineLevel="0" collapsed="false">
      <c r="A23" s="48" t="s">
        <v>445</v>
      </c>
      <c r="B23" s="49" t="str">
        <f aca="false">IF(Values!$B$36=English!$B$2,English!B3, IF(Values!$B$36=German!$B$2,German!B3, IF(Values!$B$36=Italian!$B$2,Italian!B3, IF(Values!$B$36=Spanish!$B$2, Spanish!B3, IF(Values!$B$36=French!$B$2, French!B3, IF(Values!$B$36=Dutch!$B$2,Dutch!B3, IF(Values!$B$36=English!$D$32, English!B14, 0)))))))</f>
        <v>👉 RICONDIZIONATO: RISPARMIA SOLDI - Tastiera sostitutiva per laptop Lenovo, stessa qualità delle tastiere OEM. TellusRem è il principale distributore di tastiere nel mondo dal 2011. Tastiera sostitutiva perfetta, facile da sostituire e installare. </v>
      </c>
      <c r="C23" s="54" t="n">
        <f aca="false">TRUE()</f>
        <v>1</v>
      </c>
      <c r="D23" s="54" t="n">
        <f aca="false">FALSE()</f>
        <v>0</v>
      </c>
      <c r="E23" s="55" t="n">
        <v>5714401490203</v>
      </c>
      <c r="F23" s="55" t="s">
        <v>446</v>
      </c>
      <c r="G23" s="56" t="s">
        <v>447</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 </v>
      </c>
      <c r="I23" s="57" t="n">
        <f aca="false">TRUE()</f>
        <v>1</v>
      </c>
      <c r="J23" s="58" t="n">
        <f aca="false">FALSE()</f>
        <v>0</v>
      </c>
      <c r="K23" s="55" t="s">
        <v>448</v>
      </c>
      <c r="L23" s="59" t="n">
        <f aca="false">TRUE()</f>
        <v>1</v>
      </c>
      <c r="M23" s="60" t="str">
        <f aca="false">IF(ISBLANK(K23),"",IF(L23, "https://raw.githubusercontent.com/PatrickVibild/TellusAmazonPictures/master/pictures/"&amp;K23&amp;"/1.jpg","https://download.lenovo.com/Images/Parts/"&amp;K23&amp;"/"&amp;K23&amp;"_A.jpg"))</f>
        <v>https://raw.githubusercontent.com/PatrickVibild/TellusAmazonPictures/master/pictures/Lenovo/T470/BL/US/1.jpg</v>
      </c>
      <c r="N23" s="60" t="str">
        <f aca="false">IF(ISBLANK(K23),"",IF(L23, "https://raw.githubusercontent.com/PatrickVibild/TellusAmazonPictures/master/pictures/"&amp;K23&amp;"/2.jpg","https://download.lenovo.com/Images/Parts/"&amp;K23&amp;"/"&amp;K23&amp;"_B.jpg"))</f>
        <v>https://raw.githubusercontent.com/PatrickVibild/TellusAmazonPictures/master/pictures/Lenovo/T470/BL/US/2.jpg</v>
      </c>
      <c r="O23" s="61" t="str">
        <f aca="false">IF(ISBLANK(K23),"",IF(L23, "https://raw.githubusercontent.com/PatrickVibild/TellusAmazonPictures/master/pictures/"&amp;K23&amp;"/3.jpg","https://download.lenovo.com/Images/Parts/"&amp;K23&amp;"/"&amp;K23&amp;"_details.jpg"))</f>
        <v>https://raw.githubusercontent.com/PatrickVibild/TellusAmazonPictures/master/pictures/Lenovo/T470/BL/US/3.jpg</v>
      </c>
      <c r="P23" s="0" t="str">
        <f aca="false">IF(ISBLANK(K23),"",IF(L23, "https://raw.githubusercontent.com/PatrickVibild/TellusAmazonPictures/master/pictures/"&amp;K23&amp;"/4.jpg", ""))</f>
        <v>https://raw.githubusercontent.com/PatrickVibild/TellusAmazonPictures/master/pictures/Lenovo/T470/BL/US/4.jpg</v>
      </c>
      <c r="Q23" s="0" t="str">
        <f aca="false">IF(ISBLANK(K23),"",IF(L23, "https://raw.githubusercontent.com/PatrickVibild/TellusAmazonPictures/master/pictures/"&amp;K23&amp;"/5.jpg", ""))</f>
        <v>https://raw.githubusercontent.com/PatrickVibild/TellusAmazonPictures/master/pictures/Lenovo/T470/BL/US/5.jpg</v>
      </c>
      <c r="R23" s="0" t="str">
        <f aca="false">IF(ISBLANK(K23),"",IF(L23, "https://raw.githubusercontent.com/PatrickVibild/TellusAmazonPictures/master/pictures/"&amp;K23&amp;"/6.jpg", ""))</f>
        <v>https://raw.githubusercontent.com/PatrickVibild/TellusAmazonPictures/master/pictures/Lenovo/T470/BL/US/6.jpg</v>
      </c>
      <c r="S23" s="0" t="str">
        <f aca="false">IF(ISBLANK(K23),"",IF(L23, "https://raw.githubusercontent.com/PatrickVibild/TellusAmazonPictures/master/pictures/"&amp;K23&amp;"/7.jpg", ""))</f>
        <v>https://raw.githubusercontent.com/PatrickVibild/TellusAmazonPictures/master/pictures/Lenovo/T470/BL/US/7.jpg</v>
      </c>
      <c r="T23" s="0" t="str">
        <f aca="false">IF(ISBLANK(K23),"",IF(L23, "https://raw.githubusercontent.com/PatrickVibild/TellusAmazonPictures/master/pictures/"&amp;K23&amp;"/8.jpg",""))</f>
        <v>https://raw.githubusercontent.com/PatrickVibild/TellusAmazonPictures/master/pictures/Lenovo/T470/BL/US/8.jpg</v>
      </c>
      <c r="U23" s="0" t="str">
        <f aca="false">IF(ISBLANK(K23),"",IF(L23, "https://raw.githubusercontent.com/PatrickVibild/TellusAmazonPictures/master/pictures/"&amp;K23&amp;"/9.jpg",""))</f>
        <v>https://raw.githubusercontent.com/PatrickVibild/TellusAmazonPictures/master/pictures/Lenovo/T470/BL/US/9.jpg</v>
      </c>
      <c r="V23" s="62" t="n">
        <f aca="false">MATCH(G23,options!$D$1:$D$20,0)</f>
        <v>18</v>
      </c>
    </row>
    <row r="24" customFormat="false" ht="46.25" hidden="false" customHeight="false" outlineLevel="0" collapsed="false">
      <c r="A24" s="48" t="s">
        <v>449</v>
      </c>
      <c r="B24" s="49" t="str">
        <f aca="false">IF(Values!$B$36=English!$B$2,English!B4, IF(Values!$B$36=German!$B$2,German!B4, IF(Values!$B$36=Italian!$B$2,Italian!B4, IF(Values!$B$36=Spanish!$B$2, Spanish!B4, IF(Values!$B$36=French!$B$2, French!B4, IF(Values!$B$36=Dutch!$B$2,Dutch!B4, IF(Values!$B$36=English!$D$32, English!D34, 0)))))))</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54" t="n">
        <f aca="false">FALSE()</f>
        <v>0</v>
      </c>
      <c r="D24" s="54" t="n">
        <f aca="false">TRUE()</f>
        <v>1</v>
      </c>
      <c r="E24" s="55" t="n">
        <v>5714401470212</v>
      </c>
      <c r="F24" s="55" t="s">
        <v>450</v>
      </c>
      <c r="G24" s="56" t="s">
        <v>374</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Tedesco</v>
      </c>
      <c r="I24" s="57" t="n">
        <f aca="false">TRUE()</f>
        <v>1</v>
      </c>
      <c r="J24" s="58" t="n">
        <f aca="false">TRUE()</f>
        <v>1</v>
      </c>
      <c r="K24" s="55" t="s">
        <v>375</v>
      </c>
      <c r="L24" s="59" t="n">
        <f aca="false">TRUE()</f>
        <v>1</v>
      </c>
      <c r="M24" s="60" t="str">
        <f aca="false">IF(ISBLANK(K24),"",IF(L24, "https://raw.githubusercontent.com/PatrickVibild/TellusAmazonPictures/master/pictures/"&amp;K24&amp;"/1.jpg","https://download.lenovo.com/Images/Parts/"&amp;K24&amp;"/"&amp;K24&amp;"_A.jpg"))</f>
        <v>https://raw.githubusercontent.com/PatrickVibild/TellusAmazonPictures/master/pictures/Lenovo/T470/BL/DE/1.jpg</v>
      </c>
      <c r="N24" s="60" t="str">
        <f aca="false">IF(ISBLANK(K24),"",IF(L24, "https://raw.githubusercontent.com/PatrickVibild/TellusAmazonPictures/master/pictures/"&amp;K24&amp;"/2.jpg","https://download.lenovo.com/Images/Parts/"&amp;K24&amp;"/"&amp;K24&amp;"_B.jpg"))</f>
        <v>https://raw.githubusercontent.com/PatrickVibild/TellusAmazonPictures/master/pictures/Lenovo/T470/BL/DE/2.jpg</v>
      </c>
      <c r="O24" s="61" t="str">
        <f aca="false">IF(ISBLANK(K24),"",IF(L24, "https://raw.githubusercontent.com/PatrickVibild/TellusAmazonPictures/master/pictures/"&amp;K24&amp;"/3.jpg","https://download.lenovo.com/Images/Parts/"&amp;K24&amp;"/"&amp;K24&amp;"_details.jpg"))</f>
        <v>https://raw.githubusercontent.com/PatrickVibild/TellusAmazonPictures/master/pictures/Lenovo/T470/BL/DE/3.jpg</v>
      </c>
      <c r="P24" s="0" t="str">
        <f aca="false">IF(ISBLANK(K24),"",IF(L24, "https://raw.githubusercontent.com/PatrickVibild/TellusAmazonPictures/master/pictures/"&amp;K24&amp;"/4.jpg", ""))</f>
        <v>https://raw.githubusercontent.com/PatrickVibild/TellusAmazonPictures/master/pictures/Lenovo/T470/BL/DE/4.jpg</v>
      </c>
      <c r="Q24" s="0" t="str">
        <f aca="false">IF(ISBLANK(K24),"",IF(L24, "https://raw.githubusercontent.com/PatrickVibild/TellusAmazonPictures/master/pictures/"&amp;K24&amp;"/5.jpg", ""))</f>
        <v>https://raw.githubusercontent.com/PatrickVibild/TellusAmazonPictures/master/pictures/Lenovo/T470/BL/DE/5.jpg</v>
      </c>
      <c r="R24" s="0" t="str">
        <f aca="false">IF(ISBLANK(K24),"",IF(L24, "https://raw.githubusercontent.com/PatrickVibild/TellusAmazonPictures/master/pictures/"&amp;K24&amp;"/6.jpg", ""))</f>
        <v>https://raw.githubusercontent.com/PatrickVibild/TellusAmazonPictures/master/pictures/Lenovo/T470/BL/DE/6.jpg</v>
      </c>
      <c r="S24" s="0" t="str">
        <f aca="false">IF(ISBLANK(K24),"",IF(L24, "https://raw.githubusercontent.com/PatrickVibild/TellusAmazonPictures/master/pictures/"&amp;K24&amp;"/7.jpg", ""))</f>
        <v>https://raw.githubusercontent.com/PatrickVibild/TellusAmazonPictures/master/pictures/Lenovo/T470/BL/DE/7.jpg</v>
      </c>
      <c r="T24" s="0" t="str">
        <f aca="false">IF(ISBLANK(K24),"",IF(L24, "https://raw.githubusercontent.com/PatrickVibild/TellusAmazonPictures/master/pictures/"&amp;K24&amp;"/8.jpg",""))</f>
        <v>https://raw.githubusercontent.com/PatrickVibild/TellusAmazonPictures/master/pictures/Lenovo/T470/BL/DE/8.jpg</v>
      </c>
      <c r="U24" s="0" t="str">
        <f aca="false">IF(ISBLANK(K24),"",IF(L24, "https://raw.githubusercontent.com/PatrickVibild/TellusAmazonPictures/master/pictures/"&amp;K24&amp;"/9.jpg",""))</f>
        <v>https://raw.githubusercontent.com/PatrickVibild/TellusAmazonPictures/master/pictures/Lenovo/T470/BL/DE/9.jpg</v>
      </c>
      <c r="V24" s="62" t="n">
        <f aca="false">MATCH(G24,options!$D$1:$D$20,0)</f>
        <v>1</v>
      </c>
    </row>
    <row r="25" customFormat="false" ht="46.25" hidden="false" customHeight="false" outlineLevel="0" collapsed="false">
      <c r="A25" s="48" t="s">
        <v>451</v>
      </c>
      <c r="B25" s="49" t="str">
        <f aca="false">IF(Values!$B$36=English!$B$2,English!B5, IF(Values!$B$36=German!$B$2,German!B5, IF(Values!$B$36=Italian!$B$2,Italian!B5, IF(Values!$B$36=Spanish!$B$2, Spanish!B5, IF(Values!$B$36=French!$B$2, French!B5, IF(Values!$B$36=Dutch!$B$2,Dutch!B5, IF(Values!$B$36=English!$D$32, English!D35, 0)))))))</f>
        <v>♻️ PRODOTTO ECOLOGICO - Acquista ricondizionato, ACQUISTA VERDE! Riduci oltre l'80% di anidride carbonica acquistando le nostre tastiere ricondizionate, rispetto a ottenere una nuova tastiera! </v>
      </c>
      <c r="C25" s="54" t="n">
        <f aca="false">FALSE()</f>
        <v>0</v>
      </c>
      <c r="D25" s="54" t="n">
        <f aca="false">TRUE()</f>
        <v>1</v>
      </c>
      <c r="E25" s="55" t="n">
        <v>5714401470229</v>
      </c>
      <c r="F25" s="55" t="s">
        <v>452</v>
      </c>
      <c r="G25" s="56" t="s">
        <v>378</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Francese</v>
      </c>
      <c r="I25" s="57" t="n">
        <f aca="false">TRUE()</f>
        <v>1</v>
      </c>
      <c r="J25" s="58" t="n">
        <f aca="false">TRUE()</f>
        <v>1</v>
      </c>
      <c r="K25" s="55" t="s">
        <v>379</v>
      </c>
      <c r="L25" s="59" t="n">
        <f aca="false">TRUE()</f>
        <v>1</v>
      </c>
      <c r="M25" s="60" t="str">
        <f aca="false">IF(ISBLANK(K25),"",IF(L25, "https://raw.githubusercontent.com/PatrickVibild/TellusAmazonPictures/master/pictures/"&amp;K25&amp;"/1.jpg","https://download.lenovo.com/Images/Parts/"&amp;K25&amp;"/"&amp;K25&amp;"_A.jpg"))</f>
        <v>https://raw.githubusercontent.com/PatrickVibild/TellusAmazonPictures/master/pictures/Lenovo/T470/BL/FR/1.jpg</v>
      </c>
      <c r="N25" s="60" t="str">
        <f aca="false">IF(ISBLANK(K25),"",IF(L25, "https://raw.githubusercontent.com/PatrickVibild/TellusAmazonPictures/master/pictures/"&amp;K25&amp;"/2.jpg","https://download.lenovo.com/Images/Parts/"&amp;K25&amp;"/"&amp;K25&amp;"_B.jpg"))</f>
        <v>https://raw.githubusercontent.com/PatrickVibild/TellusAmazonPictures/master/pictures/Lenovo/T470/BL/FR/2.jpg</v>
      </c>
      <c r="O25" s="61" t="str">
        <f aca="false">IF(ISBLANK(K25),"",IF(L25, "https://raw.githubusercontent.com/PatrickVibild/TellusAmazonPictures/master/pictures/"&amp;K25&amp;"/3.jpg","https://download.lenovo.com/Images/Parts/"&amp;K25&amp;"/"&amp;K25&amp;"_details.jpg"))</f>
        <v>https://raw.githubusercontent.com/PatrickVibild/TellusAmazonPictures/master/pictures/Lenovo/T470/BL/FR/3.jpg</v>
      </c>
      <c r="P25" s="0" t="str">
        <f aca="false">IF(ISBLANK(K25),"",IF(L25, "https://raw.githubusercontent.com/PatrickVibild/TellusAmazonPictures/master/pictures/"&amp;K25&amp;"/4.jpg", ""))</f>
        <v>https://raw.githubusercontent.com/PatrickVibild/TellusAmazonPictures/master/pictures/Lenovo/T470/BL/FR/4.jpg</v>
      </c>
      <c r="Q25" s="0" t="str">
        <f aca="false">IF(ISBLANK(K25),"",IF(L25, "https://raw.githubusercontent.com/PatrickVibild/TellusAmazonPictures/master/pictures/"&amp;K25&amp;"/5.jpg", ""))</f>
        <v>https://raw.githubusercontent.com/PatrickVibild/TellusAmazonPictures/master/pictures/Lenovo/T470/BL/FR/5.jpg</v>
      </c>
      <c r="R25" s="0" t="str">
        <f aca="false">IF(ISBLANK(K25),"",IF(L25, "https://raw.githubusercontent.com/PatrickVibild/TellusAmazonPictures/master/pictures/"&amp;K25&amp;"/6.jpg", ""))</f>
        <v>https://raw.githubusercontent.com/PatrickVibild/TellusAmazonPictures/master/pictures/Lenovo/T470/BL/FR/6.jpg</v>
      </c>
      <c r="S25" s="0" t="str">
        <f aca="false">IF(ISBLANK(K25),"",IF(L25, "https://raw.githubusercontent.com/PatrickVibild/TellusAmazonPictures/master/pictures/"&amp;K25&amp;"/7.jpg", ""))</f>
        <v>https://raw.githubusercontent.com/PatrickVibild/TellusAmazonPictures/master/pictures/Lenovo/T470/BL/FR/7.jpg</v>
      </c>
      <c r="T25" s="0" t="str">
        <f aca="false">IF(ISBLANK(K25),"",IF(L25, "https://raw.githubusercontent.com/PatrickVibild/TellusAmazonPictures/master/pictures/"&amp;K25&amp;"/8.jpg",""))</f>
        <v>https://raw.githubusercontent.com/PatrickVibild/TellusAmazonPictures/master/pictures/Lenovo/T470/BL/FR/8.jpg</v>
      </c>
      <c r="U25" s="0" t="str">
        <f aca="false">IF(ISBLANK(K25),"",IF(L25, "https://raw.githubusercontent.com/PatrickVibild/TellusAmazonPictures/master/pictures/"&amp;K25&amp;"/9.jpg",""))</f>
        <v>https://raw.githubusercontent.com/PatrickVibild/TellusAmazonPictures/master/pictures/Lenovo/T470/BL/FR/9.jpg</v>
      </c>
      <c r="V25" s="62" t="n">
        <f aca="false">MATCH(G25,options!$D$1:$D$20,0)</f>
        <v>2</v>
      </c>
    </row>
    <row r="26" customFormat="false" ht="23.85" hidden="false" customHeight="false" outlineLevel="0" collapsed="false">
      <c r="A26" s="48" t="s">
        <v>453</v>
      </c>
      <c r="B26" s="49" t="str">
        <f aca="false">IF(Values!$B$36=English!$B$2,English!B6, IF(Values!$B$36=German!$B$2,German!B6, IF(Values!$B$36=Italian!$B$2,Italian!B6, IF(Values!$B$36=Spanish!$B$2, Spanish!B6, IF(Values!$B$36=French!$B$2, French!B6, IF(Values!$B$36=Dutch!$B$2,Dutch!B6, IF(Values!$B$36=English!$D$32, English!D36, 0)))))))</f>
        <v>👉 LAYOUT - {flag} {language} retroilluminato. </v>
      </c>
      <c r="C26" s="54" t="n">
        <f aca="false">FALSE()</f>
        <v>0</v>
      </c>
      <c r="D26" s="54" t="n">
        <f aca="false">TRUE()</f>
        <v>1</v>
      </c>
      <c r="E26" s="55" t="n">
        <v>5714401470038</v>
      </c>
      <c r="F26" s="55" t="s">
        <v>454</v>
      </c>
      <c r="G26" s="56" t="s">
        <v>383</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Italiano</v>
      </c>
      <c r="I26" s="57" t="n">
        <f aca="false">TRUE()</f>
        <v>1</v>
      </c>
      <c r="J26" s="58" t="n">
        <f aca="false">TRUE()</f>
        <v>1</v>
      </c>
      <c r="K26" s="55" t="s">
        <v>384</v>
      </c>
      <c r="L26" s="59" t="n">
        <f aca="false">TRUE()</f>
        <v>1</v>
      </c>
      <c r="M26" s="60" t="str">
        <f aca="false">IF(ISBLANK(K26),"",IF(L26, "https://raw.githubusercontent.com/PatrickVibild/TellusAmazonPictures/master/pictures/"&amp;K26&amp;"/1.jpg","https://download.lenovo.com/Images/Parts/"&amp;K26&amp;"/"&amp;K26&amp;"_A.jpg"))</f>
        <v>https://raw.githubusercontent.com/PatrickVibild/TellusAmazonPictures/master/pictures/Lenovo/T470/BL/IT/1.jpg</v>
      </c>
      <c r="N26" s="60" t="str">
        <f aca="false">IF(ISBLANK(K26),"",IF(L26, "https://raw.githubusercontent.com/PatrickVibild/TellusAmazonPictures/master/pictures/"&amp;K26&amp;"/2.jpg","https://download.lenovo.com/Images/Parts/"&amp;K26&amp;"/"&amp;K26&amp;"_B.jpg"))</f>
        <v>https://raw.githubusercontent.com/PatrickVibild/TellusAmazonPictures/master/pictures/Lenovo/T470/BL/IT/2.jpg</v>
      </c>
      <c r="O26" s="61" t="str">
        <f aca="false">IF(ISBLANK(K26),"",IF(L26, "https://raw.githubusercontent.com/PatrickVibild/TellusAmazonPictures/master/pictures/"&amp;K26&amp;"/3.jpg","https://download.lenovo.com/Images/Parts/"&amp;K26&amp;"/"&amp;K26&amp;"_details.jpg"))</f>
        <v>https://raw.githubusercontent.com/PatrickVibild/TellusAmazonPictures/master/pictures/Lenovo/T470/BL/IT/3.jpg</v>
      </c>
      <c r="P26" s="0" t="str">
        <f aca="false">IF(ISBLANK(K26),"",IF(L26, "https://raw.githubusercontent.com/PatrickVibild/TellusAmazonPictures/master/pictures/"&amp;K26&amp;"/4.jpg", ""))</f>
        <v>https://raw.githubusercontent.com/PatrickVibild/TellusAmazonPictures/master/pictures/Lenovo/T470/BL/IT/4.jpg</v>
      </c>
      <c r="Q26" s="0" t="str">
        <f aca="false">IF(ISBLANK(K26),"",IF(L26, "https://raw.githubusercontent.com/PatrickVibild/TellusAmazonPictures/master/pictures/"&amp;K26&amp;"/5.jpg", ""))</f>
        <v>https://raw.githubusercontent.com/PatrickVibild/TellusAmazonPictures/master/pictures/Lenovo/T470/BL/IT/5.jpg</v>
      </c>
      <c r="R26" s="0" t="str">
        <f aca="false">IF(ISBLANK(K26),"",IF(L26, "https://raw.githubusercontent.com/PatrickVibild/TellusAmazonPictures/master/pictures/"&amp;K26&amp;"/6.jpg", ""))</f>
        <v>https://raw.githubusercontent.com/PatrickVibild/TellusAmazonPictures/master/pictures/Lenovo/T470/BL/IT/6.jpg</v>
      </c>
      <c r="S26" s="0" t="str">
        <f aca="false">IF(ISBLANK(K26),"",IF(L26, "https://raw.githubusercontent.com/PatrickVibild/TellusAmazonPictures/master/pictures/"&amp;K26&amp;"/7.jpg", ""))</f>
        <v>https://raw.githubusercontent.com/PatrickVibild/TellusAmazonPictures/master/pictures/Lenovo/T470/BL/IT/7.jpg</v>
      </c>
      <c r="T26" s="0" t="str">
        <f aca="false">IF(ISBLANK(K26),"",IF(L26, "https://raw.githubusercontent.com/PatrickVibild/TellusAmazonPictures/master/pictures/"&amp;K26&amp;"/8.jpg",""))</f>
        <v>https://raw.githubusercontent.com/PatrickVibild/TellusAmazonPictures/master/pictures/Lenovo/T470/BL/IT/8.jpg</v>
      </c>
      <c r="U26" s="0" t="str">
        <f aca="false">IF(ISBLANK(K26),"",IF(L26, "https://raw.githubusercontent.com/PatrickVibild/TellusAmazonPictures/master/pictures/"&amp;K26&amp;"/9.jpg",""))</f>
        <v>https://raw.githubusercontent.com/PatrickVibild/TellusAmazonPictures/master/pictures/Lenovo/T470/BL/IT/9.jpg</v>
      </c>
      <c r="V26" s="62" t="n">
        <f aca="false">MATCH(G26,options!$D$1:$D$20,0)</f>
        <v>3</v>
      </c>
    </row>
    <row r="27" customFormat="false" ht="35.05" hidden="false" customHeight="false" outlineLevel="0" collapsed="false">
      <c r="A27" s="48" t="s">
        <v>451</v>
      </c>
      <c r="B27" s="49" t="str">
        <f aca="false">IF(Values!$B$36=English!$B$2,English!B7, IF(Values!$B$36=German!$B$2,German!B7, IF(Values!$B$36=Italian!$B$2,Italian!B7, IF(Values!$B$36=Spanish!$B$2, Spanish!B7, IF(Values!$B$36=French!$B$2, French!B7, IF(Values!$B$36=Dutch!$B$2,Dutch!B7, IF(Values!$B$36=English!$D$32, English!D37, 0)))))))</f>
        <v>👉 COMPATIBILE CON - Lenovo {model}. Si prega di controllare attentamente l'immagine e la descrizione prima di acquistare qualsiasi tastiera. Ciò garantisce di ottenere la tastiera del laptop corretta per il computer. Installazione super facile. </v>
      </c>
      <c r="C27" s="54" t="n">
        <f aca="false">FALSE()</f>
        <v>0</v>
      </c>
      <c r="D27" s="54" t="n">
        <f aca="false">TRUE()</f>
        <v>1</v>
      </c>
      <c r="E27" s="55" t="n">
        <v>5714401470045</v>
      </c>
      <c r="F27" s="55" t="s">
        <v>455</v>
      </c>
      <c r="G27" s="56" t="s">
        <v>387</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Spagnolo</v>
      </c>
      <c r="I27" s="57" t="n">
        <f aca="false">TRUE()</f>
        <v>1</v>
      </c>
      <c r="J27" s="58" t="n">
        <f aca="false">TRUE()</f>
        <v>1</v>
      </c>
      <c r="K27" s="55" t="s">
        <v>388</v>
      </c>
      <c r="L27" s="59" t="n">
        <f aca="false">TRUE()</f>
        <v>1</v>
      </c>
      <c r="M27" s="60" t="str">
        <f aca="false">IF(ISBLANK(K27),"",IF(L27, "https://raw.githubusercontent.com/PatrickVibild/TellusAmazonPictures/master/pictures/"&amp;K27&amp;"/1.jpg","https://download.lenovo.com/Images/Parts/"&amp;K27&amp;"/"&amp;K27&amp;"_A.jpg"))</f>
        <v>https://raw.githubusercontent.com/PatrickVibild/TellusAmazonPictures/master/pictures/Lenovo/T470/BL/ES/1.jpg</v>
      </c>
      <c r="N27" s="60" t="str">
        <f aca="false">IF(ISBLANK(K27),"",IF(L27, "https://raw.githubusercontent.com/PatrickVibild/TellusAmazonPictures/master/pictures/"&amp;K27&amp;"/2.jpg","https://download.lenovo.com/Images/Parts/"&amp;K27&amp;"/"&amp;K27&amp;"_B.jpg"))</f>
        <v>https://raw.githubusercontent.com/PatrickVibild/TellusAmazonPictures/master/pictures/Lenovo/T470/BL/ES/2.jpg</v>
      </c>
      <c r="O27" s="61" t="str">
        <f aca="false">IF(ISBLANK(K27),"",IF(L27, "https://raw.githubusercontent.com/PatrickVibild/TellusAmazonPictures/master/pictures/"&amp;K27&amp;"/3.jpg","https://download.lenovo.com/Images/Parts/"&amp;K27&amp;"/"&amp;K27&amp;"_details.jpg"))</f>
        <v>https://raw.githubusercontent.com/PatrickVibild/TellusAmazonPictures/master/pictures/Lenovo/T470/BL/ES/3.jpg</v>
      </c>
      <c r="P27" s="0" t="str">
        <f aca="false">IF(ISBLANK(K27),"",IF(L27, "https://raw.githubusercontent.com/PatrickVibild/TellusAmazonPictures/master/pictures/"&amp;K27&amp;"/4.jpg", ""))</f>
        <v>https://raw.githubusercontent.com/PatrickVibild/TellusAmazonPictures/master/pictures/Lenovo/T470/BL/ES/4.jpg</v>
      </c>
      <c r="Q27" s="0" t="str">
        <f aca="false">IF(ISBLANK(K27),"",IF(L27, "https://raw.githubusercontent.com/PatrickVibild/TellusAmazonPictures/master/pictures/"&amp;K27&amp;"/5.jpg", ""))</f>
        <v>https://raw.githubusercontent.com/PatrickVibild/TellusAmazonPictures/master/pictures/Lenovo/T470/BL/ES/5.jpg</v>
      </c>
      <c r="R27" s="0" t="str">
        <f aca="false">IF(ISBLANK(K27),"",IF(L27, "https://raw.githubusercontent.com/PatrickVibild/TellusAmazonPictures/master/pictures/"&amp;K27&amp;"/6.jpg", ""))</f>
        <v>https://raw.githubusercontent.com/PatrickVibild/TellusAmazonPictures/master/pictures/Lenovo/T470/BL/ES/6.jpg</v>
      </c>
      <c r="S27" s="0" t="str">
        <f aca="false">IF(ISBLANK(K27),"",IF(L27, "https://raw.githubusercontent.com/PatrickVibild/TellusAmazonPictures/master/pictures/"&amp;K27&amp;"/7.jpg", ""))</f>
        <v>https://raw.githubusercontent.com/PatrickVibild/TellusAmazonPictures/master/pictures/Lenovo/T470/BL/ES/7.jpg</v>
      </c>
      <c r="T27" s="0" t="str">
        <f aca="false">IF(ISBLANK(K27),"",IF(L27, "https://raw.githubusercontent.com/PatrickVibild/TellusAmazonPictures/master/pictures/"&amp;K27&amp;"/8.jpg",""))</f>
        <v>https://raw.githubusercontent.com/PatrickVibild/TellusAmazonPictures/master/pictures/Lenovo/T470/BL/ES/8.jpg</v>
      </c>
      <c r="U27" s="0" t="str">
        <f aca="false">IF(ISBLANK(K27),"",IF(L27, "https://raw.githubusercontent.com/PatrickVibild/TellusAmazonPictures/master/pictures/"&amp;K27&amp;"/9.jpg",""))</f>
        <v>https://raw.githubusercontent.com/PatrickVibild/TellusAmazonPictures/master/pictures/Lenovo/T470/BL/ES/9.jpg</v>
      </c>
      <c r="V27" s="62" t="n">
        <f aca="false">MATCH(G27,options!$D$1:$D$20,0)</f>
        <v>4</v>
      </c>
    </row>
    <row r="28" customFormat="false" ht="23.85" hidden="false" customHeight="false" outlineLevel="0" collapsed="false">
      <c r="B28" s="69"/>
      <c r="C28" s="54" t="n">
        <f aca="false">FALSE()</f>
        <v>0</v>
      </c>
      <c r="D28" s="54" t="n">
        <f aca="false">TRUE()</f>
        <v>1</v>
      </c>
      <c r="E28" s="55" t="n">
        <v>5714401470052</v>
      </c>
      <c r="F28" s="55" t="s">
        <v>456</v>
      </c>
      <c r="G28" s="56" t="s">
        <v>391</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7" t="n">
        <f aca="false">TRUE()</f>
        <v>1</v>
      </c>
      <c r="J28" s="58" t="n">
        <f aca="false">TRUE()</f>
        <v>1</v>
      </c>
      <c r="K28" s="55" t="s">
        <v>392</v>
      </c>
      <c r="L28" s="59" t="n">
        <f aca="false">TRUE()</f>
        <v>1</v>
      </c>
      <c r="M28" s="60" t="str">
        <f aca="false">IF(ISBLANK(K28),"",IF(L28, "https://raw.githubusercontent.com/PatrickVibild/TellusAmazonPictures/master/pictures/"&amp;K28&amp;"/1.jpg","https://download.lenovo.com/Images/Parts/"&amp;K28&amp;"/"&amp;K28&amp;"_A.jpg"))</f>
        <v>https://raw.githubusercontent.com/PatrickVibild/TellusAmazonPictures/master/pictures/Lenovo/T470/BL/UK/1.jpg</v>
      </c>
      <c r="N28" s="60" t="str">
        <f aca="false">IF(ISBLANK(K28),"",IF(L28, "https://raw.githubusercontent.com/PatrickVibild/TellusAmazonPictures/master/pictures/"&amp;K28&amp;"/2.jpg","https://download.lenovo.com/Images/Parts/"&amp;K28&amp;"/"&amp;K28&amp;"_B.jpg"))</f>
        <v>https://raw.githubusercontent.com/PatrickVibild/TellusAmazonPictures/master/pictures/Lenovo/T470/BL/UK/2.jpg</v>
      </c>
      <c r="O28" s="61" t="str">
        <f aca="false">IF(ISBLANK(K28),"",IF(L28, "https://raw.githubusercontent.com/PatrickVibild/TellusAmazonPictures/master/pictures/"&amp;K28&amp;"/3.jpg","https://download.lenovo.com/Images/Parts/"&amp;K28&amp;"/"&amp;K28&amp;"_details.jpg"))</f>
        <v>https://raw.githubusercontent.com/PatrickVibild/TellusAmazonPictures/master/pictures/Lenovo/T470/BL/UK/3.jpg</v>
      </c>
      <c r="P28" s="0" t="str">
        <f aca="false">IF(ISBLANK(K28),"",IF(L28, "https://raw.githubusercontent.com/PatrickVibild/TellusAmazonPictures/master/pictures/"&amp;K28&amp;"/4.jpg", ""))</f>
        <v>https://raw.githubusercontent.com/PatrickVibild/TellusAmazonPictures/master/pictures/Lenovo/T470/BL/UK/4.jpg</v>
      </c>
      <c r="Q28" s="0" t="str">
        <f aca="false">IF(ISBLANK(K28),"",IF(L28, "https://raw.githubusercontent.com/PatrickVibild/TellusAmazonPictures/master/pictures/"&amp;K28&amp;"/5.jpg", ""))</f>
        <v>https://raw.githubusercontent.com/PatrickVibild/TellusAmazonPictures/master/pictures/Lenovo/T470/BL/UK/5.jpg</v>
      </c>
      <c r="R28" s="0" t="str">
        <f aca="false">IF(ISBLANK(K28),"",IF(L28, "https://raw.githubusercontent.com/PatrickVibild/TellusAmazonPictures/master/pictures/"&amp;K28&amp;"/6.jpg", ""))</f>
        <v>https://raw.githubusercontent.com/PatrickVibild/TellusAmazonPictures/master/pictures/Lenovo/T470/BL/UK/6.jpg</v>
      </c>
      <c r="S28" s="0" t="str">
        <f aca="false">IF(ISBLANK(K28),"",IF(L28, "https://raw.githubusercontent.com/PatrickVibild/TellusAmazonPictures/master/pictures/"&amp;K28&amp;"/7.jpg", ""))</f>
        <v>https://raw.githubusercontent.com/PatrickVibild/TellusAmazonPictures/master/pictures/Lenovo/T470/BL/UK/7.jpg</v>
      </c>
      <c r="T28" s="0" t="str">
        <f aca="false">IF(ISBLANK(K28),"",IF(L28, "https://raw.githubusercontent.com/PatrickVibild/TellusAmazonPictures/master/pictures/"&amp;K28&amp;"/8.jpg",""))</f>
        <v>https://raw.githubusercontent.com/PatrickVibild/TellusAmazonPictures/master/pictures/Lenovo/T470/BL/UK/8.jpg</v>
      </c>
      <c r="U28" s="0" t="str">
        <f aca="false">IF(ISBLANK(K28),"",IF(L28, "https://raw.githubusercontent.com/PatrickVibild/TellusAmazonPictures/master/pictures/"&amp;K28&amp;"/9.jpg",""))</f>
        <v>https://raw.githubusercontent.com/PatrickVibild/TellusAmazonPictures/master/pictures/Lenovo/T470/BL/UK/9.jpg</v>
      </c>
      <c r="V28" s="62" t="n">
        <f aca="false">MATCH(G28,options!$D$1:$D$20,0)</f>
        <v>5</v>
      </c>
    </row>
    <row r="29" customFormat="false" ht="46.25" hidden="false" customHeight="false" outlineLevel="0" collapsed="false">
      <c r="A29" s="48" t="s">
        <v>457</v>
      </c>
      <c r="B29" s="49" t="str">
        <f aca="false">IF(Values!$B$36=English!$B$2,English!B8, IF(Values!$B$36=German!$B$2,German!B9, IF(Values!$B$36=Italian!$B$2,Italian!B8, IF(Values!$B$36=Spanish!$B$2, Spanish!B8, IF(Values!$B$36=French!$B$2, French!B8, IF(Values!$B$36=Dutch!$B$2,Dutch!B8, IF(Values!$B$36=English!$D$32, English!D38,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54" t="n">
        <f aca="false">FALSE()</f>
        <v>0</v>
      </c>
      <c r="D29" s="54" t="n">
        <f aca="false">FALSE()</f>
        <v>0</v>
      </c>
      <c r="E29" s="55" t="n">
        <v>5714401470069</v>
      </c>
      <c r="F29" s="55" t="s">
        <v>458</v>
      </c>
      <c r="G29" s="56" t="s">
        <v>395</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Scandinavo - Nordico</v>
      </c>
      <c r="I29" s="57" t="n">
        <f aca="false">TRUE()</f>
        <v>1</v>
      </c>
      <c r="J29" s="58" t="n">
        <f aca="false">TRUE()</f>
        <v>1</v>
      </c>
      <c r="K29" s="55" t="s">
        <v>396</v>
      </c>
      <c r="L29" s="59" t="n">
        <f aca="false">FALSE()</f>
        <v>0</v>
      </c>
      <c r="M29" s="60" t="str">
        <f aca="false">IF(ISBLANK(K29),"",IF(L29, "https://raw.githubusercontent.com/PatrickVibild/TellusAmazonPictures/master/pictures/"&amp;K29&amp;"/1.jpg","https://download.lenovo.com/Images/Parts/"&amp;K29&amp;"/"&amp;K29&amp;"_A.jpg"))</f>
        <v>https://download.lenovo.com/Images/Parts/01ER581/01ER581_A.jpg</v>
      </c>
      <c r="N29" s="60" t="str">
        <f aca="false">IF(ISBLANK(K29),"",IF(L29, "https://raw.githubusercontent.com/PatrickVibild/TellusAmazonPictures/master/pictures/"&amp;K29&amp;"/2.jpg","https://download.lenovo.com/Images/Parts/"&amp;K29&amp;"/"&amp;K29&amp;"_B.jpg"))</f>
        <v>https://download.lenovo.com/Images/Parts/01ER581/01ER581_B.jpg</v>
      </c>
      <c r="O29" s="61" t="str">
        <f aca="false">IF(ISBLANK(K29),"",IF(L29, "https://raw.githubusercontent.com/PatrickVibild/TellusAmazonPictures/master/pictures/"&amp;K29&amp;"/3.jpg","https://download.lenovo.com/Images/Parts/"&amp;K29&amp;"/"&amp;K29&amp;"_details.jpg"))</f>
        <v>https://download.lenovo.com/Images/Parts/01ER581/01ER581_details.jpg</v>
      </c>
      <c r="P29" s="0" t="str">
        <f aca="false">IF(ISBLANK(K29),"",IF(L29, "https://raw.githubusercontent.com/PatrickVibild/TellusAmazonPictures/master/pictures/"&amp;K29&amp;"/4.jpg", ""))</f>
        <v/>
      </c>
      <c r="Q29" s="0" t="str">
        <f aca="false">IF(ISBLANK(K29),"",IF(L29, "https://raw.githubusercontent.com/PatrickVibild/TellusAmazonPictures/master/pictures/"&amp;K29&amp;"/5.jpg", ""))</f>
        <v/>
      </c>
      <c r="R29" s="0" t="str">
        <f aca="false">IF(ISBLANK(K29),"",IF(L29, "https://raw.githubusercontent.com/PatrickVibild/TellusAmazonPictures/master/pictures/"&amp;K29&amp;"/6.jpg", ""))</f>
        <v/>
      </c>
      <c r="S29" s="0" t="str">
        <f aca="false">IF(ISBLANK(K29),"",IF(L29, "https://raw.githubusercontent.com/PatrickVibild/TellusAmazonPictures/master/pictures/"&amp;K29&amp;"/7.jpg", ""))</f>
        <v/>
      </c>
      <c r="T29" s="0" t="str">
        <f aca="false">IF(ISBLANK(K29),"",IF(L29, "https://raw.githubusercontent.com/PatrickVibild/TellusAmazonPictures/master/pictures/"&amp;K29&amp;"/8.jpg",""))</f>
        <v/>
      </c>
      <c r="U29" s="0" t="str">
        <f aca="false">IF(ISBLANK(K29),"",IF(L29, "https://raw.githubusercontent.com/PatrickVibild/TellusAmazonPictures/master/pictures/"&amp;K29&amp;"/9.jpg",""))</f>
        <v/>
      </c>
      <c r="V29" s="62" t="n">
        <f aca="false">MATCH(G29,options!$D$1:$D$20,0)</f>
        <v>6</v>
      </c>
    </row>
    <row r="30" customFormat="false" ht="12.8" hidden="false" customHeight="false" outlineLevel="0" collapsed="false">
      <c r="B30" s="69"/>
      <c r="C30" s="54" t="n">
        <f aca="false">FALSE()</f>
        <v>0</v>
      </c>
      <c r="D30" s="54" t="n">
        <f aca="false">FALSE()</f>
        <v>0</v>
      </c>
      <c r="E30" s="55" t="n">
        <v>5714401470076</v>
      </c>
      <c r="F30" s="55" t="s">
        <v>459</v>
      </c>
      <c r="G30" s="56" t="s">
        <v>399</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Belga</v>
      </c>
      <c r="I30" s="57" t="n">
        <f aca="false">TRUE()</f>
        <v>1</v>
      </c>
      <c r="J30" s="58" t="n">
        <f aca="false">TRUE()</f>
        <v>1</v>
      </c>
      <c r="K30" s="55" t="s">
        <v>460</v>
      </c>
      <c r="L30" s="59" t="n">
        <f aca="false">FALSE()</f>
        <v>0</v>
      </c>
      <c r="M30" s="60" t="str">
        <f aca="false">IF(ISBLANK(K30),"",IF(L30, "https://raw.githubusercontent.com/PatrickVibild/TellusAmazonPictures/master/pictures/"&amp;K30&amp;"/1.jpg","https://download.lenovo.com/Images/Parts/"&amp;K30&amp;"/"&amp;K30&amp;"_A.jpg"))</f>
        <v>https://download.lenovo.com/Images/Parts/01ER547/01ER547_A.jpg</v>
      </c>
      <c r="N30" s="60" t="str">
        <f aca="false">IF(ISBLANK(K30),"",IF(L30, "https://raw.githubusercontent.com/PatrickVibild/TellusAmazonPictures/master/pictures/"&amp;K30&amp;"/2.jpg","https://download.lenovo.com/Images/Parts/"&amp;K30&amp;"/"&amp;K30&amp;"_B.jpg"))</f>
        <v>https://download.lenovo.com/Images/Parts/01ER547/01ER547_B.jpg</v>
      </c>
      <c r="O30" s="61" t="str">
        <f aca="false">IF(ISBLANK(K30),"",IF(L30, "https://raw.githubusercontent.com/PatrickVibild/TellusAmazonPictures/master/pictures/"&amp;K30&amp;"/3.jpg","https://download.lenovo.com/Images/Parts/"&amp;K30&amp;"/"&amp;K30&amp;"_details.jpg"))</f>
        <v>https://download.lenovo.com/Images/Parts/01ER547/01ER547_details.jpg</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f>
        <v/>
      </c>
      <c r="V30" s="62" t="n">
        <f aca="false">MATCH(G30,options!$D$1:$D$20,0)</f>
        <v>7</v>
      </c>
    </row>
    <row r="31" customFormat="false" ht="35.05" hidden="false" customHeight="false" outlineLevel="0" collapsed="false">
      <c r="A31" s="48" t="s">
        <v>461</v>
      </c>
      <c r="B31" s="49" t="str">
        <f aca="false">IF(Values!$B$36=English!$B$2,English!B9, IF(Values!$B$36=German!$B$2,German!B9, IF(Values!$B$36=Italian!$B$2,Italian!B9, IF(Values!$B$36=Spanish!$B$2, Spanish!B9, IF(Values!$B$36=French!$B$2, French!B9, IF(Values!$B$36=Dutch!$B$2,Dutch!B9, IF(Values!$B$36=English!$D$32, English!D39, 0)))))))</f>
        <v>6 mesi di garanzia dopo la data di consegna. In caso di malfunzionamento della tastiera verrà inviata una nuova unità o un pezzo di ricambio per la tastiera del prodotto. In caso di smistamento delle scorte viene emesso un rimborso completo.</v>
      </c>
      <c r="C31" s="54" t="n">
        <f aca="false">FALSE()</f>
        <v>0</v>
      </c>
      <c r="D31" s="54" t="n">
        <f aca="false">FALSE()</f>
        <v>0</v>
      </c>
      <c r="E31" s="55" t="n">
        <v>5714401470083</v>
      </c>
      <c r="F31" s="55" t="s">
        <v>462</v>
      </c>
      <c r="G31" s="56" t="s">
        <v>403</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Bulgaro</v>
      </c>
      <c r="I31" s="57" t="n">
        <f aca="false">TRUE()</f>
        <v>1</v>
      </c>
      <c r="J31" s="58" t="n">
        <f aca="false">TRUE()</f>
        <v>1</v>
      </c>
      <c r="K31" s="55" t="s">
        <v>463</v>
      </c>
      <c r="L31" s="59" t="n">
        <f aca="false">FALSE()</f>
        <v>0</v>
      </c>
      <c r="M31" s="60" t="str">
        <f aca="false">IF(ISBLANK(K31),"",IF(L31, "https://raw.githubusercontent.com/PatrickVibild/TellusAmazonPictures/master/pictures/"&amp;K31&amp;"/1.jpg","https://download.lenovo.com/Images/Parts/"&amp;K31&amp;"/"&amp;K31&amp;"_A.jpg"))</f>
        <v>https://download.lenovo.com/Images/Parts/01ER548/01ER548_A.jpg</v>
      </c>
      <c r="N31" s="60" t="str">
        <f aca="false">IF(ISBLANK(K31),"",IF(L31, "https://raw.githubusercontent.com/PatrickVibild/TellusAmazonPictures/master/pictures/"&amp;K31&amp;"/2.jpg","https://download.lenovo.com/Images/Parts/"&amp;K31&amp;"/"&amp;K31&amp;"_B.jpg"))</f>
        <v>https://download.lenovo.com/Images/Parts/01ER548/01ER548_B.jpg</v>
      </c>
      <c r="O31" s="61" t="str">
        <f aca="false">IF(ISBLANK(K31),"",IF(L31, "https://raw.githubusercontent.com/PatrickVibild/TellusAmazonPictures/master/pictures/"&amp;K31&amp;"/3.jpg","https://download.lenovo.com/Images/Parts/"&amp;K31&amp;"/"&amp;K31&amp;"_details.jpg"))</f>
        <v>https://download.lenovo.com/Images/Parts/01ER548/01ER548_details.jpg</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f>
        <v/>
      </c>
      <c r="V31" s="62" t="n">
        <f aca="false">MATCH(G31,options!$D$1:$D$20,0)</f>
        <v>8</v>
      </c>
    </row>
    <row r="32" customFormat="false" ht="12.8" hidden="false" customHeight="false" outlineLevel="0" collapsed="false">
      <c r="C32" s="54" t="n">
        <f aca="false">FALSE()</f>
        <v>0</v>
      </c>
      <c r="D32" s="54" t="n">
        <f aca="false">FALSE()</f>
        <v>0</v>
      </c>
      <c r="E32" s="55" t="n">
        <v>5714401470090</v>
      </c>
      <c r="F32" s="55" t="s">
        <v>464</v>
      </c>
      <c r="G32" s="56" t="s">
        <v>406</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Ceco</v>
      </c>
      <c r="I32" s="57" t="n">
        <f aca="false">TRUE()</f>
        <v>1</v>
      </c>
      <c r="J32" s="58" t="n">
        <f aca="false">TRUE()</f>
        <v>1</v>
      </c>
      <c r="K32" s="55" t="s">
        <v>465</v>
      </c>
      <c r="L32" s="59" t="n">
        <f aca="false">FALSE()</f>
        <v>0</v>
      </c>
      <c r="M32" s="60" t="str">
        <f aca="false">IF(ISBLANK(K32),"",IF(L32, "https://raw.githubusercontent.com/PatrickVibild/TellusAmazonPictures/master/pictures/"&amp;K32&amp;"/1.jpg","https://download.lenovo.com/Images/Parts/"&amp;K32&amp;"/"&amp;K32&amp;"_A.jpg"))</f>
        <v>https://download.lenovo.com/Images/Parts/01ER549/01ER549_A.jpg</v>
      </c>
      <c r="N32" s="60" t="str">
        <f aca="false">IF(ISBLANK(K32),"",IF(L32, "https://raw.githubusercontent.com/PatrickVibild/TellusAmazonPictures/master/pictures/"&amp;K32&amp;"/2.jpg","https://download.lenovo.com/Images/Parts/"&amp;K32&amp;"/"&amp;K32&amp;"_B.jpg"))</f>
        <v>https://download.lenovo.com/Images/Parts/01ER549/01ER549_B.jpg</v>
      </c>
      <c r="O32" s="61" t="str">
        <f aca="false">IF(ISBLANK(K32),"",IF(L32, "https://raw.githubusercontent.com/PatrickVibild/TellusAmazonPictures/master/pictures/"&amp;K32&amp;"/3.jpg","https://download.lenovo.com/Images/Parts/"&amp;K32&amp;"/"&amp;K32&amp;"_details.jpg"))</f>
        <v>https://download.lenovo.com/Images/Parts/01ER549/01ER549_details.jpg</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f>
        <v/>
      </c>
      <c r="V32" s="62" t="n">
        <f aca="false">MATCH(G32,options!$D$1:$D$20,0)</f>
        <v>20</v>
      </c>
    </row>
    <row r="33" customFormat="false" ht="12.8" hidden="false" customHeight="false" outlineLevel="0" collapsed="false">
      <c r="A33" s="48" t="s">
        <v>466</v>
      </c>
      <c r="B33" s="49" t="str">
        <f aca="false">IF(Values!$B$36=English!$B$2,English!B14, IF(Values!$B$36=German!$B$2,German!B14, IF(Values!$B$36=Italian!$B$2,Italian!B14, IF(Values!$B$36=Spanish!$B$2, Spanish!B14, IF(Values!$B$36=French!$B$2, French!B14, IF(Values!$B$36=Dutch!$B$2,Dutch!B14, IF(Values!$B$36=English!$D$32, English!B14, 0)))))))</f>
        <v>👉 LAYOUT - {flag} {language} NO retroilluminato. </v>
      </c>
      <c r="C33" s="54" t="n">
        <f aca="false">FALSE()</f>
        <v>0</v>
      </c>
      <c r="D33" s="54" t="n">
        <f aca="false">FALSE()</f>
        <v>0</v>
      </c>
      <c r="E33" s="55" t="n">
        <v>5714401470106</v>
      </c>
      <c r="F33" s="55" t="s">
        <v>467</v>
      </c>
      <c r="G33" s="56" t="s">
        <v>411</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Danese</v>
      </c>
      <c r="I33" s="57" t="n">
        <f aca="false">TRUE()</f>
        <v>1</v>
      </c>
      <c r="J33" s="58" t="n">
        <f aca="false">TRUE()</f>
        <v>1</v>
      </c>
      <c r="K33" s="55" t="s">
        <v>468</v>
      </c>
      <c r="L33" s="59" t="n">
        <f aca="false">FALSE()</f>
        <v>0</v>
      </c>
      <c r="M33" s="60" t="str">
        <f aca="false">IF(ISBLANK(K33),"",IF(L33, "https://raw.githubusercontent.com/PatrickVibild/TellusAmazonPictures/master/pictures/"&amp;K33&amp;"/1.jpg","https://download.lenovo.com/Images/Parts/"&amp;K33&amp;"/"&amp;K33&amp;"_A.jpg"))</f>
        <v>https://download.lenovo.com/Images/Parts/01ER591/01ER591_A.jpg</v>
      </c>
      <c r="N33" s="60" t="str">
        <f aca="false">IF(ISBLANK(K33),"",IF(L33, "https://raw.githubusercontent.com/PatrickVibild/TellusAmazonPictures/master/pictures/"&amp;K33&amp;"/2.jpg","https://download.lenovo.com/Images/Parts/"&amp;K33&amp;"/"&amp;K33&amp;"_B.jpg"))</f>
        <v>https://download.lenovo.com/Images/Parts/01ER591/01ER591_B.jpg</v>
      </c>
      <c r="O33" s="61" t="str">
        <f aca="false">IF(ISBLANK(K33),"",IF(L33, "https://raw.githubusercontent.com/PatrickVibild/TellusAmazonPictures/master/pictures/"&amp;K33&amp;"/3.jpg","https://download.lenovo.com/Images/Parts/"&amp;K33&amp;"/"&amp;K33&amp;"_details.jpg"))</f>
        <v>https://download.lenovo.com/Images/Parts/01ER591/01ER591_details.jpg</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f>
        <v/>
      </c>
      <c r="V33" s="62" t="n">
        <f aca="false">MATCH(G33,options!$D$1:$D$20,0)</f>
        <v>9</v>
      </c>
    </row>
    <row r="34" customFormat="false" ht="12.8" hidden="false" customHeight="false" outlineLevel="0" collapsed="false">
      <c r="C34" s="54" t="n">
        <f aca="false">FALSE()</f>
        <v>0</v>
      </c>
      <c r="D34" s="54" t="n">
        <f aca="false">FALSE()</f>
        <v>0</v>
      </c>
      <c r="E34" s="55" t="n">
        <v>5714401470113</v>
      </c>
      <c r="F34" s="55" t="s">
        <v>469</v>
      </c>
      <c r="G34" s="56" t="s">
        <v>415</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Ungherese</v>
      </c>
      <c r="I34" s="57" t="n">
        <f aca="false">TRUE()</f>
        <v>1</v>
      </c>
      <c r="J34" s="58" t="n">
        <f aca="false">TRUE()</f>
        <v>1</v>
      </c>
      <c r="K34" s="55" t="s">
        <v>470</v>
      </c>
      <c r="L34" s="59" t="n">
        <f aca="false">FALSE()</f>
        <v>0</v>
      </c>
      <c r="M34" s="60" t="str">
        <f aca="false">IF(ISBLANK(K34),"",IF(L34, "https://raw.githubusercontent.com/PatrickVibild/TellusAmazonPictures/master/pictures/"&amp;K34&amp;"/1.jpg","https://download.lenovo.com/Images/Parts/"&amp;K34&amp;"/"&amp;K34&amp;"_A.jpg"))</f>
        <v>https://download.lenovo.com/Images/Parts/01ER556/01ER556_A.jpg</v>
      </c>
      <c r="N34" s="60" t="str">
        <f aca="false">IF(ISBLANK(K34),"",IF(L34, "https://raw.githubusercontent.com/PatrickVibild/TellusAmazonPictures/master/pictures/"&amp;K34&amp;"/2.jpg","https://download.lenovo.com/Images/Parts/"&amp;K34&amp;"/"&amp;K34&amp;"_B.jpg"))</f>
        <v>https://download.lenovo.com/Images/Parts/01ER556/01ER556_B.jpg</v>
      </c>
      <c r="O34" s="61" t="str">
        <f aca="false">IF(ISBLANK(K34),"",IF(L34, "https://raw.githubusercontent.com/PatrickVibild/TellusAmazonPictures/master/pictures/"&amp;K34&amp;"/3.jpg","https://download.lenovo.com/Images/Parts/"&amp;K34&amp;"/"&amp;K34&amp;"_details.jpg"))</f>
        <v>https://download.lenovo.com/Images/Parts/01ER556/01ER556_details.jpg</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f>
        <v/>
      </c>
      <c r="V34" s="62" t="n">
        <f aca="false">MATCH(G34,options!$D$1:$D$20,0)</f>
        <v>19</v>
      </c>
    </row>
    <row r="35" customFormat="false" ht="12.8" hidden="false" customHeight="false" outlineLevel="0" collapsed="false">
      <c r="C35" s="54" t="n">
        <f aca="false">FALSE()</f>
        <v>0</v>
      </c>
      <c r="D35" s="54" t="n">
        <f aca="false">FALSE()</f>
        <v>0</v>
      </c>
      <c r="E35" s="55" t="n">
        <v>5714401470120</v>
      </c>
      <c r="F35" s="55" t="s">
        <v>471</v>
      </c>
      <c r="G35" s="56" t="s">
        <v>418</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Olandese</v>
      </c>
      <c r="I35" s="57" t="n">
        <f aca="false">TRUE()</f>
        <v>1</v>
      </c>
      <c r="J35" s="58" t="n">
        <f aca="false">TRUE()</f>
        <v>1</v>
      </c>
      <c r="K35" s="55" t="s">
        <v>472</v>
      </c>
      <c r="L35" s="59" t="n">
        <f aca="false">FALSE()</f>
        <v>0</v>
      </c>
      <c r="M35" s="60" t="str">
        <f aca="false">IF(ISBLANK(K35),"",IF(L35, "https://raw.githubusercontent.com/PatrickVibild/TellusAmazonPictures/master/pictures/"&amp;K35&amp;"/1.jpg","https://download.lenovo.com/Images/Parts/"&amp;K35&amp;"/"&amp;K35&amp;"_A.jpg"))</f>
        <v>https://download.lenovo.com/Images/Parts/01ER601/01ER601_A.jpg</v>
      </c>
      <c r="N35" s="60" t="str">
        <f aca="false">IF(ISBLANK(K35),"",IF(L35, "https://raw.githubusercontent.com/PatrickVibild/TellusAmazonPictures/master/pictures/"&amp;K35&amp;"/2.jpg","https://download.lenovo.com/Images/Parts/"&amp;K35&amp;"/"&amp;K35&amp;"_B.jpg"))</f>
        <v>https://download.lenovo.com/Images/Parts/01ER601/01ER601_B.jpg</v>
      </c>
      <c r="O35" s="61" t="str">
        <f aca="false">IF(ISBLANK(K35),"",IF(L35, "https://raw.githubusercontent.com/PatrickVibild/TellusAmazonPictures/master/pictures/"&amp;K35&amp;"/3.jpg","https://download.lenovo.com/Images/Parts/"&amp;K35&amp;"/"&amp;K35&amp;"_details.jpg"))</f>
        <v>https://download.lenovo.com/Images/Parts/01ER601/01ER601_details.jpg</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f>
        <v/>
      </c>
      <c r="V35" s="62" t="n">
        <f aca="false">MATCH(G35,options!$D$1:$D$20,0)</f>
        <v>10</v>
      </c>
    </row>
    <row r="36" customFormat="false" ht="12.8" hidden="false" customHeight="false" outlineLevel="0" collapsed="false">
      <c r="A36" s="48" t="s">
        <v>473</v>
      </c>
      <c r="B36" s="68" t="s">
        <v>383</v>
      </c>
      <c r="C36" s="54" t="n">
        <f aca="false">FALSE()</f>
        <v>0</v>
      </c>
      <c r="D36" s="54" t="n">
        <f aca="false">FALSE()</f>
        <v>0</v>
      </c>
      <c r="E36" s="55" t="n">
        <v>5714401470137</v>
      </c>
      <c r="F36" s="55" t="s">
        <v>474</v>
      </c>
      <c r="G36" s="56" t="s">
        <v>423</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Norvegese</v>
      </c>
      <c r="I36" s="57" t="n">
        <f aca="false">TRUE()</f>
        <v>1</v>
      </c>
      <c r="J36" s="58" t="n">
        <f aca="false">TRUE()</f>
        <v>1</v>
      </c>
      <c r="K36" s="55" t="s">
        <v>475</v>
      </c>
      <c r="L36" s="59" t="n">
        <f aca="false">FALSE()</f>
        <v>0</v>
      </c>
      <c r="M36" s="60" t="str">
        <f aca="false">IF(ISBLANK(K36),"",IF(L36, "https://raw.githubusercontent.com/PatrickVibild/TellusAmazonPictures/master/pictures/"&amp;K36&amp;"/1.jpg","https://download.lenovo.com/Images/Parts/"&amp;K36&amp;"/"&amp;K36&amp;"_A.jpg"))</f>
        <v>https://download.lenovo.com/Images/Parts/01ER602/01ER602_A.jpg</v>
      </c>
      <c r="N36" s="60" t="str">
        <f aca="false">IF(ISBLANK(K36),"",IF(L36, "https://raw.githubusercontent.com/PatrickVibild/TellusAmazonPictures/master/pictures/"&amp;K36&amp;"/2.jpg","https://download.lenovo.com/Images/Parts/"&amp;K36&amp;"/"&amp;K36&amp;"_B.jpg"))</f>
        <v>https://download.lenovo.com/Images/Parts/01ER602/01ER602_B.jpg</v>
      </c>
      <c r="O36" s="61" t="str">
        <f aca="false">IF(ISBLANK(K36),"",IF(L36, "https://raw.githubusercontent.com/PatrickVibild/TellusAmazonPictures/master/pictures/"&amp;K36&amp;"/3.jpg","https://download.lenovo.com/Images/Parts/"&amp;K36&amp;"/"&amp;K36&amp;"_details.jpg"))</f>
        <v>https://download.lenovo.com/Images/Parts/01ER602/01ER602_details.jpg</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f>
        <v/>
      </c>
      <c r="V36" s="62" t="n">
        <f aca="false">MATCH(G36,options!$D$1:$D$20,0)</f>
        <v>11</v>
      </c>
    </row>
    <row r="37" customFormat="false" ht="12.8" hidden="false" customHeight="false" outlineLevel="0" collapsed="false">
      <c r="A37" s="0" t="s">
        <v>476</v>
      </c>
      <c r="B37" s="68" t="s">
        <v>477</v>
      </c>
      <c r="C37" s="54" t="n">
        <f aca="false">FALSE()</f>
        <v>0</v>
      </c>
      <c r="D37" s="54" t="n">
        <f aca="false">FALSE()</f>
        <v>0</v>
      </c>
      <c r="E37" s="55" t="n">
        <v>5714401470144</v>
      </c>
      <c r="F37" s="55" t="s">
        <v>478</v>
      </c>
      <c r="G37" s="56" t="s">
        <v>426</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Polacco</v>
      </c>
      <c r="I37" s="57" t="n">
        <f aca="false">TRUE()</f>
        <v>1</v>
      </c>
      <c r="J37" s="58" t="n">
        <f aca="false">TRUE()</f>
        <v>1</v>
      </c>
      <c r="K37" s="55"/>
      <c r="L37" s="59" t="n">
        <f aca="false">FALSE()</f>
        <v>0</v>
      </c>
      <c r="M37" s="60" t="str">
        <f aca="false">IF(ISBLANK(K37),"",IF(L37, "https://raw.githubusercontent.com/PatrickVibild/TellusAmazonPictures/master/pictures/"&amp;K37&amp;"/1.jpg","https://download.lenovo.com/Images/Parts/"&amp;K37&amp;"/"&amp;K37&amp;"_A.jpg"))</f>
        <v/>
      </c>
      <c r="N37" s="60" t="str">
        <f aca="false">IF(ISBLANK(K37),"",IF(L37, "https://raw.githubusercontent.com/PatrickVibild/TellusAmazonPictures/master/pictures/"&amp;K37&amp;"/2.jpg","https://download.lenovo.com/Images/Parts/"&amp;K37&amp;"/"&amp;K37&amp;"_B.jpg"))</f>
        <v/>
      </c>
      <c r="O37" s="61" t="str">
        <f aca="false">IF(ISBLANK(K37),"",IF(L37, "https://raw.githubusercontent.com/PatrickVibild/TellusAmazonPictures/master/pictures/"&amp;K37&amp;"/3.jpg","https://download.lenovo.com/Images/Parts/"&amp;K37&amp;"/"&amp;K37&amp;"_details.jpg"))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f>
        <v/>
      </c>
      <c r="V37" s="62" t="n">
        <f aca="false">MATCH(G37,options!$D$1:$D$20,0)</f>
        <v>12</v>
      </c>
    </row>
    <row r="38" customFormat="false" ht="12.8" hidden="false" customHeight="false" outlineLevel="0" collapsed="false">
      <c r="C38" s="54" t="n">
        <f aca="false">FALSE()</f>
        <v>0</v>
      </c>
      <c r="D38" s="54" t="n">
        <f aca="false">FALSE()</f>
        <v>0</v>
      </c>
      <c r="E38" s="55" t="n">
        <v>5714401470151</v>
      </c>
      <c r="F38" s="55" t="s">
        <v>479</v>
      </c>
      <c r="G38" s="56" t="s">
        <v>429</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Portoghese</v>
      </c>
      <c r="I38" s="57" t="n">
        <f aca="false">TRUE()</f>
        <v>1</v>
      </c>
      <c r="J38" s="58" t="n">
        <f aca="false">TRUE()</f>
        <v>1</v>
      </c>
      <c r="K38" s="55" t="s">
        <v>480</v>
      </c>
      <c r="L38" s="59" t="n">
        <f aca="false">FALSE()</f>
        <v>0</v>
      </c>
      <c r="M38" s="60" t="str">
        <f aca="false">IF(ISBLANK(K38),"",IF(L38, "https://raw.githubusercontent.com/PatrickVibild/TellusAmazonPictures/master/pictures/"&amp;K38&amp;"/1.jpg","https://download.lenovo.com/Images/Parts/"&amp;K38&amp;"/"&amp;K38&amp;"_A.jpg"))</f>
        <v>https://download.lenovo.com/Images/Parts/01ER563/01ER563_A.jpg</v>
      </c>
      <c r="N38" s="60" t="str">
        <f aca="false">IF(ISBLANK(K38),"",IF(L38, "https://raw.githubusercontent.com/PatrickVibild/TellusAmazonPictures/master/pictures/"&amp;K38&amp;"/2.jpg","https://download.lenovo.com/Images/Parts/"&amp;K38&amp;"/"&amp;K38&amp;"_B.jpg"))</f>
        <v>https://download.lenovo.com/Images/Parts/01ER563/01ER563_B.jpg</v>
      </c>
      <c r="O38" s="61" t="str">
        <f aca="false">IF(ISBLANK(K38),"",IF(L38, "https://raw.githubusercontent.com/PatrickVibild/TellusAmazonPictures/master/pictures/"&amp;K38&amp;"/3.jpg","https://download.lenovo.com/Images/Parts/"&amp;K38&amp;"/"&amp;K38&amp;"_details.jpg"))</f>
        <v>https://download.lenovo.com/Images/Parts/01ER563/01ER563_details.jpg</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f>
        <v/>
      </c>
      <c r="V38" s="62" t="n">
        <f aca="false">MATCH(G38,options!$D$1:$D$20,0)</f>
        <v>13</v>
      </c>
    </row>
    <row r="39" customFormat="false" ht="12.8" hidden="false" customHeight="false" outlineLevel="0" collapsed="false">
      <c r="C39" s="54" t="n">
        <f aca="false">FALSE()</f>
        <v>0</v>
      </c>
      <c r="D39" s="54" t="n">
        <f aca="false">FALSE()</f>
        <v>0</v>
      </c>
      <c r="E39" s="55" t="n">
        <v>5714401470168</v>
      </c>
      <c r="F39" s="55" t="s">
        <v>481</v>
      </c>
      <c r="G39" s="56" t="s">
        <v>432</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Svedese – Finlandese</v>
      </c>
      <c r="I39" s="57" t="n">
        <f aca="false">TRUE()</f>
        <v>1</v>
      </c>
      <c r="J39" s="58" t="n">
        <f aca="false">TRUE()</f>
        <v>1</v>
      </c>
      <c r="K39" s="55" t="s">
        <v>482</v>
      </c>
      <c r="L39" s="59" t="n">
        <f aca="false">FALSE()</f>
        <v>0</v>
      </c>
      <c r="M39" s="60" t="str">
        <f aca="false">IF(ISBLANK(K39),"",IF(L39, "https://raw.githubusercontent.com/PatrickVibild/TellusAmazonPictures/master/pictures/"&amp;K39&amp;"/1.jpg","https://download.lenovo.com/Images/Parts/"&amp;K39&amp;"/"&amp;K39&amp;"_A.jpg"))</f>
        <v>https://download.lenovo.com/Images/Parts/01ER567/01ER567_A.jpg</v>
      </c>
      <c r="N39" s="60" t="str">
        <f aca="false">IF(ISBLANK(K39),"",IF(L39, "https://raw.githubusercontent.com/PatrickVibild/TellusAmazonPictures/master/pictures/"&amp;K39&amp;"/2.jpg","https://download.lenovo.com/Images/Parts/"&amp;K39&amp;"/"&amp;K39&amp;"_B.jpg"))</f>
        <v>https://download.lenovo.com/Images/Parts/01ER567/01ER567_B.jpg</v>
      </c>
      <c r="O39" s="61" t="str">
        <f aca="false">IF(ISBLANK(K39),"",IF(L39, "https://raw.githubusercontent.com/PatrickVibild/TellusAmazonPictures/master/pictures/"&amp;K39&amp;"/3.jpg","https://download.lenovo.com/Images/Parts/"&amp;K39&amp;"/"&amp;K39&amp;"_details.jpg"))</f>
        <v>https://download.lenovo.com/Images/Parts/01ER567/01ER567_details.jpg</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f>
        <v/>
      </c>
      <c r="V39" s="62" t="n">
        <f aca="false">MATCH(G39,options!$D$1:$D$20,0)</f>
        <v>14</v>
      </c>
    </row>
    <row r="40" customFormat="false" ht="12.8" hidden="false" customHeight="false" outlineLevel="0" collapsed="false">
      <c r="C40" s="54" t="n">
        <f aca="false">FALSE()</f>
        <v>0</v>
      </c>
      <c r="D40" s="54" t="n">
        <f aca="false">FALSE()</f>
        <v>0</v>
      </c>
      <c r="E40" s="55" t="n">
        <v>5714401470175</v>
      </c>
      <c r="F40" s="55" t="s">
        <v>483</v>
      </c>
      <c r="G40" s="56" t="s">
        <v>437</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Svizzero</v>
      </c>
      <c r="I40" s="57" t="n">
        <f aca="false">TRUE()</f>
        <v>1</v>
      </c>
      <c r="J40" s="58" t="n">
        <f aca="false">TRUE()</f>
        <v>1</v>
      </c>
      <c r="K40" s="55" t="s">
        <v>484</v>
      </c>
      <c r="L40" s="59" t="n">
        <f aca="false">FALSE()</f>
        <v>0</v>
      </c>
      <c r="M40" s="60" t="str">
        <f aca="false">IF(ISBLANK(K40),"",IF(L40, "https://raw.githubusercontent.com/PatrickVibild/TellusAmazonPictures/master/pictures/"&amp;K40&amp;"/1.jpg","https://download.lenovo.com/Images/Parts/"&amp;K40&amp;"/"&amp;K40&amp;"_A.jpg"))</f>
        <v>https://download.lenovo.com/Images/Parts/01ER568/01ER568_A.jpg</v>
      </c>
      <c r="N40" s="60" t="str">
        <f aca="false">IF(ISBLANK(K40),"",IF(L40, "https://raw.githubusercontent.com/PatrickVibild/TellusAmazonPictures/master/pictures/"&amp;K40&amp;"/2.jpg","https://download.lenovo.com/Images/Parts/"&amp;K40&amp;"/"&amp;K40&amp;"_B.jpg"))</f>
        <v>https://download.lenovo.com/Images/Parts/01ER568/01ER568_B.jpg</v>
      </c>
      <c r="O40" s="61" t="str">
        <f aca="false">IF(ISBLANK(K40),"",IF(L40, "https://raw.githubusercontent.com/PatrickVibild/TellusAmazonPictures/master/pictures/"&amp;K40&amp;"/3.jpg","https://download.lenovo.com/Images/Parts/"&amp;K40&amp;"/"&amp;K40&amp;"_details.jpg"))</f>
        <v>https://download.lenovo.com/Images/Parts/01ER568/01ER568_details.jpg</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f>
        <v/>
      </c>
      <c r="V40" s="62" t="n">
        <f aca="false">MATCH(G40,options!$D$1:$D$20,0)</f>
        <v>15</v>
      </c>
    </row>
    <row r="41" customFormat="false" ht="23.85" hidden="false" customHeight="false" outlineLevel="0" collapsed="false">
      <c r="C41" s="54" t="n">
        <f aca="false">FALSE()</f>
        <v>0</v>
      </c>
      <c r="D41" s="54" t="n">
        <f aca="false">FALSE()</f>
        <v>0</v>
      </c>
      <c r="E41" s="55" t="n">
        <v>5714401470182</v>
      </c>
      <c r="F41" s="55" t="s">
        <v>485</v>
      </c>
      <c r="G41" s="56" t="s">
        <v>440</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7" t="n">
        <f aca="false">TRUE()</f>
        <v>1</v>
      </c>
      <c r="J41" s="58" t="n">
        <f aca="false">TRUE()</f>
        <v>1</v>
      </c>
      <c r="K41" s="55" t="s">
        <v>441</v>
      </c>
      <c r="L41" s="59" t="n">
        <f aca="false">TRUE()</f>
        <v>1</v>
      </c>
      <c r="M41" s="60" t="str">
        <f aca="false">IF(ISBLANK(K41),"",IF(L41, "https://raw.githubusercontent.com/PatrickVibild/TellusAmazonPictures/master/pictures/"&amp;K41&amp;"/1.jpg","https://download.lenovo.com/Images/Parts/"&amp;K41&amp;"/"&amp;K41&amp;"_A.jpg"))</f>
        <v>https://raw.githubusercontent.com/PatrickVibild/TellusAmazonPictures/master/pictures/Lenovo/T470/BL/USI/1.jpg</v>
      </c>
      <c r="N41" s="60" t="str">
        <f aca="false">IF(ISBLANK(K41),"",IF(L41, "https://raw.githubusercontent.com/PatrickVibild/TellusAmazonPictures/master/pictures/"&amp;K41&amp;"/2.jpg","https://download.lenovo.com/Images/Parts/"&amp;K41&amp;"/"&amp;K41&amp;"_B.jpg"))</f>
        <v>https://raw.githubusercontent.com/PatrickVibild/TellusAmazonPictures/master/pictures/Lenovo/T470/BL/USI/2.jpg</v>
      </c>
      <c r="O41" s="61" t="str">
        <f aca="false">IF(ISBLANK(K41),"",IF(L41, "https://raw.githubusercontent.com/PatrickVibild/TellusAmazonPictures/master/pictures/"&amp;K41&amp;"/3.jpg","https://download.lenovo.com/Images/Parts/"&amp;K41&amp;"/"&amp;K41&amp;"_details.jpg"))</f>
        <v>https://raw.githubusercontent.com/PatrickVibild/TellusAmazonPictures/master/pictures/Lenovo/T470/BL/USI/3.jpg</v>
      </c>
      <c r="P41" s="0" t="str">
        <f aca="false">IF(ISBLANK(K41),"",IF(L41, "https://raw.githubusercontent.com/PatrickVibild/TellusAmazonPictures/master/pictures/"&amp;K41&amp;"/4.jpg", ""))</f>
        <v>https://raw.githubusercontent.com/PatrickVibild/TellusAmazonPictures/master/pictures/Lenovo/T470/BL/USI/4.jpg</v>
      </c>
      <c r="Q41" s="0" t="str">
        <f aca="false">IF(ISBLANK(K41),"",IF(L41, "https://raw.githubusercontent.com/PatrickVibild/TellusAmazonPictures/master/pictures/"&amp;K41&amp;"/5.jpg", ""))</f>
        <v>https://raw.githubusercontent.com/PatrickVibild/TellusAmazonPictures/master/pictures/Lenovo/T470/BL/USI/5.jpg</v>
      </c>
      <c r="R41" s="0" t="str">
        <f aca="false">IF(ISBLANK(K41),"",IF(L41, "https://raw.githubusercontent.com/PatrickVibild/TellusAmazonPictures/master/pictures/"&amp;K41&amp;"/6.jpg", ""))</f>
        <v>https://raw.githubusercontent.com/PatrickVibild/TellusAmazonPictures/master/pictures/Lenovo/T470/BL/USI/6.jpg</v>
      </c>
      <c r="S41" s="0" t="str">
        <f aca="false">IF(ISBLANK(K41),"",IF(L41, "https://raw.githubusercontent.com/PatrickVibild/TellusAmazonPictures/master/pictures/"&amp;K41&amp;"/7.jpg", ""))</f>
        <v>https://raw.githubusercontent.com/PatrickVibild/TellusAmazonPictures/master/pictures/Lenovo/T470/BL/USI/7.jpg</v>
      </c>
      <c r="T41" s="0" t="str">
        <f aca="false">IF(ISBLANK(K41),"",IF(L41, "https://raw.githubusercontent.com/PatrickVibild/TellusAmazonPictures/master/pictures/"&amp;K41&amp;"/8.jpg",""))</f>
        <v>https://raw.githubusercontent.com/PatrickVibild/TellusAmazonPictures/master/pictures/Lenovo/T470/BL/USI/8.jpg</v>
      </c>
      <c r="U41" s="0" t="str">
        <f aca="false">IF(ISBLANK(K41),"",IF(L41, "https://raw.githubusercontent.com/PatrickVibild/TellusAmazonPictures/master/pictures/"&amp;K41&amp;"/9.jpg",""))</f>
        <v>https://raw.githubusercontent.com/PatrickVibild/TellusAmazonPictures/master/pictures/Lenovo/T470/BL/USI/9.jpg</v>
      </c>
      <c r="V41" s="62" t="n">
        <f aca="false">MATCH(G41,options!$D$1:$D$20,0)</f>
        <v>16</v>
      </c>
    </row>
    <row r="42" customFormat="false" ht="12.8" hidden="false" customHeight="false" outlineLevel="0" collapsed="false">
      <c r="C42" s="54" t="n">
        <f aca="false">FALSE()</f>
        <v>0</v>
      </c>
      <c r="D42" s="54" t="n">
        <f aca="false">FALSE()</f>
        <v>0</v>
      </c>
      <c r="E42" s="55" t="n">
        <v>5714401470199</v>
      </c>
      <c r="F42" s="55" t="s">
        <v>486</v>
      </c>
      <c r="G42" s="56" t="s">
        <v>443</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Russo</v>
      </c>
      <c r="I42" s="57" t="n">
        <f aca="false">TRUE()</f>
        <v>1</v>
      </c>
      <c r="J42" s="58" t="n">
        <f aca="false">TRUE()</f>
        <v>1</v>
      </c>
      <c r="K42" s="55" t="s">
        <v>487</v>
      </c>
      <c r="L42" s="59" t="n">
        <f aca="false">FALSE()</f>
        <v>0</v>
      </c>
      <c r="M42" s="60" t="str">
        <f aca="false">IF(ISBLANK(K42),"",IF(L42, "https://raw.githubusercontent.com/PatrickVibild/TellusAmazonPictures/master/pictures/"&amp;K42&amp;"/1.jpg","https://download.lenovo.com/Images/Parts/"&amp;K42&amp;"/"&amp;K42&amp;"_A.jpg"))</f>
        <v>https://download.lenovo.com/Images/Parts/01ER605/01ER605_A.jpg</v>
      </c>
      <c r="N42" s="60" t="str">
        <f aca="false">IF(ISBLANK(K42),"",IF(L42, "https://raw.githubusercontent.com/PatrickVibild/TellusAmazonPictures/master/pictures/"&amp;K42&amp;"/2.jpg","https://download.lenovo.com/Images/Parts/"&amp;K42&amp;"/"&amp;K42&amp;"_B.jpg"))</f>
        <v>https://download.lenovo.com/Images/Parts/01ER605/01ER605_B.jpg</v>
      </c>
      <c r="O42" s="61" t="str">
        <f aca="false">IF(ISBLANK(K42),"",IF(L42, "https://raw.githubusercontent.com/PatrickVibild/TellusAmazonPictures/master/pictures/"&amp;K42&amp;"/3.jpg","https://download.lenovo.com/Images/Parts/"&amp;K42&amp;"/"&amp;K42&amp;"_details.jpg"))</f>
        <v>https://download.lenovo.com/Images/Parts/01ER605/01ER605_details.jpg</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f>
        <v/>
      </c>
      <c r="V42" s="62" t="n">
        <f aca="false">MATCH(G42,options!$D$1:$D$20,0)</f>
        <v>17</v>
      </c>
    </row>
    <row r="43" customFormat="false" ht="23.85" hidden="false" customHeight="false" outlineLevel="0" collapsed="false">
      <c r="C43" s="54" t="n">
        <f aca="false">TRUE()</f>
        <v>1</v>
      </c>
      <c r="D43" s="54" t="n">
        <f aca="false">FALSE()</f>
        <v>0</v>
      </c>
      <c r="E43" s="55" t="n">
        <v>5714401470205</v>
      </c>
      <c r="F43" s="55" t="s">
        <v>488</v>
      </c>
      <c r="G43" s="56" t="s">
        <v>447</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 </v>
      </c>
      <c r="I43" s="57" t="n">
        <f aca="false">TRUE()</f>
        <v>1</v>
      </c>
      <c r="J43" s="58" t="n">
        <f aca="false">TRUE()</f>
        <v>1</v>
      </c>
      <c r="K43" s="55" t="s">
        <v>448</v>
      </c>
      <c r="L43" s="59" t="n">
        <f aca="false">TRUE()</f>
        <v>1</v>
      </c>
      <c r="M43" s="60" t="str">
        <f aca="false">IF(ISBLANK(K43),"",IF(L43, "https://raw.githubusercontent.com/PatrickVibild/TellusAmazonPictures/master/pictures/"&amp;K43&amp;"/1.jpg","https://download.lenovo.com/Images/Parts/"&amp;K43&amp;"/"&amp;K43&amp;"_A.jpg"))</f>
        <v>https://raw.githubusercontent.com/PatrickVibild/TellusAmazonPictures/master/pictures/Lenovo/T470/BL/US/1.jpg</v>
      </c>
      <c r="N43" s="60" t="str">
        <f aca="false">IF(ISBLANK(K43),"",IF(L43, "https://raw.githubusercontent.com/PatrickVibild/TellusAmazonPictures/master/pictures/"&amp;K43&amp;"/2.jpg","https://download.lenovo.com/Images/Parts/"&amp;K43&amp;"/"&amp;K43&amp;"_B.jpg"))</f>
        <v>https://raw.githubusercontent.com/PatrickVibild/TellusAmazonPictures/master/pictures/Lenovo/T470/BL/US/2.jpg</v>
      </c>
      <c r="O43" s="61" t="str">
        <f aca="false">IF(ISBLANK(K43),"",IF(L43, "https://raw.githubusercontent.com/PatrickVibild/TellusAmazonPictures/master/pictures/"&amp;K43&amp;"/3.jpg","https://download.lenovo.com/Images/Parts/"&amp;K43&amp;"/"&amp;K43&amp;"_details.jpg"))</f>
        <v>https://raw.githubusercontent.com/PatrickVibild/TellusAmazonPictures/master/pictures/Lenovo/T470/BL/US/3.jpg</v>
      </c>
      <c r="P43" s="0" t="str">
        <f aca="false">IF(ISBLANK(K43),"",IF(L43, "https://raw.githubusercontent.com/PatrickVibild/TellusAmazonPictures/master/pictures/"&amp;K43&amp;"/4.jpg", ""))</f>
        <v>https://raw.githubusercontent.com/PatrickVibild/TellusAmazonPictures/master/pictures/Lenovo/T470/BL/US/4.jpg</v>
      </c>
      <c r="Q43" s="0" t="str">
        <f aca="false">IF(ISBLANK(K43),"",IF(L43, "https://raw.githubusercontent.com/PatrickVibild/TellusAmazonPictures/master/pictures/"&amp;K43&amp;"/5.jpg", ""))</f>
        <v>https://raw.githubusercontent.com/PatrickVibild/TellusAmazonPictures/master/pictures/Lenovo/T470/BL/US/5.jpg</v>
      </c>
      <c r="R43" s="0" t="str">
        <f aca="false">IF(ISBLANK(K43),"",IF(L43, "https://raw.githubusercontent.com/PatrickVibild/TellusAmazonPictures/master/pictures/"&amp;K43&amp;"/6.jpg", ""))</f>
        <v>https://raw.githubusercontent.com/PatrickVibild/TellusAmazonPictures/master/pictures/Lenovo/T470/BL/US/6.jpg</v>
      </c>
      <c r="S43" s="0" t="str">
        <f aca="false">IF(ISBLANK(K43),"",IF(L43, "https://raw.githubusercontent.com/PatrickVibild/TellusAmazonPictures/master/pictures/"&amp;K43&amp;"/7.jpg", ""))</f>
        <v>https://raw.githubusercontent.com/PatrickVibild/TellusAmazonPictures/master/pictures/Lenovo/T470/BL/US/7.jpg</v>
      </c>
      <c r="T43" s="0" t="str">
        <f aca="false">IF(ISBLANK(K43),"",IF(L43, "https://raw.githubusercontent.com/PatrickVibild/TellusAmazonPictures/master/pictures/"&amp;K43&amp;"/8.jpg",""))</f>
        <v>https://raw.githubusercontent.com/PatrickVibild/TellusAmazonPictures/master/pictures/Lenovo/T470/BL/US/8.jpg</v>
      </c>
      <c r="U43" s="0" t="str">
        <f aca="false">IF(ISBLANK(K43),"",IF(L43, "https://raw.githubusercontent.com/PatrickVibild/TellusAmazonPictures/master/pictures/"&amp;K43&amp;"/9.jpg",""))</f>
        <v>https://raw.githubusercontent.com/PatrickVibild/TellusAmazonPictures/master/pictures/Lenovo/T470/BL/US/9.jpg</v>
      </c>
      <c r="V43" s="62" t="n">
        <f aca="false">MATCH(G43,options!$D$1:$D$20,0)</f>
        <v>18</v>
      </c>
    </row>
    <row r="44" customFormat="false" ht="12.8" hidden="false" customHeight="false" outlineLevel="0" collapsed="false">
      <c r="E44" s="70"/>
      <c r="F44" s="71"/>
      <c r="G44" s="71"/>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71"/>
      <c r="J44" s="71"/>
      <c r="K44" s="60"/>
      <c r="L44" s="72"/>
      <c r="M44" s="60" t="str">
        <f aca="false">IF(ISBLANK(K44),"",IF(L44, "https://raw.githubusercontent.com/PatrickVibild/TellusAmazonPictures/master/pictures/"&amp;K44&amp;"/1.jpg","https://download.lenovo.com/Images/Parts/"&amp;K44&amp;"/"&amp;K44&amp;"_A.jpg"))</f>
        <v/>
      </c>
      <c r="N44" s="60" t="str">
        <f aca="false">IF(ISBLANK(K44),"",IF(L44, "https://raw.githubusercontent.com/PatrickVibild/TellusAmazonPictures/master/pictures/"&amp;K44&amp;"/2.jpg","https://download.lenovo.com/Images/Parts/"&amp;K44&amp;"/"&amp;K44&amp;"_B.jpg"))</f>
        <v/>
      </c>
      <c r="O44" s="61" t="str">
        <f aca="false">IF(ISBLANK(K44),"",IF(L44, "https://raw.githubusercontent.com/PatrickVibild/TellusAmazonPictures/master/pictures/"&amp;K44&amp;"/3.jpg","https://download.lenovo.com/Images/Parts/"&amp;K44&amp;"/"&amp;K44&amp;"_details.jpg"))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f>
        <v/>
      </c>
      <c r="V44" s="62" t="e">
        <f aca="false">MATCH(G44,options!$D$1:$D$20,0)</f>
        <v>#N/A</v>
      </c>
    </row>
    <row r="45" customFormat="false" ht="12.8" hidden="false" customHeight="false" outlineLevel="0" collapsed="false">
      <c r="E45" s="70"/>
      <c r="F45" s="71"/>
      <c r="G45" s="71"/>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71"/>
      <c r="J45" s="71"/>
      <c r="K45" s="60"/>
      <c r="L45" s="72"/>
      <c r="M45" s="60" t="str">
        <f aca="false">IF(ISBLANK(K45),"",IF(L45, "https://raw.githubusercontent.com/PatrickVibild/TellusAmazonPictures/master/pictures/"&amp;K45&amp;"/1.jpg","https://download.lenovo.com/Images/Parts/"&amp;K45&amp;"/"&amp;K45&amp;"_A.jpg"))</f>
        <v/>
      </c>
      <c r="N45" s="60" t="str">
        <f aca="false">IF(ISBLANK(K45),"",IF(L45, "https://raw.githubusercontent.com/PatrickVibild/TellusAmazonPictures/master/pictures/"&amp;K45&amp;"/2.jpg","https://download.lenovo.com/Images/Parts/"&amp;K45&amp;"/"&amp;K45&amp;"_B.jpg"))</f>
        <v/>
      </c>
      <c r="O45" s="61" t="str">
        <f aca="false">IF(ISBLANK(K45),"",IF(L45, "https://raw.githubusercontent.com/PatrickVibild/TellusAmazonPictures/master/pictures/"&amp;K45&amp;"/3.jpg","https://download.lenovo.com/Images/Parts/"&amp;K45&amp;"/"&amp;K45&amp;"_details.jpg"))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f>
        <v/>
      </c>
      <c r="V45" s="62" t="e">
        <f aca="false">MATCH(G45,options!$D$1:$D$20,0)</f>
        <v>#N/A</v>
      </c>
    </row>
    <row r="46" customFormat="false" ht="12.8" hidden="false" customHeight="false" outlineLevel="0" collapsed="false">
      <c r="E46" s="70"/>
      <c r="F46" s="71"/>
      <c r="G46" s="71"/>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71"/>
      <c r="J46" s="71"/>
      <c r="K46" s="60"/>
      <c r="L46" s="72"/>
      <c r="M46" s="60" t="str">
        <f aca="false">IF(ISBLANK(K46),"",IF(L46, "https://raw.githubusercontent.com/PatrickVibild/TellusAmazonPictures/master/pictures/"&amp;K46&amp;"/1.jpg","https://download.lenovo.com/Images/Parts/"&amp;K46&amp;"/"&amp;K46&amp;"_A.jpg"))</f>
        <v/>
      </c>
      <c r="N46" s="60" t="str">
        <f aca="false">IF(ISBLANK(K46),"",IF(L46, "https://raw.githubusercontent.com/PatrickVibild/TellusAmazonPictures/master/pictures/"&amp;K46&amp;"/2.jpg","https://download.lenovo.com/Images/Parts/"&amp;K46&amp;"/"&amp;K46&amp;"_B.jpg"))</f>
        <v/>
      </c>
      <c r="O46" s="61" t="str">
        <f aca="false">IF(ISBLANK(K46),"",IF(L46, "https://raw.githubusercontent.com/PatrickVibild/TellusAmazonPictures/master/pictures/"&amp;K46&amp;"/3.jpg","https://download.lenovo.com/Images/Parts/"&amp;K46&amp;"/"&amp;K46&amp;"_details.jpg"))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f>
        <v/>
      </c>
      <c r="V46" s="62" t="e">
        <f aca="false">MATCH(G46,options!$D$1:$D$20,0)</f>
        <v>#N/A</v>
      </c>
    </row>
    <row r="47" customFormat="false" ht="12.8" hidden="false" customHeight="false" outlineLevel="0" collapsed="false">
      <c r="E47" s="70"/>
      <c r="F47" s="71"/>
      <c r="G47" s="71"/>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71"/>
      <c r="J47" s="71"/>
      <c r="K47" s="60"/>
      <c r="L47" s="72"/>
      <c r="M47" s="60" t="str">
        <f aca="false">IF(ISBLANK(K47),"",IF(L47, "https://raw.githubusercontent.com/PatrickVibild/TellusAmazonPictures/master/pictures/"&amp;K47&amp;"/1.jpg","https://download.lenovo.com/Images/Parts/"&amp;K47&amp;"/"&amp;K47&amp;"_A.jpg"))</f>
        <v/>
      </c>
      <c r="N47" s="60" t="str">
        <f aca="false">IF(ISBLANK(K47),"",IF(L47, "https://raw.githubusercontent.com/PatrickVibild/TellusAmazonPictures/master/pictures/"&amp;K47&amp;"/2.jpg","https://download.lenovo.com/Images/Parts/"&amp;K47&amp;"/"&amp;K47&amp;"_B.jpg"))</f>
        <v/>
      </c>
      <c r="O47" s="61" t="str">
        <f aca="false">IF(ISBLANK(K47),"",IF(L47, "https://raw.githubusercontent.com/PatrickVibild/TellusAmazonPictures/master/pictures/"&amp;K47&amp;"/3.jpg","https://download.lenovo.com/Images/Parts/"&amp;K47&amp;"/"&amp;K47&amp;"_details.jpg"))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f>
        <v/>
      </c>
      <c r="V47" s="62" t="e">
        <f aca="false">MATCH(G47,options!$D$1:$D$20,0)</f>
        <v>#N/A</v>
      </c>
    </row>
    <row r="48" customFormat="false" ht="12.8" hidden="false" customHeight="false" outlineLevel="0" collapsed="false">
      <c r="E48" s="70"/>
      <c r="F48" s="71"/>
      <c r="G48" s="71"/>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71"/>
      <c r="J48" s="71"/>
      <c r="K48" s="60"/>
      <c r="L48" s="72"/>
      <c r="M48" s="60" t="str">
        <f aca="false">IF(ISBLANK(K48),"",IF(L48, "https://raw.githubusercontent.com/PatrickVibild/TellusAmazonPictures/master/pictures/"&amp;K48&amp;"/1.jpg","https://download.lenovo.com/Images/Parts/"&amp;K48&amp;"/"&amp;K48&amp;"_A.jpg"))</f>
        <v/>
      </c>
      <c r="N48" s="60" t="str">
        <f aca="false">IF(ISBLANK(K48),"",IF(L48, "https://raw.githubusercontent.com/PatrickVibild/TellusAmazonPictures/master/pictures/"&amp;K48&amp;"/2.jpg","https://download.lenovo.com/Images/Parts/"&amp;K48&amp;"/"&amp;K48&amp;"_B.jpg"))</f>
        <v/>
      </c>
      <c r="O48" s="61" t="str">
        <f aca="false">IF(ISBLANK(K48),"",IF(L48, "https://raw.githubusercontent.com/PatrickVibild/TellusAmazonPictures/master/pictures/"&amp;K48&amp;"/3.jpg","https://download.lenovo.com/Images/Parts/"&amp;K48&amp;"/"&amp;K48&amp;"_details.jpg"))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f>
        <v/>
      </c>
      <c r="V48" s="62" t="e">
        <f aca="false">MATCH(G48,options!$D$1:$D$20,0)</f>
        <v>#N/A</v>
      </c>
    </row>
    <row r="49" customFormat="false" ht="12.8" hidden="false" customHeight="false" outlineLevel="0" collapsed="false">
      <c r="E49" s="70"/>
      <c r="F49" s="71"/>
      <c r="G49" s="71"/>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71"/>
      <c r="J49" s="71"/>
      <c r="K49" s="60"/>
      <c r="L49" s="72"/>
      <c r="M49" s="60" t="str">
        <f aca="false">IF(ISBLANK(K49),"",IF(L49, "https://raw.githubusercontent.com/PatrickVibild/TellusAmazonPictures/master/pictures/"&amp;K49&amp;"/1.jpg","https://download.lenovo.com/Images/Parts/"&amp;K49&amp;"/"&amp;K49&amp;"_A.jpg"))</f>
        <v/>
      </c>
      <c r="N49" s="60" t="str">
        <f aca="false">IF(ISBLANK(K49),"",IF(L49, "https://raw.githubusercontent.com/PatrickVibild/TellusAmazonPictures/master/pictures/"&amp;K49&amp;"/2.jpg","https://download.lenovo.com/Images/Parts/"&amp;K49&amp;"/"&amp;K49&amp;"_B.jpg"))</f>
        <v/>
      </c>
      <c r="O49" s="61" t="str">
        <f aca="false">IF(ISBLANK(K49),"",IF(L49, "https://raw.githubusercontent.com/PatrickVibild/TellusAmazonPictures/master/pictures/"&amp;K49&amp;"/3.jpg","https://download.lenovo.com/Images/Parts/"&amp;K49&amp;"/"&amp;K49&amp;"_details.jpg"))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f>
        <v/>
      </c>
      <c r="V49" s="62" t="e">
        <f aca="false">MATCH(G49,options!$D$1:$D$20,0)</f>
        <v>#N/A</v>
      </c>
    </row>
    <row r="50" customFormat="false" ht="12.8" hidden="false" customHeight="false" outlineLevel="0" collapsed="false">
      <c r="E50" s="70"/>
      <c r="F50" s="71"/>
      <c r="G50" s="71"/>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71"/>
      <c r="J50" s="71"/>
      <c r="K50" s="60"/>
      <c r="L50" s="72"/>
      <c r="M50" s="60" t="str">
        <f aca="false">IF(ISBLANK(K50),"",IF(L50, "https://raw.githubusercontent.com/PatrickVibild/TellusAmazonPictures/master/pictures/"&amp;K50&amp;"/1.jpg","https://download.lenovo.com/Images/Parts/"&amp;K50&amp;"/"&amp;K50&amp;"_A.jpg"))</f>
        <v/>
      </c>
      <c r="N50" s="60" t="str">
        <f aca="false">IF(ISBLANK(K50),"",IF(L50, "https://raw.githubusercontent.com/PatrickVibild/TellusAmazonPictures/master/pictures/"&amp;K50&amp;"/2.jpg","https://download.lenovo.com/Images/Parts/"&amp;K50&amp;"/"&amp;K50&amp;"_B.jpg"))</f>
        <v/>
      </c>
      <c r="O50" s="61" t="str">
        <f aca="false">IF(ISBLANK(K50),"",IF(L50, "https://raw.githubusercontent.com/PatrickVibild/TellusAmazonPictures/master/pictures/"&amp;K50&amp;"/3.jpg","https://download.lenovo.com/Images/Parts/"&amp;K50&amp;"/"&amp;K50&amp;"_details.jpg"))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f>
        <v/>
      </c>
      <c r="V50" s="62" t="e">
        <f aca="false">MATCH(G50,options!$D$1:$D$20,0)</f>
        <v>#N/A</v>
      </c>
    </row>
    <row r="51" customFormat="false" ht="12.8" hidden="false" customHeight="false" outlineLevel="0" collapsed="false">
      <c r="E51" s="70"/>
      <c r="F51" s="71"/>
      <c r="G51" s="71"/>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71"/>
      <c r="J51" s="71"/>
      <c r="K51" s="60"/>
      <c r="L51" s="72"/>
      <c r="M51" s="60" t="str">
        <f aca="false">IF(ISBLANK(K51),"",IF(L51, "https://raw.githubusercontent.com/PatrickVibild/TellusAmazonPictures/master/pictures/"&amp;K51&amp;"/1.jpg","https://download.lenovo.com/Images/Parts/"&amp;K51&amp;"/"&amp;K51&amp;"_A.jpg"))</f>
        <v/>
      </c>
      <c r="N51" s="60" t="str">
        <f aca="false">IF(ISBLANK(K51),"",IF(L51, "https://raw.githubusercontent.com/PatrickVibild/TellusAmazonPictures/master/pictures/"&amp;K51&amp;"/2.jpg","https://download.lenovo.com/Images/Parts/"&amp;K51&amp;"/"&amp;K51&amp;"_B.jpg"))</f>
        <v/>
      </c>
      <c r="O51" s="61" t="str">
        <f aca="false">IF(ISBLANK(K51),"",IF(L51, "https://raw.githubusercontent.com/PatrickVibild/TellusAmazonPictures/master/pictures/"&amp;K51&amp;"/3.jpg","https://download.lenovo.com/Images/Parts/"&amp;K51&amp;"/"&amp;K51&amp;"_details.jpg"))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f>
        <v/>
      </c>
      <c r="V51" s="62" t="e">
        <f aca="false">MATCH(G51,options!$D$1:$D$20,0)</f>
        <v>#N/A</v>
      </c>
    </row>
    <row r="52" customFormat="false" ht="12.8" hidden="false" customHeight="false" outlineLevel="0" collapsed="false">
      <c r="E52" s="70"/>
      <c r="F52" s="71"/>
      <c r="G52" s="71"/>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71"/>
      <c r="J52" s="71"/>
      <c r="K52" s="60"/>
      <c r="L52" s="72"/>
      <c r="M52" s="60" t="str">
        <f aca="false">IF(ISBLANK(K52),"",IF(L52, "https://raw.githubusercontent.com/PatrickVibild/TellusAmazonPictures/master/pictures/"&amp;K52&amp;"/1.jpg","https://download.lenovo.com/Images/Parts/"&amp;K52&amp;"/"&amp;K52&amp;"_A.jpg"))</f>
        <v/>
      </c>
      <c r="N52" s="60" t="str">
        <f aca="false">IF(ISBLANK(K52),"",IF(L52, "https://raw.githubusercontent.com/PatrickVibild/TellusAmazonPictures/master/pictures/"&amp;K52&amp;"/2.jpg","https://download.lenovo.com/Images/Parts/"&amp;K52&amp;"/"&amp;K52&amp;"_B.jpg"))</f>
        <v/>
      </c>
      <c r="O52" s="61" t="str">
        <f aca="false">IF(ISBLANK(K52),"",IF(L52, "https://raw.githubusercontent.com/PatrickVibild/TellusAmazonPictures/master/pictures/"&amp;K52&amp;"/3.jpg","https://download.lenovo.com/Images/Parts/"&amp;K52&amp;"/"&amp;K52&amp;"_details.jpg"))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f>
        <v/>
      </c>
      <c r="V52" s="62" t="e">
        <f aca="false">MATCH(G52,options!$D$1:$D$20,0)</f>
        <v>#N/A</v>
      </c>
    </row>
    <row r="53" customFormat="false" ht="12.8" hidden="false" customHeight="false" outlineLevel="0" collapsed="false">
      <c r="E53" s="70"/>
      <c r="F53" s="71"/>
      <c r="G53" s="71"/>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71"/>
      <c r="J53" s="71"/>
      <c r="K53" s="60"/>
      <c r="L53" s="72"/>
      <c r="M53" s="60" t="str">
        <f aca="false">IF(ISBLANK(K53),"",IF(L53, "https://raw.githubusercontent.com/PatrickVibild/TellusAmazonPictures/master/pictures/"&amp;K53&amp;"/1.jpg","https://download.lenovo.com/Images/Parts/"&amp;K53&amp;"/"&amp;K53&amp;"_A.jpg"))</f>
        <v/>
      </c>
      <c r="N53" s="60" t="str">
        <f aca="false">IF(ISBLANK(K53),"",IF(L53, "https://raw.githubusercontent.com/PatrickVibild/TellusAmazonPictures/master/pictures/"&amp;K53&amp;"/2.jpg","https://download.lenovo.com/Images/Parts/"&amp;K53&amp;"/"&amp;K53&amp;"_B.jpg"))</f>
        <v/>
      </c>
      <c r="O53" s="61" t="str">
        <f aca="false">IF(ISBLANK(K53),"",IF(L53, "https://raw.githubusercontent.com/PatrickVibild/TellusAmazonPictures/master/pictures/"&amp;K53&amp;"/3.jpg","https://download.lenovo.com/Images/Parts/"&amp;K53&amp;"/"&amp;K53&amp;"_details.jpg"))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f>
        <v/>
      </c>
      <c r="V53" s="62" t="e">
        <f aca="false">MATCH(G53,options!$D$1:$D$20,0)</f>
        <v>#N/A</v>
      </c>
    </row>
    <row r="54" customFormat="false" ht="12.8" hidden="false" customHeight="false" outlineLevel="0" collapsed="false">
      <c r="E54" s="70"/>
      <c r="F54" s="71"/>
      <c r="G54" s="71"/>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71"/>
      <c r="J54" s="71"/>
      <c r="K54" s="60"/>
      <c r="L54" s="72"/>
      <c r="M54" s="60" t="str">
        <f aca="false">IF(ISBLANK(K54),"",IF(L54, "https://raw.githubusercontent.com/PatrickVibild/TellusAmazonPictures/master/pictures/"&amp;K54&amp;"/1.jpg","https://download.lenovo.com/Images/Parts/"&amp;K54&amp;"/"&amp;K54&amp;"_A.jpg"))</f>
        <v/>
      </c>
      <c r="N54" s="60" t="str">
        <f aca="false">IF(ISBLANK(K54),"",IF(L54, "https://raw.githubusercontent.com/PatrickVibild/TellusAmazonPictures/master/pictures/"&amp;K54&amp;"/2.jpg","https://download.lenovo.com/Images/Parts/"&amp;K54&amp;"/"&amp;K54&amp;"_B.jpg"))</f>
        <v/>
      </c>
      <c r="O54" s="61" t="str">
        <f aca="false">IF(ISBLANK(K54),"",IF(L54, "https://raw.githubusercontent.com/PatrickVibild/TellusAmazonPictures/master/pictures/"&amp;K54&amp;"/3.jpg","https://download.lenovo.com/Images/Parts/"&amp;K54&amp;"/"&amp;K54&amp;"_details.jpg"))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f>
        <v/>
      </c>
      <c r="V54" s="62" t="e">
        <f aca="false">MATCH(G54,options!$D$1:$D$20,0)</f>
        <v>#N/A</v>
      </c>
    </row>
    <row r="55" customFormat="false" ht="12.8" hidden="false" customHeight="false" outlineLevel="0" collapsed="false">
      <c r="E55" s="70"/>
      <c r="F55" s="71"/>
      <c r="G55" s="71"/>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71"/>
      <c r="J55" s="71"/>
      <c r="K55" s="60"/>
      <c r="L55" s="72"/>
      <c r="M55" s="60" t="str">
        <f aca="false">IF(ISBLANK(K55),"",IF(L55, "https://raw.githubusercontent.com/PatrickVibild/TellusAmazonPictures/master/pictures/"&amp;K55&amp;"/1.jpg","https://download.lenovo.com/Images/Parts/"&amp;K55&amp;"/"&amp;K55&amp;"_A.jpg"))</f>
        <v/>
      </c>
      <c r="N55" s="60" t="str">
        <f aca="false">IF(ISBLANK(K55),"",IF(L55, "https://raw.githubusercontent.com/PatrickVibild/TellusAmazonPictures/master/pictures/"&amp;K55&amp;"/2.jpg","https://download.lenovo.com/Images/Parts/"&amp;K55&amp;"/"&amp;K55&amp;"_B.jpg"))</f>
        <v/>
      </c>
      <c r="O55" s="61" t="str">
        <f aca="false">IF(ISBLANK(K55),"",IF(L55, "https://raw.githubusercontent.com/PatrickVibild/TellusAmazonPictures/master/pictures/"&amp;K55&amp;"/3.jpg","https://download.lenovo.com/Images/Parts/"&amp;K55&amp;"/"&amp;K55&amp;"_details.jpg"))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f>
        <v/>
      </c>
      <c r="V55" s="62" t="e">
        <f aca="false">MATCH(G55,options!$D$1:$D$20,0)</f>
        <v>#N/A</v>
      </c>
    </row>
    <row r="56" customFormat="false" ht="12.8" hidden="false" customHeight="false" outlineLevel="0" collapsed="false">
      <c r="E56" s="70"/>
      <c r="F56" s="71"/>
      <c r="G56" s="71"/>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71"/>
      <c r="J56" s="71"/>
      <c r="K56" s="60"/>
      <c r="L56" s="72"/>
      <c r="M56" s="60" t="str">
        <f aca="false">IF(ISBLANK(K56),"",IF(L56, "https://raw.githubusercontent.com/PatrickVibild/TellusAmazonPictures/master/pictures/"&amp;K56&amp;"/1.jpg","https://download.lenovo.com/Images/Parts/"&amp;K56&amp;"/"&amp;K56&amp;"_A.jpg"))</f>
        <v/>
      </c>
      <c r="N56" s="60" t="str">
        <f aca="false">IF(ISBLANK(K56),"",IF(L56, "https://raw.githubusercontent.com/PatrickVibild/TellusAmazonPictures/master/pictures/"&amp;K56&amp;"/2.jpg","https://download.lenovo.com/Images/Parts/"&amp;K56&amp;"/"&amp;K56&amp;"_B.jpg"))</f>
        <v/>
      </c>
      <c r="O56" s="61" t="str">
        <f aca="false">IF(ISBLANK(K56),"",IF(L56, "https://raw.githubusercontent.com/PatrickVibild/TellusAmazonPictures/master/pictures/"&amp;K56&amp;"/3.jpg","https://download.lenovo.com/Images/Parts/"&amp;K56&amp;"/"&amp;K56&amp;"_details.jpg"))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f>
        <v/>
      </c>
      <c r="V56" s="62" t="e">
        <f aca="false">MATCH(G56,options!$D$1:$D$20,0)</f>
        <v>#N/A</v>
      </c>
    </row>
    <row r="57" customFormat="false" ht="12.8" hidden="false" customHeight="false" outlineLevel="0" collapsed="false">
      <c r="E57" s="70"/>
      <c r="F57" s="71"/>
      <c r="G57" s="71"/>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71"/>
      <c r="J57" s="71"/>
      <c r="K57" s="60"/>
      <c r="L57" s="72"/>
      <c r="M57" s="60" t="str">
        <f aca="false">IF(ISBLANK(K57),"",IF(L57, "https://raw.githubusercontent.com/PatrickVibild/TellusAmazonPictures/master/pictures/"&amp;K57&amp;"/1.jpg","https://download.lenovo.com/Images/Parts/"&amp;K57&amp;"/"&amp;K57&amp;"_A.jpg"))</f>
        <v/>
      </c>
      <c r="N57" s="60" t="str">
        <f aca="false">IF(ISBLANK(K57),"",IF(L57, "https://raw.githubusercontent.com/PatrickVibild/TellusAmazonPictures/master/pictures/"&amp;K57&amp;"/2.jpg","https://download.lenovo.com/Images/Parts/"&amp;K57&amp;"/"&amp;K57&amp;"_B.jpg"))</f>
        <v/>
      </c>
      <c r="O57" s="61" t="str">
        <f aca="false">IF(ISBLANK(K57),"",IF(L57, "https://raw.githubusercontent.com/PatrickVibild/TellusAmazonPictures/master/pictures/"&amp;K57&amp;"/3.jpg","https://download.lenovo.com/Images/Parts/"&amp;K57&amp;"/"&amp;K57&amp;"_details.jpg"))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f>
        <v/>
      </c>
      <c r="V57" s="62" t="e">
        <f aca="false">MATCH(G57,options!$D$1:$D$20,0)</f>
        <v>#N/A</v>
      </c>
    </row>
    <row r="58" customFormat="false" ht="12.8" hidden="false" customHeight="false" outlineLevel="0" collapsed="false">
      <c r="E58" s="70"/>
      <c r="F58" s="71"/>
      <c r="G58" s="71"/>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71"/>
      <c r="J58" s="71"/>
      <c r="K58" s="60"/>
      <c r="L58" s="72"/>
      <c r="M58" s="60" t="str">
        <f aca="false">IF(ISBLANK(K58),"",IF(L58, "https://raw.githubusercontent.com/PatrickVibild/TellusAmazonPictures/master/pictures/"&amp;K58&amp;"/1.jpg","https://download.lenovo.com/Images/Parts/"&amp;K58&amp;"/"&amp;K58&amp;"_A.jpg"))</f>
        <v/>
      </c>
      <c r="N58" s="60" t="str">
        <f aca="false">IF(ISBLANK(K58),"",IF(L58, "https://raw.githubusercontent.com/PatrickVibild/TellusAmazonPictures/master/pictures/"&amp;K58&amp;"/2.jpg","https://download.lenovo.com/Images/Parts/"&amp;K58&amp;"/"&amp;K58&amp;"_B.jpg"))</f>
        <v/>
      </c>
      <c r="O58" s="61" t="str">
        <f aca="false">IF(ISBLANK(K58),"",IF(L58, "https://raw.githubusercontent.com/PatrickVibild/TellusAmazonPictures/master/pictures/"&amp;K58&amp;"/3.jpg","https://download.lenovo.com/Images/Parts/"&amp;K58&amp;"/"&amp;K58&amp;"_details.jpg"))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f>
        <v/>
      </c>
      <c r="V58" s="62" t="e">
        <f aca="false">MATCH(G58,options!$D$1:$D$20,0)</f>
        <v>#N/A</v>
      </c>
    </row>
    <row r="59" customFormat="false" ht="12.8" hidden="false" customHeight="false" outlineLevel="0" collapsed="false">
      <c r="E59" s="70"/>
      <c r="F59" s="71"/>
      <c r="G59" s="71"/>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71"/>
      <c r="J59" s="71"/>
      <c r="K59" s="60"/>
      <c r="L59" s="72"/>
      <c r="M59" s="60" t="str">
        <f aca="false">IF(ISBLANK(K59),"",IF(L59, "https://raw.githubusercontent.com/PatrickVibild/TellusAmazonPictures/master/pictures/"&amp;K59&amp;"/1.jpg","https://download.lenovo.com/Images/Parts/"&amp;K59&amp;"/"&amp;K59&amp;"_A.jpg"))</f>
        <v/>
      </c>
      <c r="N59" s="60" t="str">
        <f aca="false">IF(ISBLANK(K59),"",IF(L59, "https://raw.githubusercontent.com/PatrickVibild/TellusAmazonPictures/master/pictures/"&amp;K59&amp;"/2.jpg","https://download.lenovo.com/Images/Parts/"&amp;K59&amp;"/"&amp;K59&amp;"_B.jpg"))</f>
        <v/>
      </c>
      <c r="O59" s="61" t="str">
        <f aca="false">IF(ISBLANK(K59),"",IF(L59, "https://raw.githubusercontent.com/PatrickVibild/TellusAmazonPictures/master/pictures/"&amp;K59&amp;"/3.jpg","https://download.lenovo.com/Images/Parts/"&amp;K59&amp;"/"&amp;K59&amp;"_details.jpg"))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f>
        <v/>
      </c>
      <c r="V59" s="62" t="e">
        <f aca="false">MATCH(G59,options!$D$1:$D$20,0)</f>
        <v>#N/A</v>
      </c>
    </row>
    <row r="60" customFormat="false" ht="12.8" hidden="false" customHeight="false" outlineLevel="0" collapsed="false">
      <c r="E60" s="70"/>
      <c r="F60" s="71"/>
      <c r="G60" s="71"/>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71"/>
      <c r="J60" s="71"/>
      <c r="K60" s="60"/>
      <c r="L60" s="72"/>
      <c r="M60" s="60" t="str">
        <f aca="false">IF(ISBLANK(K60),"",IF(L60, "https://raw.githubusercontent.com/PatrickVibild/TellusAmazonPictures/master/pictures/"&amp;K60&amp;"/1.jpg","https://download.lenovo.com/Images/Parts/"&amp;K60&amp;"/"&amp;K60&amp;"_A.jpg"))</f>
        <v/>
      </c>
      <c r="N60" s="60" t="str">
        <f aca="false">IF(ISBLANK(K60),"",IF(L60, "https://raw.githubusercontent.com/PatrickVibild/TellusAmazonPictures/master/pictures/"&amp;K60&amp;"/2.jpg","https://download.lenovo.com/Images/Parts/"&amp;K60&amp;"/"&amp;K60&amp;"_B.jpg"))</f>
        <v/>
      </c>
      <c r="O60" s="61" t="str">
        <f aca="false">IF(ISBLANK(K60),"",IF(L60, "https://raw.githubusercontent.com/PatrickVibild/TellusAmazonPictures/master/pictures/"&amp;K60&amp;"/3.jpg","https://download.lenovo.com/Images/Parts/"&amp;K60&amp;"/"&amp;K60&amp;"_details.jpg"))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f>
        <v/>
      </c>
      <c r="V60" s="62" t="e">
        <f aca="false">MATCH(G60,options!$D$1:$D$20,0)</f>
        <v>#N/A</v>
      </c>
    </row>
    <row r="61" customFormat="false" ht="12.8" hidden="false" customHeight="false" outlineLevel="0" collapsed="false">
      <c r="E61" s="70"/>
      <c r="F61" s="71"/>
      <c r="G61" s="71"/>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71"/>
      <c r="J61" s="71"/>
      <c r="K61" s="60"/>
      <c r="L61" s="72"/>
      <c r="M61" s="60" t="str">
        <f aca="false">IF(ISBLANK(K61),"",IF(L61, "https://raw.githubusercontent.com/PatrickVibild/TellusAmazonPictures/master/pictures/"&amp;K61&amp;"/1.jpg","https://download.lenovo.com/Images/Parts/"&amp;K61&amp;"/"&amp;K61&amp;"_A.jpg"))</f>
        <v/>
      </c>
      <c r="N61" s="60" t="str">
        <f aca="false">IF(ISBLANK(K61),"",IF(L61, "https://raw.githubusercontent.com/PatrickVibild/TellusAmazonPictures/master/pictures/"&amp;K61&amp;"/2.jpg","https://download.lenovo.com/Images/Parts/"&amp;K61&amp;"/"&amp;K61&amp;"_B.jpg"))</f>
        <v/>
      </c>
      <c r="O61" s="61" t="str">
        <f aca="false">IF(ISBLANK(K61),"",IF(L61, "https://raw.githubusercontent.com/PatrickVibild/TellusAmazonPictures/master/pictures/"&amp;K61&amp;"/3.jpg","https://download.lenovo.com/Images/Parts/"&amp;K61&amp;"/"&amp;K61&amp;"_details.jpg"))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f>
        <v/>
      </c>
      <c r="V61" s="62" t="e">
        <f aca="false">MATCH(G61,options!$D$1:$D$20,0)</f>
        <v>#N/A</v>
      </c>
    </row>
    <row r="62" customFormat="false" ht="12.8" hidden="false" customHeight="false" outlineLevel="0" collapsed="false">
      <c r="E62" s="70"/>
      <c r="F62" s="71"/>
      <c r="G62" s="71"/>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71"/>
      <c r="J62" s="71"/>
      <c r="K62" s="60"/>
      <c r="L62" s="72"/>
      <c r="M62" s="60" t="str">
        <f aca="false">IF(ISBLANK(K62),"",IF(L62, "https://raw.githubusercontent.com/PatrickVibild/TellusAmazonPictures/master/pictures/"&amp;K62&amp;"/1.jpg","https://download.lenovo.com/Images/Parts/"&amp;K62&amp;"/"&amp;K62&amp;"_A.jpg"))</f>
        <v/>
      </c>
      <c r="N62" s="60" t="str">
        <f aca="false">IF(ISBLANK(K62),"",IF(L62, "https://raw.githubusercontent.com/PatrickVibild/TellusAmazonPictures/master/pictures/"&amp;K62&amp;"/2.jpg","https://download.lenovo.com/Images/Parts/"&amp;K62&amp;"/"&amp;K62&amp;"_B.jpg"))</f>
        <v/>
      </c>
      <c r="O62" s="61" t="str">
        <f aca="false">IF(ISBLANK(K62),"",IF(L62, "https://raw.githubusercontent.com/PatrickVibild/TellusAmazonPictures/master/pictures/"&amp;K62&amp;"/3.jpg","https://download.lenovo.com/Images/Parts/"&amp;K62&amp;"/"&amp;K62&amp;"_details.jpg"))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f>
        <v/>
      </c>
      <c r="V62" s="62" t="e">
        <f aca="false">MATCH(G62,options!$D$1:$D$20,0)</f>
        <v>#N/A</v>
      </c>
    </row>
    <row r="63" customFormat="false" ht="12.8" hidden="false" customHeight="false" outlineLevel="0" collapsed="false">
      <c r="E63" s="70"/>
      <c r="F63" s="71"/>
      <c r="G63" s="71"/>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71"/>
      <c r="J63" s="71"/>
      <c r="K63" s="60"/>
      <c r="L63" s="72"/>
      <c r="M63" s="60" t="str">
        <f aca="false">IF(ISBLANK(K63),"",IF(L63, "https://raw.githubusercontent.com/PatrickVibild/TellusAmazonPictures/master/pictures/"&amp;K63&amp;"/1.jpg","https://download.lenovo.com/Images/Parts/"&amp;K63&amp;"/"&amp;K63&amp;"_A.jpg"))</f>
        <v/>
      </c>
      <c r="N63" s="60" t="str">
        <f aca="false">IF(ISBLANK(K63),"",IF(L63, "https://raw.githubusercontent.com/PatrickVibild/TellusAmazonPictures/master/pictures/"&amp;K63&amp;"/2.jpg","https://download.lenovo.com/Images/Parts/"&amp;K63&amp;"/"&amp;K63&amp;"_B.jpg"))</f>
        <v/>
      </c>
      <c r="O63" s="61" t="str">
        <f aca="false">IF(ISBLANK(K63),"",IF(L63, "https://raw.githubusercontent.com/PatrickVibild/TellusAmazonPictures/master/pictures/"&amp;K63&amp;"/3.jpg","https://download.lenovo.com/Images/Parts/"&amp;K63&amp;"/"&amp;K63&amp;"_details.jpg"))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f>
        <v/>
      </c>
      <c r="V63" s="62" t="e">
        <f aca="false">MATCH(G63,options!$D$1:$D$20,0)</f>
        <v>#N/A</v>
      </c>
    </row>
    <row r="64" customFormat="false" ht="12.8" hidden="false" customHeight="false" outlineLevel="0" collapsed="false">
      <c r="E64" s="70"/>
      <c r="F64" s="71"/>
      <c r="G64" s="71"/>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71"/>
      <c r="J64" s="71"/>
      <c r="K64" s="60"/>
      <c r="L64" s="72"/>
      <c r="M64" s="60" t="str">
        <f aca="false">IF(ISBLANK(K64),"",IF(L64, "https://raw.githubusercontent.com/PatrickVibild/TellusAmazonPictures/master/pictures/"&amp;K64&amp;"/1.jpg","https://download.lenovo.com/Images/Parts/"&amp;K64&amp;"/"&amp;K64&amp;"_A.jpg"))</f>
        <v/>
      </c>
      <c r="N64" s="60" t="str">
        <f aca="false">IF(ISBLANK(K64),"",IF(L64, "https://raw.githubusercontent.com/PatrickVibild/TellusAmazonPictures/master/pictures/"&amp;K64&amp;"/2.jpg","https://download.lenovo.com/Images/Parts/"&amp;K64&amp;"/"&amp;K64&amp;"_B.jpg"))</f>
        <v/>
      </c>
      <c r="O64" s="61" t="str">
        <f aca="false">IF(ISBLANK(K64),"",IF(L64, "https://raw.githubusercontent.com/PatrickVibild/TellusAmazonPictures/master/pictures/"&amp;K64&amp;"/3.jpg","https://download.lenovo.com/Images/Parts/"&amp;K64&amp;"/"&amp;K64&amp;"_details.jpg"))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62" t="e">
        <f aca="false">MATCH(G64,options!$D$1:$D$20,0)</f>
        <v>#N/A</v>
      </c>
    </row>
    <row r="65" customFormat="false" ht="12.8" hidden="false" customHeight="false" outlineLevel="0" collapsed="false">
      <c r="E65" s="70"/>
      <c r="F65" s="71"/>
      <c r="G65" s="71"/>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71"/>
      <c r="J65" s="71"/>
      <c r="K65" s="60"/>
      <c r="L65" s="72"/>
      <c r="M65" s="60" t="str">
        <f aca="false">IF(ISBLANK(K65),"",IF(L65, "https://raw.githubusercontent.com/PatrickVibild/TellusAmazonPictures/master/pictures/"&amp;K65&amp;"/1.jpg","https://download.lenovo.com/Images/Parts/"&amp;K65&amp;"/"&amp;K65&amp;"_A.jpg"))</f>
        <v/>
      </c>
      <c r="N65" s="60" t="str">
        <f aca="false">IF(ISBLANK(K65),"",IF(L65, "https://raw.githubusercontent.com/PatrickVibild/TellusAmazonPictures/master/pictures/"&amp;K65&amp;"/2.jpg","https://download.lenovo.com/Images/Parts/"&amp;K65&amp;"/"&amp;K65&amp;"_B.jpg"))</f>
        <v/>
      </c>
      <c r="O65" s="61" t="str">
        <f aca="false">IF(ISBLANK(K65),"",IF(L65, "https://raw.githubusercontent.com/PatrickVibild/TellusAmazonPictures/master/pictures/"&amp;K65&amp;"/3.jpg","https://download.lenovo.com/Images/Parts/"&amp;K65&amp;"/"&amp;K65&amp;"_details.jpg"))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62" t="e">
        <f aca="false">MATCH(G65,options!$D$1:$D$20,0)</f>
        <v>#N/A</v>
      </c>
    </row>
    <row r="66" customFormat="false" ht="12.8" hidden="false" customHeight="false" outlineLevel="0" collapsed="false">
      <c r="E66" s="70"/>
      <c r="F66" s="71"/>
      <c r="G66" s="71"/>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71"/>
      <c r="J66" s="71"/>
      <c r="K66" s="60"/>
      <c r="L66" s="72"/>
      <c r="M66" s="60" t="str">
        <f aca="false">IF(ISBLANK(K66),"",IF(L66, "https://raw.githubusercontent.com/PatrickVibild/TellusAmazonPictures/master/pictures/"&amp;K66&amp;"/1.jpg","https://download.lenovo.com/Images/Parts/"&amp;K66&amp;"/"&amp;K66&amp;"_A.jpg"))</f>
        <v/>
      </c>
      <c r="N66" s="60" t="str">
        <f aca="false">IF(ISBLANK(K66),"",IF(L66, "https://raw.githubusercontent.com/PatrickVibild/TellusAmazonPictures/master/pictures/"&amp;K66&amp;"/2.jpg","https://download.lenovo.com/Images/Parts/"&amp;K66&amp;"/"&amp;K66&amp;"_B.jpg"))</f>
        <v/>
      </c>
      <c r="O66" s="61" t="str">
        <f aca="false">IF(ISBLANK(K66),"",IF(L66, "https://raw.githubusercontent.com/PatrickVibild/TellusAmazonPictures/master/pictures/"&amp;K66&amp;"/3.jpg","https://download.lenovo.com/Images/Parts/"&amp;K66&amp;"/"&amp;K66&amp;"_details.jpg"))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62" t="e">
        <f aca="false">MATCH(G66,options!$D$1:$D$20,0)</f>
        <v>#N/A</v>
      </c>
    </row>
    <row r="67" customFormat="false" ht="12.8" hidden="false" customHeight="false" outlineLevel="0" collapsed="false">
      <c r="E67" s="70"/>
      <c r="F67" s="71"/>
      <c r="G67" s="71"/>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71"/>
      <c r="J67" s="71"/>
      <c r="K67" s="60"/>
      <c r="L67" s="72"/>
      <c r="M67" s="60" t="str">
        <f aca="false">IF(ISBLANK(K67),"",IF(L67, "https://raw.githubusercontent.com/PatrickVibild/TellusAmazonPictures/master/pictures/"&amp;K67&amp;"/1.jpg","https://download.lenovo.com/Images/Parts/"&amp;K67&amp;"/"&amp;K67&amp;"_A.jpg"))</f>
        <v/>
      </c>
      <c r="N67" s="60" t="str">
        <f aca="false">IF(ISBLANK(K67),"",IF(L67, "https://raw.githubusercontent.com/PatrickVibild/TellusAmazonPictures/master/pictures/"&amp;K67&amp;"/2.jpg","https://download.lenovo.com/Images/Parts/"&amp;K67&amp;"/"&amp;K67&amp;"_B.jpg"))</f>
        <v/>
      </c>
      <c r="O67" s="61" t="str">
        <f aca="false">IF(ISBLANK(K67),"",IF(L67, "https://raw.githubusercontent.com/PatrickVibild/TellusAmazonPictures/master/pictures/"&amp;K67&amp;"/3.jpg","https://download.lenovo.com/Images/Parts/"&amp;K67&amp;"/"&amp;K67&amp;"_details.jpg"))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62" t="e">
        <f aca="false">MATCH(G67,options!$D$1:$D$20,0)</f>
        <v>#N/A</v>
      </c>
    </row>
    <row r="68" customFormat="false" ht="12.8" hidden="false" customHeight="false" outlineLevel="0" collapsed="false">
      <c r="E68" s="70"/>
      <c r="F68" s="71"/>
      <c r="G68" s="71"/>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71"/>
      <c r="J68" s="71"/>
      <c r="K68" s="60"/>
      <c r="L68" s="72"/>
      <c r="M68" s="60" t="str">
        <f aca="false">IF(ISBLANK(K68),"",IF(L68, "https://raw.githubusercontent.com/PatrickVibild/TellusAmazonPictures/master/pictures/"&amp;K68&amp;"/1.jpg","https://download.lenovo.com/Images/Parts/"&amp;K68&amp;"/"&amp;K68&amp;"_A.jpg"))</f>
        <v/>
      </c>
      <c r="N68" s="60" t="str">
        <f aca="false">IF(ISBLANK(K68),"",IF(L68, "https://raw.githubusercontent.com/PatrickVibild/TellusAmazonPictures/master/pictures/"&amp;K68&amp;"/2.jpg","https://download.lenovo.com/Images/Parts/"&amp;K68&amp;"/"&amp;K68&amp;"_B.jpg"))</f>
        <v/>
      </c>
      <c r="O68" s="61" t="str">
        <f aca="false">IF(ISBLANK(K68),"",IF(L68, "https://raw.githubusercontent.com/PatrickVibild/TellusAmazonPictures/master/pictures/"&amp;K68&amp;"/3.jpg","https://download.lenovo.com/Images/Parts/"&amp;K68&amp;"/"&amp;K68&amp;"_details.jpg"))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62" t="e">
        <f aca="false">MATCH(G68,options!$D$1:$D$20,0)</f>
        <v>#N/A</v>
      </c>
    </row>
    <row r="69" customFormat="false" ht="12.8" hidden="false" customHeight="false" outlineLevel="0" collapsed="false">
      <c r="E69" s="70"/>
      <c r="F69" s="71"/>
      <c r="G69" s="71"/>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71"/>
      <c r="J69" s="71"/>
      <c r="K69" s="60"/>
      <c r="L69" s="72"/>
      <c r="M69" s="60" t="str">
        <f aca="false">IF(ISBLANK(K69),"",IF(L69, "https://raw.githubusercontent.com/PatrickVibild/TellusAmazonPictures/master/pictures/"&amp;K69&amp;"/1.jpg","https://download.lenovo.com/Images/Parts/"&amp;K69&amp;"/"&amp;K69&amp;"_A.jpg"))</f>
        <v/>
      </c>
      <c r="N69" s="60" t="str">
        <f aca="false">IF(ISBLANK(K69),"",IF(L69, "https://raw.githubusercontent.com/PatrickVibild/TellusAmazonPictures/master/pictures/"&amp;K69&amp;"/2.jpg","https://download.lenovo.com/Images/Parts/"&amp;K69&amp;"/"&amp;K69&amp;"_B.jpg"))</f>
        <v/>
      </c>
      <c r="O69" s="61" t="str">
        <f aca="false">IF(ISBLANK(K69),"",IF(L69, "https://raw.githubusercontent.com/PatrickVibild/TellusAmazonPictures/master/pictures/"&amp;K69&amp;"/3.jpg","https://download.lenovo.com/Images/Parts/"&amp;K69&amp;"/"&amp;K69&amp;"_details.jpg"))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62" t="e">
        <f aca="false">MATCH(G69,options!$D$1:$D$20,0)</f>
        <v>#N/A</v>
      </c>
    </row>
    <row r="70" customFormat="false" ht="12.8" hidden="false" customHeight="false" outlineLevel="0" collapsed="false">
      <c r="E70" s="70"/>
      <c r="F70" s="71"/>
      <c r="G70" s="71"/>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71"/>
      <c r="J70" s="71"/>
      <c r="K70" s="60"/>
      <c r="L70" s="72"/>
      <c r="M70" s="60" t="str">
        <f aca="false">IF(ISBLANK(K70),"",IF(L70, "https://raw.githubusercontent.com/PatrickVibild/TellusAmazonPictures/master/pictures/"&amp;K70&amp;"/1.jpg","https://download.lenovo.com/Images/Parts/"&amp;K70&amp;"/"&amp;K70&amp;"_A.jpg"))</f>
        <v/>
      </c>
      <c r="N70" s="60" t="str">
        <f aca="false">IF(ISBLANK(K70),"",IF(L70, "https://raw.githubusercontent.com/PatrickVibild/TellusAmazonPictures/master/pictures/"&amp;K70&amp;"/2.jpg","https://download.lenovo.com/Images/Parts/"&amp;K70&amp;"/"&amp;K70&amp;"_B.jpg"))</f>
        <v/>
      </c>
      <c r="O70" s="61" t="str">
        <f aca="false">IF(ISBLANK(K70),"",IF(L70, "https://raw.githubusercontent.com/PatrickVibild/TellusAmazonPictures/master/pictures/"&amp;K70&amp;"/3.jpg","https://download.lenovo.com/Images/Parts/"&amp;K70&amp;"/"&amp;K70&amp;"_details.jpg"))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62" t="e">
        <f aca="false">MATCH(G70,options!$D$1:$D$20,0)</f>
        <v>#N/A</v>
      </c>
    </row>
    <row r="71" customFormat="false" ht="12.8" hidden="false" customHeight="false" outlineLevel="0" collapsed="false">
      <c r="E71" s="70"/>
      <c r="F71" s="71"/>
      <c r="G71" s="71"/>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71"/>
      <c r="J71" s="71"/>
      <c r="K71" s="60"/>
      <c r="L71" s="72"/>
      <c r="M71" s="60" t="str">
        <f aca="false">IF(ISBLANK(K71),"",IF(L71, "https://raw.githubusercontent.com/PatrickVibild/TellusAmazonPictures/master/pictures/"&amp;K71&amp;"/1.jpg","https://download.lenovo.com/Images/Parts/"&amp;K71&amp;"/"&amp;K71&amp;"_A.jpg"))</f>
        <v/>
      </c>
      <c r="N71" s="60" t="str">
        <f aca="false">IF(ISBLANK(K71),"",IF(L71, "https://raw.githubusercontent.com/PatrickVibild/TellusAmazonPictures/master/pictures/"&amp;K71&amp;"/2.jpg","https://download.lenovo.com/Images/Parts/"&amp;K71&amp;"/"&amp;K71&amp;"_B.jpg"))</f>
        <v/>
      </c>
      <c r="O71" s="61" t="str">
        <f aca="false">IF(ISBLANK(K71),"",IF(L71, "https://raw.githubusercontent.com/PatrickVibild/TellusAmazonPictures/master/pictures/"&amp;K71&amp;"/3.jpg","https://download.lenovo.com/Images/Parts/"&amp;K71&amp;"/"&amp;K71&amp;"_details.jpg"))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62" t="e">
        <f aca="false">MATCH(G71,options!$D$1:$D$20,0)</f>
        <v>#N/A</v>
      </c>
    </row>
    <row r="72" customFormat="false" ht="12.8" hidden="false" customHeight="false" outlineLevel="0" collapsed="false">
      <c r="E72" s="70"/>
      <c r="F72" s="71"/>
      <c r="G72" s="71"/>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71"/>
      <c r="J72" s="71"/>
      <c r="K72" s="60"/>
      <c r="L72" s="72"/>
      <c r="M72" s="60" t="str">
        <f aca="false">IF(ISBLANK(K72),"",IF(L72, "https://raw.githubusercontent.com/PatrickVibild/TellusAmazonPictures/master/pictures/"&amp;K72&amp;"/1.jpg","https://download.lenovo.com/Images/Parts/"&amp;K72&amp;"/"&amp;K72&amp;"_A.jpg"))</f>
        <v/>
      </c>
      <c r="N72" s="60" t="str">
        <f aca="false">IF(ISBLANK(K72),"",IF(L72, "https://raw.githubusercontent.com/PatrickVibild/TellusAmazonPictures/master/pictures/"&amp;K72&amp;"/2.jpg","https://download.lenovo.com/Images/Parts/"&amp;K72&amp;"/"&amp;K72&amp;"_B.jpg"))</f>
        <v/>
      </c>
      <c r="O72" s="61" t="str">
        <f aca="false">IF(ISBLANK(K72),"",IF(L72, "https://raw.githubusercontent.com/PatrickVibild/TellusAmazonPictures/master/pictures/"&amp;K72&amp;"/3.jpg","https://download.lenovo.com/Images/Parts/"&amp;K72&amp;"/"&amp;K72&amp;"_details.jpg"))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62" t="e">
        <f aca="false">MATCH(G72,options!$D$1:$D$20,0)</f>
        <v>#N/A</v>
      </c>
    </row>
    <row r="73" customFormat="false" ht="12.8" hidden="false" customHeight="false" outlineLevel="0" collapsed="false">
      <c r="E73" s="70"/>
      <c r="F73" s="71"/>
      <c r="G73" s="71"/>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71"/>
      <c r="J73" s="71"/>
      <c r="K73" s="60"/>
      <c r="L73" s="72"/>
      <c r="M73" s="60" t="str">
        <f aca="false">IF(ISBLANK(K73),"",IF(L73, "https://raw.githubusercontent.com/PatrickVibild/TellusAmazonPictures/master/pictures/"&amp;K73&amp;"/1.jpg","https://download.lenovo.com/Images/Parts/"&amp;K73&amp;"/"&amp;K73&amp;"_A.jpg"))</f>
        <v/>
      </c>
      <c r="N73" s="60" t="str">
        <f aca="false">IF(ISBLANK(K73),"",IF(L73, "https://raw.githubusercontent.com/PatrickVibild/TellusAmazonPictures/master/pictures/"&amp;K73&amp;"/2.jpg","https://download.lenovo.com/Images/Parts/"&amp;K73&amp;"/"&amp;K73&amp;"_B.jpg"))</f>
        <v/>
      </c>
      <c r="O73" s="61" t="str">
        <f aca="false">IF(ISBLANK(K73),"",IF(L73, "https://raw.githubusercontent.com/PatrickVibild/TellusAmazonPictures/master/pictures/"&amp;K73&amp;"/3.jpg","https://download.lenovo.com/Images/Parts/"&amp;K73&amp;"/"&amp;K73&amp;"_details.jpg"))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62" t="e">
        <f aca="false">MATCH(G73,options!$D$1:$D$20,0)</f>
        <v>#N/A</v>
      </c>
    </row>
    <row r="74" customFormat="false" ht="12.8" hidden="false" customHeight="false" outlineLevel="0" collapsed="false">
      <c r="E74" s="70"/>
      <c r="F74" s="71"/>
      <c r="G74" s="71"/>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71"/>
      <c r="J74" s="71"/>
      <c r="K74" s="60"/>
      <c r="L74" s="72"/>
      <c r="M74" s="60" t="str">
        <f aca="false">IF(ISBLANK(K74),"",IF(L74, "https://raw.githubusercontent.com/PatrickVibild/TellusAmazonPictures/master/pictures/"&amp;K74&amp;"/1.jpg","https://download.lenovo.com/Images/Parts/"&amp;K74&amp;"/"&amp;K74&amp;"_A.jpg"))</f>
        <v/>
      </c>
      <c r="N74" s="60" t="str">
        <f aca="false">IF(ISBLANK(K74),"",IF(L74, "https://raw.githubusercontent.com/PatrickVibild/TellusAmazonPictures/master/pictures/"&amp;K74&amp;"/2.jpg","https://download.lenovo.com/Images/Parts/"&amp;K74&amp;"/"&amp;K74&amp;"_B.jpg"))</f>
        <v/>
      </c>
      <c r="O74" s="61" t="str">
        <f aca="false">IF(ISBLANK(K74),"",IF(L74, "https://raw.githubusercontent.com/PatrickVibild/TellusAmazonPictures/master/pictures/"&amp;K74&amp;"/3.jpg","https://download.lenovo.com/Images/Parts/"&amp;K74&amp;"/"&amp;K74&amp;"_details.jpg"))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62" t="e">
        <f aca="false">MATCH(G74,options!$D$1:$D$20,0)</f>
        <v>#N/A</v>
      </c>
    </row>
    <row r="75" customFormat="false" ht="12.8" hidden="false" customHeight="false" outlineLevel="0" collapsed="false">
      <c r="E75" s="70"/>
      <c r="F75" s="71"/>
      <c r="G75" s="71"/>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71"/>
      <c r="J75" s="71"/>
      <c r="K75" s="60"/>
      <c r="L75" s="72"/>
      <c r="M75" s="60" t="str">
        <f aca="false">IF(ISBLANK(K75),"",IF(L75, "https://raw.githubusercontent.com/PatrickVibild/TellusAmazonPictures/master/pictures/"&amp;K75&amp;"/1.jpg","https://download.lenovo.com/Images/Parts/"&amp;K75&amp;"/"&amp;K75&amp;"_A.jpg"))</f>
        <v/>
      </c>
      <c r="N75" s="60" t="str">
        <f aca="false">IF(ISBLANK(K75),"",IF(L75, "https://raw.githubusercontent.com/PatrickVibild/TellusAmazonPictures/master/pictures/"&amp;K75&amp;"/2.jpg","https://download.lenovo.com/Images/Parts/"&amp;K75&amp;"/"&amp;K75&amp;"_B.jpg"))</f>
        <v/>
      </c>
      <c r="O75" s="61" t="str">
        <f aca="false">IF(ISBLANK(K75),"",IF(L75, "https://raw.githubusercontent.com/PatrickVibild/TellusAmazonPictures/master/pictures/"&amp;K75&amp;"/3.jpg","https://download.lenovo.com/Images/Parts/"&amp;K75&amp;"/"&amp;K75&amp;"_details.jpg"))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62" t="e">
        <f aca="false">MATCH(G75,options!$D$1:$D$20,0)</f>
        <v>#N/A</v>
      </c>
    </row>
    <row r="76" customFormat="false" ht="12.8" hidden="false" customHeight="false" outlineLevel="0" collapsed="false">
      <c r="E76" s="70"/>
      <c r="F76" s="71"/>
      <c r="G76" s="71"/>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71"/>
      <c r="J76" s="71"/>
      <c r="K76" s="60"/>
      <c r="L76" s="72"/>
      <c r="M76" s="60" t="str">
        <f aca="false">IF(ISBLANK(K76),"",IF(L76, "https://raw.githubusercontent.com/PatrickVibild/TellusAmazonPictures/master/pictures/"&amp;K76&amp;"/1.jpg","https://download.lenovo.com/Images/Parts/"&amp;K76&amp;"/"&amp;K76&amp;"_A.jpg"))</f>
        <v/>
      </c>
      <c r="N76" s="60" t="str">
        <f aca="false">IF(ISBLANK(K76),"",IF(L76, "https://raw.githubusercontent.com/PatrickVibild/TellusAmazonPictures/master/pictures/"&amp;K76&amp;"/2.jpg","https://download.lenovo.com/Images/Parts/"&amp;K76&amp;"/"&amp;K76&amp;"_B.jpg"))</f>
        <v/>
      </c>
      <c r="O76" s="61" t="str">
        <f aca="false">IF(ISBLANK(K76),"",IF(L76, "https://raw.githubusercontent.com/PatrickVibild/TellusAmazonPictures/master/pictures/"&amp;K76&amp;"/3.jpg","https://download.lenovo.com/Images/Parts/"&amp;K76&amp;"/"&amp;K76&amp;"_details.jpg"))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62" t="e">
        <f aca="false">MATCH(G76,options!$D$1:$D$20,0)</f>
        <v>#N/A</v>
      </c>
    </row>
    <row r="77" customFormat="false" ht="12.8" hidden="false" customHeight="false" outlineLevel="0" collapsed="false">
      <c r="E77" s="70"/>
      <c r="F77" s="71"/>
      <c r="G77" s="71"/>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71"/>
      <c r="J77" s="71"/>
      <c r="K77" s="60"/>
      <c r="L77" s="72"/>
      <c r="M77" s="60" t="str">
        <f aca="false">IF(ISBLANK(K77),"",IF(L77, "https://raw.githubusercontent.com/PatrickVibild/TellusAmazonPictures/master/pictures/"&amp;K77&amp;"/1.jpg","https://download.lenovo.com/Images/Parts/"&amp;K77&amp;"/"&amp;K77&amp;"_A.jpg"))</f>
        <v/>
      </c>
      <c r="N77" s="60" t="str">
        <f aca="false">IF(ISBLANK(K77),"",IF(L77, "https://raw.githubusercontent.com/PatrickVibild/TellusAmazonPictures/master/pictures/"&amp;K77&amp;"/2.jpg","https://download.lenovo.com/Images/Parts/"&amp;K77&amp;"/"&amp;K77&amp;"_B.jpg"))</f>
        <v/>
      </c>
      <c r="O77" s="61" t="str">
        <f aca="false">IF(ISBLANK(K77),"",IF(L77, "https://raw.githubusercontent.com/PatrickVibild/TellusAmazonPictures/master/pictures/"&amp;K77&amp;"/3.jpg","https://download.lenovo.com/Images/Parts/"&amp;K77&amp;"/"&amp;K77&amp;"_details.jpg"))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62" t="e">
        <f aca="false">MATCH(G77,options!$D$1:$D$20,0)</f>
        <v>#N/A</v>
      </c>
    </row>
    <row r="78" customFormat="false" ht="12.8" hidden="false" customHeight="false" outlineLevel="0" collapsed="false">
      <c r="E78" s="70"/>
      <c r="F78" s="71"/>
      <c r="G78" s="71"/>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71"/>
      <c r="J78" s="71"/>
      <c r="K78" s="60"/>
      <c r="L78" s="72"/>
      <c r="M78" s="60" t="str">
        <f aca="false">IF(ISBLANK(K78),"",IF(L78, "https://raw.githubusercontent.com/PatrickVibild/TellusAmazonPictures/master/pictures/"&amp;K78&amp;"/1.jpg","https://download.lenovo.com/Images/Parts/"&amp;K78&amp;"/"&amp;K78&amp;"_A.jpg"))</f>
        <v/>
      </c>
      <c r="N78" s="60" t="str">
        <f aca="false">IF(ISBLANK(K78),"",IF(L78, "https://raw.githubusercontent.com/PatrickVibild/TellusAmazonPictures/master/pictures/"&amp;K78&amp;"/2.jpg","https://download.lenovo.com/Images/Parts/"&amp;K78&amp;"/"&amp;K78&amp;"_B.jpg"))</f>
        <v/>
      </c>
      <c r="O78" s="61" t="str">
        <f aca="false">IF(ISBLANK(K78),"",IF(L78, "https://raw.githubusercontent.com/PatrickVibild/TellusAmazonPictures/master/pictures/"&amp;K78&amp;"/3.jpg","https://download.lenovo.com/Images/Parts/"&amp;K78&amp;"/"&amp;K78&amp;"_details.jpg"))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62" t="e">
        <f aca="false">MATCH(G78,options!$D$1:$D$20,0)</f>
        <v>#N/A</v>
      </c>
    </row>
    <row r="79" customFormat="false" ht="12.8" hidden="false" customHeight="false" outlineLevel="0" collapsed="false">
      <c r="E79" s="70"/>
      <c r="F79" s="71"/>
      <c r="G79" s="71"/>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71"/>
      <c r="J79" s="71"/>
      <c r="K79" s="60"/>
      <c r="L79" s="72"/>
      <c r="M79" s="60" t="str">
        <f aca="false">IF(ISBLANK(K79),"",IF(L79, "https://raw.githubusercontent.com/PatrickVibild/TellusAmazonPictures/master/pictures/"&amp;K79&amp;"/1.jpg","https://download.lenovo.com/Images/Parts/"&amp;K79&amp;"/"&amp;K79&amp;"_A.jpg"))</f>
        <v/>
      </c>
      <c r="N79" s="60" t="str">
        <f aca="false">IF(ISBLANK(K79),"",IF(L79, "https://raw.githubusercontent.com/PatrickVibild/TellusAmazonPictures/master/pictures/"&amp;K79&amp;"/2.jpg","https://download.lenovo.com/Images/Parts/"&amp;K79&amp;"/"&amp;K79&amp;"_B.jpg"))</f>
        <v/>
      </c>
      <c r="O79" s="61" t="str">
        <f aca="false">IF(ISBLANK(K79),"",IF(L79, "https://raw.githubusercontent.com/PatrickVibild/TellusAmazonPictures/master/pictures/"&amp;K79&amp;"/3.jpg","https://download.lenovo.com/Images/Parts/"&amp;K79&amp;"/"&amp;K79&amp;"_details.jpg"))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62" t="e">
        <f aca="false">MATCH(G79,options!$D$1:$D$20,0)</f>
        <v>#N/A</v>
      </c>
    </row>
    <row r="80" customFormat="false" ht="12.8" hidden="false" customHeight="false" outlineLevel="0" collapsed="false">
      <c r="E80" s="70"/>
      <c r="F80" s="71"/>
      <c r="G80" s="71"/>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71"/>
      <c r="J80" s="71"/>
      <c r="K80" s="60"/>
      <c r="L80" s="72"/>
      <c r="M80" s="60" t="str">
        <f aca="false">IF(ISBLANK(K80),"",IF(L80, "https://raw.githubusercontent.com/PatrickVibild/TellusAmazonPictures/master/pictures/"&amp;K80&amp;"/1.jpg","https://download.lenovo.com/Images/Parts/"&amp;K80&amp;"/"&amp;K80&amp;"_A.jpg"))</f>
        <v/>
      </c>
      <c r="N80" s="60" t="str">
        <f aca="false">IF(ISBLANK(K80),"",IF(L80, "https://raw.githubusercontent.com/PatrickVibild/TellusAmazonPictures/master/pictures/"&amp;K80&amp;"/2.jpg","https://download.lenovo.com/Images/Parts/"&amp;K80&amp;"/"&amp;K80&amp;"_B.jpg"))</f>
        <v/>
      </c>
      <c r="O80" s="61" t="str">
        <f aca="false">IF(ISBLANK(K80),"",IF(L80, "https://raw.githubusercontent.com/PatrickVibild/TellusAmazonPictures/master/pictures/"&amp;K80&amp;"/3.jpg","https://download.lenovo.com/Images/Parts/"&amp;K80&amp;"/"&amp;K80&amp;"_details.jpg"))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62" t="e">
        <f aca="false">MATCH(G80,options!$D$1:$D$20,0)</f>
        <v>#N/A</v>
      </c>
    </row>
    <row r="81" customFormat="false" ht="12.8" hidden="false" customHeight="false" outlineLevel="0" collapsed="false">
      <c r="E81" s="70"/>
      <c r="F81" s="71"/>
      <c r="G81" s="71"/>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71"/>
      <c r="J81" s="71"/>
      <c r="K81" s="60"/>
      <c r="L81" s="72"/>
      <c r="M81" s="60" t="str">
        <f aca="false">IF(ISBLANK(K81),"",IF(L81, "https://raw.githubusercontent.com/PatrickVibild/TellusAmazonPictures/master/pictures/"&amp;K81&amp;"/1.jpg","https://download.lenovo.com/Images/Parts/"&amp;K81&amp;"/"&amp;K81&amp;"_A.jpg"))</f>
        <v/>
      </c>
      <c r="N81" s="60" t="str">
        <f aca="false">IF(ISBLANK(K81),"",IF(L81, "https://raw.githubusercontent.com/PatrickVibild/TellusAmazonPictures/master/pictures/"&amp;K81&amp;"/2.jpg","https://download.lenovo.com/Images/Parts/"&amp;K81&amp;"/"&amp;K81&amp;"_B.jpg"))</f>
        <v/>
      </c>
      <c r="O81" s="61" t="str">
        <f aca="false">IF(ISBLANK(K81),"",IF(L81, "https://raw.githubusercontent.com/PatrickVibild/TellusAmazonPictures/master/pictures/"&amp;K81&amp;"/3.jpg","https://download.lenovo.com/Images/Parts/"&amp;K81&amp;"/"&amp;K81&amp;"_details.jpg"))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62" t="e">
        <f aca="false">MATCH(G81,options!$D$1:$D$20,0)</f>
        <v>#N/A</v>
      </c>
    </row>
    <row r="82" customFormat="false" ht="12.8" hidden="false" customHeight="false" outlineLevel="0" collapsed="false">
      <c r="E82" s="70"/>
      <c r="F82" s="71"/>
      <c r="G82" s="71"/>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71"/>
      <c r="J82" s="71"/>
      <c r="K82" s="60"/>
      <c r="L82" s="72"/>
      <c r="M82" s="60" t="str">
        <f aca="false">IF(ISBLANK(K82),"",IF(L82, "https://raw.githubusercontent.com/PatrickVibild/TellusAmazonPictures/master/pictures/"&amp;K82&amp;"/1.jpg","https://download.lenovo.com/Images/Parts/"&amp;K82&amp;"/"&amp;K82&amp;"_A.jpg"))</f>
        <v/>
      </c>
      <c r="N82" s="60" t="str">
        <f aca="false">IF(ISBLANK(K82),"",IF(L82, "https://raw.githubusercontent.com/PatrickVibild/TellusAmazonPictures/master/pictures/"&amp;K82&amp;"/2.jpg","https://download.lenovo.com/Images/Parts/"&amp;K82&amp;"/"&amp;K82&amp;"_B.jpg"))</f>
        <v/>
      </c>
      <c r="O82" s="61" t="str">
        <f aca="false">IF(ISBLANK(K82),"",IF(L82, "https://raw.githubusercontent.com/PatrickVibild/TellusAmazonPictures/master/pictures/"&amp;K82&amp;"/3.jpg","https://download.lenovo.com/Images/Parts/"&amp;K82&amp;"/"&amp;K82&amp;"_details.jpg"))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62" t="e">
        <f aca="false">MATCH(G82,options!$D$1:$D$20,0)</f>
        <v>#N/A</v>
      </c>
    </row>
    <row r="83" customFormat="false" ht="12.8" hidden="false" customHeight="false" outlineLevel="0" collapsed="false">
      <c r="E83" s="70"/>
      <c r="F83" s="71"/>
      <c r="G83" s="71"/>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71"/>
      <c r="J83" s="71"/>
      <c r="K83" s="60"/>
      <c r="L83" s="72"/>
      <c r="M83" s="60" t="str">
        <f aca="false">IF(ISBLANK(K83),"",IF(L83, "https://raw.githubusercontent.com/PatrickVibild/TellusAmazonPictures/master/pictures/"&amp;K83&amp;"/1.jpg","https://download.lenovo.com/Images/Parts/"&amp;K83&amp;"/"&amp;K83&amp;"_A.jpg"))</f>
        <v/>
      </c>
      <c r="N83" s="60" t="str">
        <f aca="false">IF(ISBLANK(K83),"",IF(L83, "https://raw.githubusercontent.com/PatrickVibild/TellusAmazonPictures/master/pictures/"&amp;K83&amp;"/2.jpg","https://download.lenovo.com/Images/Parts/"&amp;K83&amp;"/"&amp;K83&amp;"_B.jpg"))</f>
        <v/>
      </c>
      <c r="O83" s="61" t="str">
        <f aca="false">IF(ISBLANK(K83),"",IF(L83, "https://raw.githubusercontent.com/PatrickVibild/TellusAmazonPictures/master/pictures/"&amp;K83&amp;"/3.jpg","https://download.lenovo.com/Images/Parts/"&amp;K83&amp;"/"&amp;K83&amp;"_details.jpg"))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62" t="e">
        <f aca="false">MATCH(G83,options!$D$1:$D$20,0)</f>
        <v>#N/A</v>
      </c>
    </row>
    <row r="84" customFormat="false" ht="12.8" hidden="false" customHeight="false" outlineLevel="0" collapsed="false">
      <c r="E84" s="70"/>
      <c r="F84" s="71"/>
      <c r="G84" s="71"/>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71"/>
      <c r="J84" s="71"/>
      <c r="K84" s="60"/>
      <c r="L84" s="72"/>
      <c r="M84" s="60" t="str">
        <f aca="false">IF(ISBLANK(K84),"",IF(L84, "https://raw.githubusercontent.com/PatrickVibild/TellusAmazonPictures/master/pictures/"&amp;K84&amp;"/1.jpg","https://download.lenovo.com/Images/Parts/"&amp;K84&amp;"/"&amp;K84&amp;"_A.jpg"))</f>
        <v/>
      </c>
      <c r="N84" s="60" t="str">
        <f aca="false">IF(ISBLANK(K84),"",IF(L84, "https://raw.githubusercontent.com/PatrickVibild/TellusAmazonPictures/master/pictures/"&amp;K84&amp;"/2.jpg","https://download.lenovo.com/Images/Parts/"&amp;K84&amp;"/"&amp;K84&amp;"_B.jpg"))</f>
        <v/>
      </c>
      <c r="O84" s="61" t="str">
        <f aca="false">IF(ISBLANK(K84),"",IF(L84, "https://raw.githubusercontent.com/PatrickVibild/TellusAmazonPictures/master/pictures/"&amp;K84&amp;"/3.jpg","https://download.lenovo.com/Images/Parts/"&amp;K84&amp;"/"&amp;K84&amp;"_details.jpg"))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62" t="e">
        <f aca="false">MATCH(G84,options!$D$1:$D$20,0)</f>
        <v>#N/A</v>
      </c>
    </row>
    <row r="85" customFormat="false" ht="12.8" hidden="false" customHeight="false" outlineLevel="0" collapsed="false">
      <c r="E85" s="70"/>
      <c r="F85" s="71"/>
      <c r="G85" s="71"/>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71"/>
      <c r="J85" s="71"/>
      <c r="K85" s="60"/>
      <c r="L85" s="72"/>
      <c r="M85" s="60" t="str">
        <f aca="false">IF(ISBLANK(K85),"",IF(L85, "https://raw.githubusercontent.com/PatrickVibild/TellusAmazonPictures/master/pictures/"&amp;K85&amp;"/1.jpg","https://download.lenovo.com/Images/Parts/"&amp;K85&amp;"/"&amp;K85&amp;"_A.jpg"))</f>
        <v/>
      </c>
      <c r="N85" s="60" t="str">
        <f aca="false">IF(ISBLANK(K85),"",IF(L85, "https://raw.githubusercontent.com/PatrickVibild/TellusAmazonPictures/master/pictures/"&amp;K85&amp;"/2.jpg","https://download.lenovo.com/Images/Parts/"&amp;K85&amp;"/"&amp;K85&amp;"_B.jpg"))</f>
        <v/>
      </c>
      <c r="O85" s="61" t="str">
        <f aca="false">IF(ISBLANK(K85),"",IF(L85, "https://raw.githubusercontent.com/PatrickVibild/TellusAmazonPictures/master/pictures/"&amp;K85&amp;"/3.jpg","https://download.lenovo.com/Images/Parts/"&amp;K85&amp;"/"&amp;K85&amp;"_details.jpg"))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62" t="e">
        <f aca="false">MATCH(G85,options!$D$1:$D$20,0)</f>
        <v>#N/A</v>
      </c>
    </row>
    <row r="86" customFormat="false" ht="12.8" hidden="false" customHeight="false" outlineLevel="0" collapsed="false">
      <c r="E86" s="70"/>
      <c r="F86" s="71"/>
      <c r="G86" s="71"/>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71"/>
      <c r="J86" s="71"/>
      <c r="K86" s="60"/>
      <c r="L86" s="72"/>
      <c r="M86" s="60" t="str">
        <f aca="false">IF(ISBLANK(K86),"",IF(L86, "https://raw.githubusercontent.com/PatrickVibild/TellusAmazonPictures/master/pictures/"&amp;K86&amp;"/1.jpg","https://download.lenovo.com/Images/Parts/"&amp;K86&amp;"/"&amp;K86&amp;"_A.jpg"))</f>
        <v/>
      </c>
      <c r="N86" s="60" t="str">
        <f aca="false">IF(ISBLANK(K86),"",IF(L86, "https://raw.githubusercontent.com/PatrickVibild/TellusAmazonPictures/master/pictures/"&amp;K86&amp;"/2.jpg","https://download.lenovo.com/Images/Parts/"&amp;K86&amp;"/"&amp;K86&amp;"_B.jpg"))</f>
        <v/>
      </c>
      <c r="O86" s="61" t="str">
        <f aca="false">IF(ISBLANK(K86),"",IF(L86, "https://raw.githubusercontent.com/PatrickVibild/TellusAmazonPictures/master/pictures/"&amp;K86&amp;"/3.jpg","https://download.lenovo.com/Images/Parts/"&amp;K86&amp;"/"&amp;K86&amp;"_details.jpg"))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62" t="e">
        <f aca="false">MATCH(G86,options!$D$1:$D$20,0)</f>
        <v>#N/A</v>
      </c>
    </row>
    <row r="87" customFormat="false" ht="12.8" hidden="false" customHeight="false" outlineLevel="0" collapsed="false">
      <c r="E87" s="70"/>
      <c r="F87" s="71"/>
      <c r="G87" s="71"/>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71"/>
      <c r="J87" s="71"/>
      <c r="K87" s="60"/>
      <c r="L87" s="72"/>
      <c r="M87" s="60" t="str">
        <f aca="false">IF(ISBLANK(K87),"",IF(L87, "https://raw.githubusercontent.com/PatrickVibild/TellusAmazonPictures/master/pictures/"&amp;K87&amp;"/1.jpg","https://download.lenovo.com/Images/Parts/"&amp;K87&amp;"/"&amp;K87&amp;"_A.jpg"))</f>
        <v/>
      </c>
      <c r="N87" s="60" t="str">
        <f aca="false">IF(ISBLANK(K87),"",IF(L87, "https://raw.githubusercontent.com/PatrickVibild/TellusAmazonPictures/master/pictures/"&amp;K87&amp;"/2.jpg","https://download.lenovo.com/Images/Parts/"&amp;K87&amp;"/"&amp;K87&amp;"_B.jpg"))</f>
        <v/>
      </c>
      <c r="O87" s="61" t="str">
        <f aca="false">IF(ISBLANK(K87),"",IF(L87, "https://raw.githubusercontent.com/PatrickVibild/TellusAmazonPictures/master/pictures/"&amp;K87&amp;"/3.jpg","https://download.lenovo.com/Images/Parts/"&amp;K87&amp;"/"&amp;K87&amp;"_details.jpg"))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62" t="e">
        <f aca="false">MATCH(G87,options!$D$1:$D$20,0)</f>
        <v>#N/A</v>
      </c>
    </row>
    <row r="88" customFormat="false" ht="12.8" hidden="false" customHeight="false" outlineLevel="0" collapsed="false">
      <c r="E88" s="70"/>
      <c r="F88" s="71"/>
      <c r="G88" s="71"/>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71"/>
      <c r="J88" s="71"/>
      <c r="K88" s="60"/>
      <c r="L88" s="72"/>
      <c r="M88" s="60" t="str">
        <f aca="false">IF(ISBLANK(K88),"",IF(L88, "https://raw.githubusercontent.com/PatrickVibild/TellusAmazonPictures/master/pictures/"&amp;K88&amp;"/1.jpg","https://download.lenovo.com/Images/Parts/"&amp;K88&amp;"/"&amp;K88&amp;"_A.jpg"))</f>
        <v/>
      </c>
      <c r="N88" s="60" t="str">
        <f aca="false">IF(ISBLANK(K88),"",IF(L88, "https://raw.githubusercontent.com/PatrickVibild/TellusAmazonPictures/master/pictures/"&amp;K88&amp;"/2.jpg","https://download.lenovo.com/Images/Parts/"&amp;K88&amp;"/"&amp;K88&amp;"_B.jpg"))</f>
        <v/>
      </c>
      <c r="O88" s="61" t="str">
        <f aca="false">IF(ISBLANK(K88),"",IF(L88, "https://raw.githubusercontent.com/PatrickVibild/TellusAmazonPictures/master/pictures/"&amp;K88&amp;"/3.jpg","https://download.lenovo.com/Images/Parts/"&amp;K88&amp;"/"&amp;K88&amp;"_details.jpg"))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62" t="e">
        <f aca="false">MATCH(G88,options!$D$1:$D$20,0)</f>
        <v>#N/A</v>
      </c>
    </row>
    <row r="89" customFormat="false" ht="12.8" hidden="false" customHeight="false" outlineLevel="0" collapsed="false">
      <c r="E89" s="70"/>
      <c r="F89" s="71"/>
      <c r="G89" s="71"/>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71"/>
      <c r="J89" s="71"/>
      <c r="K89" s="60"/>
      <c r="L89" s="72"/>
      <c r="M89" s="60" t="str">
        <f aca="false">IF(ISBLANK(K89),"",IF(L89, "https://raw.githubusercontent.com/PatrickVibild/TellusAmazonPictures/master/pictures/"&amp;K89&amp;"/1.jpg","https://download.lenovo.com/Images/Parts/"&amp;K89&amp;"/"&amp;K89&amp;"_A.jpg"))</f>
        <v/>
      </c>
      <c r="N89" s="60" t="str">
        <f aca="false">IF(ISBLANK(K89),"",IF(L89, "https://raw.githubusercontent.com/PatrickVibild/TellusAmazonPictures/master/pictures/"&amp;K89&amp;"/2.jpg","https://download.lenovo.com/Images/Parts/"&amp;K89&amp;"/"&amp;K89&amp;"_B.jpg"))</f>
        <v/>
      </c>
      <c r="O89" s="61" t="str">
        <f aca="false">IF(ISBLANK(K89),"",IF(L89, "https://raw.githubusercontent.com/PatrickVibild/TellusAmazonPictures/master/pictures/"&amp;K89&amp;"/3.jpg","https://download.lenovo.com/Images/Parts/"&amp;K89&amp;"/"&amp;K89&amp;"_details.jpg"))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62" t="e">
        <f aca="false">MATCH(G89,options!$D$1:$D$20,0)</f>
        <v>#N/A</v>
      </c>
    </row>
    <row r="90" customFormat="false" ht="12.8" hidden="false" customHeight="false" outlineLevel="0" collapsed="false">
      <c r="E90" s="70"/>
      <c r="F90" s="71"/>
      <c r="G90" s="71"/>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71"/>
      <c r="J90" s="71"/>
      <c r="K90" s="60"/>
      <c r="L90" s="72"/>
      <c r="M90" s="60" t="str">
        <f aca="false">IF(ISBLANK(K90),"",IF(L90, "https://raw.githubusercontent.com/PatrickVibild/TellusAmazonPictures/master/pictures/"&amp;K90&amp;"/1.jpg","https://download.lenovo.com/Images/Parts/"&amp;K90&amp;"/"&amp;K90&amp;"_A.jpg"))</f>
        <v/>
      </c>
      <c r="N90" s="60" t="str">
        <f aca="false">IF(ISBLANK(K90),"",IF(L90, "https://raw.githubusercontent.com/PatrickVibild/TellusAmazonPictures/master/pictures/"&amp;K90&amp;"/2.jpg","https://download.lenovo.com/Images/Parts/"&amp;K90&amp;"/"&amp;K90&amp;"_B.jpg"))</f>
        <v/>
      </c>
      <c r="O90" s="61" t="str">
        <f aca="false">IF(ISBLANK(K90),"",IF(L90, "https://raw.githubusercontent.com/PatrickVibild/TellusAmazonPictures/master/pictures/"&amp;K90&amp;"/3.jpg","https://download.lenovo.com/Images/Parts/"&amp;K90&amp;"/"&amp;K90&amp;"_details.jpg"))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62" t="e">
        <f aca="false">MATCH(G90,options!$D$1:$D$20,0)</f>
        <v>#N/A</v>
      </c>
    </row>
    <row r="91" customFormat="false" ht="12.8" hidden="false" customHeight="false" outlineLevel="0" collapsed="false">
      <c r="E91" s="70"/>
      <c r="F91" s="71"/>
      <c r="G91" s="71"/>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71"/>
      <c r="J91" s="71"/>
      <c r="K91" s="60"/>
      <c r="L91" s="72"/>
      <c r="M91" s="60" t="str">
        <f aca="false">IF(ISBLANK(K91),"",IF(L91, "https://raw.githubusercontent.com/PatrickVibild/TellusAmazonPictures/master/pictures/"&amp;K91&amp;"/1.jpg","https://download.lenovo.com/Images/Parts/"&amp;K91&amp;"/"&amp;K91&amp;"_A.jpg"))</f>
        <v/>
      </c>
      <c r="N91" s="60" t="str">
        <f aca="false">IF(ISBLANK(K91),"",IF(L91, "https://raw.githubusercontent.com/PatrickVibild/TellusAmazonPictures/master/pictures/"&amp;K91&amp;"/2.jpg","https://download.lenovo.com/Images/Parts/"&amp;K91&amp;"/"&amp;K91&amp;"_B.jpg"))</f>
        <v/>
      </c>
      <c r="O91" s="61" t="str">
        <f aca="false">IF(ISBLANK(K91),"",IF(L91, "https://raw.githubusercontent.com/PatrickVibild/TellusAmazonPictures/master/pictures/"&amp;K91&amp;"/3.jpg","https://download.lenovo.com/Images/Parts/"&amp;K91&amp;"/"&amp;K91&amp;"_details.jpg"))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62" t="e">
        <f aca="false">MATCH(G91,options!$D$1:$D$20,0)</f>
        <v>#N/A</v>
      </c>
    </row>
    <row r="92" customFormat="false" ht="12.8" hidden="false" customHeight="false" outlineLevel="0" collapsed="false">
      <c r="E92" s="70"/>
      <c r="F92" s="71"/>
      <c r="G92" s="71"/>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71"/>
      <c r="J92" s="71"/>
      <c r="K92" s="60"/>
      <c r="L92" s="72"/>
      <c r="M92" s="60" t="str">
        <f aca="false">IF(ISBLANK(K92),"",IF(L92, "https://raw.githubusercontent.com/PatrickVibild/TellusAmazonPictures/master/pictures/"&amp;K92&amp;"/1.jpg","https://download.lenovo.com/Images/Parts/"&amp;K92&amp;"/"&amp;K92&amp;"_A.jpg"))</f>
        <v/>
      </c>
      <c r="N92" s="60" t="str">
        <f aca="false">IF(ISBLANK(K92),"",IF(L92, "https://raw.githubusercontent.com/PatrickVibild/TellusAmazonPictures/master/pictures/"&amp;K92&amp;"/2.jpg","https://download.lenovo.com/Images/Parts/"&amp;K92&amp;"/"&amp;K92&amp;"_B.jpg"))</f>
        <v/>
      </c>
      <c r="O92" s="61" t="str">
        <f aca="false">IF(ISBLANK(K92),"",IF(L92, "https://raw.githubusercontent.com/PatrickVibild/TellusAmazonPictures/master/pictures/"&amp;K92&amp;"/3.jpg","https://download.lenovo.com/Images/Parts/"&amp;K92&amp;"/"&amp;K92&amp;"_details.jpg"))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62" t="e">
        <f aca="false">MATCH(G92,options!$D$1:$D$20,0)</f>
        <v>#N/A</v>
      </c>
    </row>
    <row r="93" customFormat="false" ht="12.8" hidden="false" customHeight="false" outlineLevel="0" collapsed="false">
      <c r="E93" s="70"/>
      <c r="F93" s="71"/>
      <c r="G93" s="71"/>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71"/>
      <c r="J93" s="71"/>
      <c r="K93" s="60"/>
      <c r="L93" s="72"/>
      <c r="M93" s="60" t="str">
        <f aca="false">IF(ISBLANK(K93),"",IF(L93, "https://raw.githubusercontent.com/PatrickVibild/TellusAmazonPictures/master/pictures/"&amp;K93&amp;"/1.jpg","https://download.lenovo.com/Images/Parts/"&amp;K93&amp;"/"&amp;K93&amp;"_A.jpg"))</f>
        <v/>
      </c>
      <c r="N93" s="60" t="str">
        <f aca="false">IF(ISBLANK(K93),"",IF(L93, "https://raw.githubusercontent.com/PatrickVibild/TellusAmazonPictures/master/pictures/"&amp;K93&amp;"/2.jpg","https://download.lenovo.com/Images/Parts/"&amp;K93&amp;"/"&amp;K93&amp;"_B.jpg"))</f>
        <v/>
      </c>
      <c r="O93" s="61" t="str">
        <f aca="false">IF(ISBLANK(K93),"",IF(L93, "https://raw.githubusercontent.com/PatrickVibild/TellusAmazonPictures/master/pictures/"&amp;K93&amp;"/3.jpg","https://download.lenovo.com/Images/Parts/"&amp;K93&amp;"/"&amp;K93&amp;"_details.jpg"))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62" t="e">
        <f aca="false">MATCH(G93,options!$D$1:$D$20,0)</f>
        <v>#N/A</v>
      </c>
    </row>
    <row r="94" customFormat="false" ht="12.8" hidden="false" customHeight="false" outlineLevel="0" collapsed="false">
      <c r="E94" s="70"/>
      <c r="F94" s="71"/>
      <c r="G94" s="71"/>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71"/>
      <c r="J94" s="71"/>
      <c r="K94" s="60"/>
      <c r="L94" s="72"/>
      <c r="M94" s="60" t="str">
        <f aca="false">IF(ISBLANK(K94),"",IF(L94, "https://raw.githubusercontent.com/PatrickVibild/TellusAmazonPictures/master/pictures/"&amp;K94&amp;"/1.jpg","https://download.lenovo.com/Images/Parts/"&amp;K94&amp;"/"&amp;K94&amp;"_A.jpg"))</f>
        <v/>
      </c>
      <c r="N94" s="60" t="str">
        <f aca="false">IF(ISBLANK(K94),"",IF(L94, "https://raw.githubusercontent.com/PatrickVibild/TellusAmazonPictures/master/pictures/"&amp;K94&amp;"/2.jpg","https://download.lenovo.com/Images/Parts/"&amp;K94&amp;"/"&amp;K94&amp;"_B.jpg"))</f>
        <v/>
      </c>
      <c r="O94" s="61" t="str">
        <f aca="false">IF(ISBLANK(K94),"",IF(L94, "https://raw.githubusercontent.com/PatrickVibild/TellusAmazonPictures/master/pictures/"&amp;K94&amp;"/3.jpg","https://download.lenovo.com/Images/Parts/"&amp;K94&amp;"/"&amp;K94&amp;"_details.jpg"))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62" t="e">
        <f aca="false">MATCH(G94,options!$D$1:$D$20,0)</f>
        <v>#N/A</v>
      </c>
    </row>
    <row r="95" customFormat="false" ht="12.8" hidden="false" customHeight="false" outlineLevel="0" collapsed="false">
      <c r="E95" s="70"/>
      <c r="F95" s="71"/>
      <c r="G95" s="71"/>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71"/>
      <c r="J95" s="71"/>
      <c r="K95" s="60"/>
      <c r="L95" s="72"/>
      <c r="M95" s="60" t="str">
        <f aca="false">IF(ISBLANK(K95),"",IF(L95, "https://raw.githubusercontent.com/PatrickVibild/TellusAmazonPictures/master/pictures/"&amp;K95&amp;"/1.jpg","https://download.lenovo.com/Images/Parts/"&amp;K95&amp;"/"&amp;K95&amp;"_A.jpg"))</f>
        <v/>
      </c>
      <c r="N95" s="60" t="str">
        <f aca="false">IF(ISBLANK(K95),"",IF(L95, "https://raw.githubusercontent.com/PatrickVibild/TellusAmazonPictures/master/pictures/"&amp;K95&amp;"/2.jpg","https://download.lenovo.com/Images/Parts/"&amp;K95&amp;"/"&amp;K95&amp;"_B.jpg"))</f>
        <v/>
      </c>
      <c r="O95" s="61" t="str">
        <f aca="false">IF(ISBLANK(K95),"",IF(L95, "https://raw.githubusercontent.com/PatrickVibild/TellusAmazonPictures/master/pictures/"&amp;K95&amp;"/3.jpg","https://download.lenovo.com/Images/Parts/"&amp;K95&amp;"/"&amp;K95&amp;"_details.jpg"))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62" t="e">
        <f aca="false">MATCH(G95,options!$D$1:$D$20,0)</f>
        <v>#N/A</v>
      </c>
    </row>
    <row r="96" customFormat="false" ht="12.8" hidden="false" customHeight="false" outlineLevel="0" collapsed="false">
      <c r="E96" s="70"/>
      <c r="F96" s="71"/>
      <c r="G96" s="71"/>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71"/>
      <c r="J96" s="71"/>
      <c r="K96" s="60"/>
      <c r="L96" s="72"/>
      <c r="M96" s="60" t="str">
        <f aca="false">IF(ISBLANK(K96),"",IF(L96, "https://raw.githubusercontent.com/PatrickVibild/TellusAmazonPictures/master/pictures/"&amp;K96&amp;"/1.jpg","https://download.lenovo.com/Images/Parts/"&amp;K96&amp;"/"&amp;K96&amp;"_A.jpg"))</f>
        <v/>
      </c>
      <c r="N96" s="60" t="str">
        <f aca="false">IF(ISBLANK(K96),"",IF(L96, "https://raw.githubusercontent.com/PatrickVibild/TellusAmazonPictures/master/pictures/"&amp;K96&amp;"/2.jpg","https://download.lenovo.com/Images/Parts/"&amp;K96&amp;"/"&amp;K96&amp;"_B.jpg"))</f>
        <v/>
      </c>
      <c r="O96" s="61" t="str">
        <f aca="false">IF(ISBLANK(K96),"",IF(L96, "https://raw.githubusercontent.com/PatrickVibild/TellusAmazonPictures/master/pictures/"&amp;K96&amp;"/3.jpg","https://download.lenovo.com/Images/Parts/"&amp;K96&amp;"/"&amp;K96&amp;"_details.jpg"))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62" t="e">
        <f aca="false">MATCH(G96,options!$D$1:$D$20,0)</f>
        <v>#N/A</v>
      </c>
    </row>
    <row r="97" customFormat="false" ht="12.8" hidden="false" customHeight="false" outlineLevel="0" collapsed="false">
      <c r="E97" s="70"/>
      <c r="F97" s="71"/>
      <c r="G97" s="71"/>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71"/>
      <c r="J97" s="71"/>
      <c r="K97" s="60"/>
      <c r="L97" s="72"/>
      <c r="M97" s="60" t="str">
        <f aca="false">IF(ISBLANK(K97),"",IF(L97, "https://raw.githubusercontent.com/PatrickVibild/TellusAmazonPictures/master/pictures/"&amp;K97&amp;"/1.jpg","https://download.lenovo.com/Images/Parts/"&amp;K97&amp;"/"&amp;K97&amp;"_A.jpg"))</f>
        <v/>
      </c>
      <c r="N97" s="60" t="str">
        <f aca="false">IF(ISBLANK(K97),"",IF(L97, "https://raw.githubusercontent.com/PatrickVibild/TellusAmazonPictures/master/pictures/"&amp;K97&amp;"/2.jpg","https://download.lenovo.com/Images/Parts/"&amp;K97&amp;"/"&amp;K97&amp;"_B.jpg"))</f>
        <v/>
      </c>
      <c r="O97" s="61" t="str">
        <f aca="false">IF(ISBLANK(K97),"",IF(L97, "https://raw.githubusercontent.com/PatrickVibild/TellusAmazonPictures/master/pictures/"&amp;K97&amp;"/3.jpg","https://download.lenovo.com/Images/Parts/"&amp;K97&amp;"/"&amp;K97&amp;"_details.jpg"))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62" t="e">
        <f aca="false">MATCH(G97,options!$D$1:$D$20,0)</f>
        <v>#N/A</v>
      </c>
    </row>
    <row r="98" customFormat="false" ht="12.8" hidden="false" customHeight="false" outlineLevel="0" collapsed="false">
      <c r="E98" s="70"/>
      <c r="F98" s="71"/>
      <c r="G98" s="71"/>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71"/>
      <c r="J98" s="71"/>
      <c r="K98" s="60"/>
      <c r="L98" s="72"/>
      <c r="M98" s="60" t="str">
        <f aca="false">IF(ISBLANK(K98),"",IF(L98, "https://raw.githubusercontent.com/PatrickVibild/TellusAmazonPictures/master/pictures/"&amp;K98&amp;"/1.jpg","https://download.lenovo.com/Images/Parts/"&amp;K98&amp;"/"&amp;K98&amp;"_A.jpg"))</f>
        <v/>
      </c>
      <c r="N98" s="60" t="str">
        <f aca="false">IF(ISBLANK(K98),"",IF(L98, "https://raw.githubusercontent.com/PatrickVibild/TellusAmazonPictures/master/pictures/"&amp;K98&amp;"/2.jpg","https://download.lenovo.com/Images/Parts/"&amp;K98&amp;"/"&amp;K98&amp;"_B.jpg"))</f>
        <v/>
      </c>
      <c r="O98" s="61" t="str">
        <f aca="false">IF(ISBLANK(K98),"",IF(L98, "https://raw.githubusercontent.com/PatrickVibild/TellusAmazonPictures/master/pictures/"&amp;K98&amp;"/3.jpg","https://download.lenovo.com/Images/Parts/"&amp;K98&amp;"/"&amp;K98&amp;"_details.jpg"))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62" t="e">
        <f aca="false">MATCH(G98,options!$D$1:$D$20,0)</f>
        <v>#N/A</v>
      </c>
    </row>
    <row r="99" customFormat="false" ht="12.8" hidden="false" customHeight="false" outlineLevel="0" collapsed="false">
      <c r="E99" s="70"/>
      <c r="F99" s="71"/>
      <c r="G99" s="71"/>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71"/>
      <c r="J99" s="71"/>
      <c r="K99" s="60"/>
      <c r="L99" s="72"/>
      <c r="M99" s="60" t="str">
        <f aca="false">IF(ISBLANK(K99),"",IF(L99, "https://raw.githubusercontent.com/PatrickVibild/TellusAmazonPictures/master/pictures/"&amp;K99&amp;"/1.jpg","https://download.lenovo.com/Images/Parts/"&amp;K99&amp;"/"&amp;K99&amp;"_A.jpg"))</f>
        <v/>
      </c>
      <c r="N99" s="60" t="str">
        <f aca="false">IF(ISBLANK(K99),"",IF(L99, "https://raw.githubusercontent.com/PatrickVibild/TellusAmazonPictures/master/pictures/"&amp;K99&amp;"/2.jpg","https://download.lenovo.com/Images/Parts/"&amp;K99&amp;"/"&amp;K99&amp;"_B.jpg"))</f>
        <v/>
      </c>
      <c r="O99" s="61" t="str">
        <f aca="false">IF(ISBLANK(K99),"",IF(L99, "https://raw.githubusercontent.com/PatrickVibild/TellusAmazonPictures/master/pictures/"&amp;K99&amp;"/3.jpg","https://download.lenovo.com/Images/Parts/"&amp;K99&amp;"/"&amp;K99&amp;"_details.jpg"))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62" t="e">
        <f aca="false">MATCH(G99,options!$D$1:$D$20,0)</f>
        <v>#N/A</v>
      </c>
    </row>
    <row r="100" customFormat="false" ht="12.8" hidden="false" customHeight="false" outlineLevel="0" collapsed="false">
      <c r="E100" s="70"/>
      <c r="F100" s="71"/>
      <c r="G100" s="71"/>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71"/>
      <c r="J100" s="71"/>
      <c r="K100" s="60"/>
      <c r="L100" s="72"/>
      <c r="M100" s="60" t="str">
        <f aca="false">IF(ISBLANK(K100),"",IF(L100, "https://raw.githubusercontent.com/PatrickVibild/TellusAmazonPictures/master/pictures/"&amp;K100&amp;"/1.jpg","https://download.lenovo.com/Images/Parts/"&amp;K100&amp;"/"&amp;K100&amp;"_A.jpg"))</f>
        <v/>
      </c>
      <c r="N100" s="60" t="str">
        <f aca="false">IF(ISBLANK(K100),"",IF(L100, "https://raw.githubusercontent.com/PatrickVibild/TellusAmazonPictures/master/pictures/"&amp;K100&amp;"/2.jpg","https://download.lenovo.com/Images/Parts/"&amp;K100&amp;"/"&amp;K100&amp;"_B.jpg"))</f>
        <v/>
      </c>
      <c r="O100" s="61" t="str">
        <f aca="false">IF(ISBLANK(K100),"",IF(L100, "https://raw.githubusercontent.com/PatrickVibild/TellusAmazonPictures/master/pictures/"&amp;K100&amp;"/3.jpg","https://download.lenovo.com/Images/Parts/"&amp;K100&amp;"/"&amp;K100&amp;"_details.jpg"))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62" t="e">
        <f aca="false">MATCH(G100,options!$D$1:$D$20,0)</f>
        <v>#N/A</v>
      </c>
    </row>
    <row r="101" customFormat="false" ht="12.8" hidden="false" customHeight="false" outlineLevel="0" collapsed="false">
      <c r="E101" s="70"/>
      <c r="F101" s="71"/>
      <c r="G101" s="71"/>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71"/>
      <c r="J101" s="71"/>
      <c r="K101" s="60"/>
      <c r="L101" s="72"/>
      <c r="M101" s="60" t="str">
        <f aca="false">IF(ISBLANK(K101),"",IF(L101, "https://raw.githubusercontent.com/PatrickVibild/TellusAmazonPictures/master/pictures/"&amp;K101&amp;"/1.jpg","https://download.lenovo.com/Images/Parts/"&amp;K101&amp;"/"&amp;K101&amp;"_A.jpg"))</f>
        <v/>
      </c>
      <c r="N101" s="60" t="str">
        <f aca="false">IF(ISBLANK(K101),"",IF(L101, "https://raw.githubusercontent.com/PatrickVibild/TellusAmazonPictures/master/pictures/"&amp;K101&amp;"/2.jpg","https://download.lenovo.com/Images/Parts/"&amp;K101&amp;"/"&amp;K101&amp;"_B.jpg"))</f>
        <v/>
      </c>
      <c r="O101" s="61" t="str">
        <f aca="false">IF(ISBLANK(K101),"",IF(L101, "https://raw.githubusercontent.com/PatrickVibild/TellusAmazonPictures/master/pictures/"&amp;K101&amp;"/3.jpg","https://download.lenovo.com/Images/Parts/"&amp;K101&amp;"/"&amp;K101&amp;"_details.jpg"))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62" t="e">
        <f aca="false">MATCH(G101,options!$D$1:$D$20,0)</f>
        <v>#N/A</v>
      </c>
    </row>
    <row r="102" customFormat="false" ht="12.8" hidden="false" customHeight="false" outlineLevel="0" collapsed="false">
      <c r="E102" s="70"/>
      <c r="F102" s="71"/>
      <c r="G102" s="71"/>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71"/>
      <c r="J102" s="71"/>
      <c r="K102" s="60"/>
      <c r="L102" s="72"/>
      <c r="M102" s="60" t="str">
        <f aca="false">IF(ISBLANK(K102),"",IF(L102, "https://raw.githubusercontent.com/PatrickVibild/TellusAmazonPictures/master/pictures/"&amp;K102&amp;"/1.jpg","https://download.lenovo.com/Images/Parts/"&amp;K102&amp;"/"&amp;K102&amp;"_A.jpg"))</f>
        <v/>
      </c>
      <c r="N102" s="60" t="str">
        <f aca="false">IF(ISBLANK(K102),"",IF(L102, "https://raw.githubusercontent.com/PatrickVibild/TellusAmazonPictures/master/pictures/"&amp;K102&amp;"/2.jpg","https://download.lenovo.com/Images/Parts/"&amp;K102&amp;"/"&amp;K102&amp;"_B.jpg"))</f>
        <v/>
      </c>
      <c r="O102" s="61" t="str">
        <f aca="false">IF(ISBLANK(K102),"",IF(L102, "https://raw.githubusercontent.com/PatrickVibild/TellusAmazonPictures/master/pictures/"&amp;K102&amp;"/3.jpg","https://download.lenovo.com/Images/Parts/"&amp;K102&amp;"/"&amp;K102&amp;"_details.jpg"))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62" t="e">
        <f aca="false">MATCH(G102,options!$D$1:$D$20,0)</f>
        <v>#N/A</v>
      </c>
    </row>
    <row r="103" customFormat="false" ht="12.8" hidden="false" customHeight="false" outlineLevel="0" collapsed="false">
      <c r="E103" s="70"/>
      <c r="F103" s="71"/>
      <c r="G103" s="71"/>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71"/>
      <c r="J103" s="71"/>
      <c r="K103" s="60"/>
      <c r="L103" s="72"/>
      <c r="M103" s="60" t="str">
        <f aca="false">IF(ISBLANK(K103),"",IF(L103, "https://raw.githubusercontent.com/PatrickVibild/TellusAmazonPictures/master/pictures/"&amp;K103&amp;"/1.jpg","https://download.lenovo.com/Images/Parts/"&amp;K103&amp;"/"&amp;K103&amp;"_A.jpg"))</f>
        <v/>
      </c>
      <c r="N103" s="60" t="str">
        <f aca="false">IF(ISBLANK(K103),"",IF(L103, "https://raw.githubusercontent.com/PatrickVibild/TellusAmazonPictures/master/pictures/"&amp;K103&amp;"/2.jpg","https://download.lenovo.com/Images/Parts/"&amp;K103&amp;"/"&amp;K103&amp;"_B.jpg"))</f>
        <v/>
      </c>
      <c r="O103" s="61" t="str">
        <f aca="false">IF(ISBLANK(K103),"",IF(L103, "https://raw.githubusercontent.com/PatrickVibild/TellusAmazonPictures/master/pictures/"&amp;K103&amp;"/3.jpg","https://download.lenovo.com/Images/Parts/"&amp;K103&amp;"/"&amp;K103&amp;"_details.jpg"))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62" t="e">
        <f aca="false">MATCH(G103,options!$D$1:$D$20,0)</f>
        <v>#N/A</v>
      </c>
    </row>
    <row r="104" customFormat="false" ht="12.8" hidden="false" customHeight="false" outlineLevel="0" collapsed="false">
      <c r="E104" s="70"/>
      <c r="F104" s="71"/>
      <c r="G104" s="71"/>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71"/>
      <c r="J104" s="71"/>
      <c r="K104" s="60"/>
      <c r="L104" s="72"/>
      <c r="M104" s="60" t="str">
        <f aca="false">IF(ISBLANK(K104),"","https://download.lenovo.com/Images/Parts/"&amp;K104&amp;"/"&amp;K104&amp;"_A.jpg")</f>
        <v/>
      </c>
      <c r="N104" s="60" t="str">
        <f aca="false">IF(ISBLANK(K104),"","https://download.lenovo.com/Images/Parts/"&amp;K104&amp;"/"&amp;K104&amp;"_B.jpg")</f>
        <v/>
      </c>
      <c r="O104" s="61" t="str">
        <f aca="false">IF(ISBLANK(K104),"","https://download.lenovo.com/Images/Parts/"&amp;K104&amp;"/"&amp;K104&amp;"_details.jpg")</f>
        <v/>
      </c>
      <c r="V104" s="62" t="e">
        <f aca="false">MATCH(G104,options!$D$1:$D$20,0)</f>
        <v>#N/A</v>
      </c>
    </row>
  </sheetData>
  <mergeCells count="1">
    <mergeCell ref="E1:G1"/>
  </mergeCells>
  <dataValidations count="13">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L44:L104" type="list">
      <formula1>options!$B$1:$B$2</formula1>
      <formula2>0</formula2>
    </dataValidation>
    <dataValidation allowBlank="true" operator="equal" showDropDown="false" showErrorMessage="true" showInputMessage="false" sqref="G4: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L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1367187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435</v>
      </c>
      <c r="B1" s="54" t="n">
        <f aca="false">TRUE()</f>
        <v>1</v>
      </c>
      <c r="C1" s="0" t="s">
        <v>489</v>
      </c>
      <c r="D1" s="56" t="s">
        <v>374</v>
      </c>
      <c r="E1" s="0" t="s">
        <v>490</v>
      </c>
      <c r="F1" s="0" t="s">
        <v>491</v>
      </c>
      <c r="G1" s="0" t="s">
        <v>477</v>
      </c>
    </row>
    <row r="2" customFormat="false" ht="12.8" hidden="false" customHeight="false" outlineLevel="0" collapsed="false">
      <c r="A2" s="0" t="s">
        <v>492</v>
      </c>
      <c r="B2" s="54" t="n">
        <f aca="false">FALSE()</f>
        <v>0</v>
      </c>
      <c r="C2" s="0" t="s">
        <v>381</v>
      </c>
      <c r="D2" s="56" t="s">
        <v>378</v>
      </c>
      <c r="E2" s="0" t="s">
        <v>493</v>
      </c>
      <c r="F2" s="0" t="s">
        <v>378</v>
      </c>
      <c r="G2" s="0" t="s">
        <v>447</v>
      </c>
    </row>
    <row r="3" customFormat="false" ht="12.8" hidden="false" customHeight="false" outlineLevel="0" collapsed="false">
      <c r="A3" s="0" t="s">
        <v>494</v>
      </c>
      <c r="D3" s="56" t="s">
        <v>383</v>
      </c>
      <c r="E3" s="0" t="s">
        <v>495</v>
      </c>
      <c r="F3" s="0" t="s">
        <v>374</v>
      </c>
    </row>
    <row r="4" customFormat="false" ht="12.8" hidden="false" customHeight="false" outlineLevel="0" collapsed="false">
      <c r="D4" s="56" t="s">
        <v>387</v>
      </c>
      <c r="E4" s="0" t="s">
        <v>496</v>
      </c>
      <c r="F4" s="0" t="s">
        <v>383</v>
      </c>
    </row>
    <row r="5" customFormat="false" ht="12.8" hidden="false" customHeight="false" outlineLevel="0" collapsed="false">
      <c r="D5" s="56" t="s">
        <v>391</v>
      </c>
      <c r="E5" s="0" t="s">
        <v>497</v>
      </c>
      <c r="F5" s="0" t="s">
        <v>387</v>
      </c>
    </row>
    <row r="6" customFormat="false" ht="12.8" hidden="false" customHeight="false" outlineLevel="0" collapsed="false">
      <c r="D6" s="56" t="s">
        <v>395</v>
      </c>
      <c r="E6" s="0" t="s">
        <v>498</v>
      </c>
      <c r="F6" s="0" t="s">
        <v>418</v>
      </c>
    </row>
    <row r="7" customFormat="false" ht="12.8" hidden="false" customHeight="false" outlineLevel="0" collapsed="false">
      <c r="D7" s="56" t="s">
        <v>399</v>
      </c>
      <c r="E7" s="0" t="s">
        <v>499</v>
      </c>
    </row>
    <row r="8" customFormat="false" ht="12.8" hidden="false" customHeight="false" outlineLevel="0" collapsed="false">
      <c r="D8" s="56" t="s">
        <v>403</v>
      </c>
      <c r="E8" s="0" t="s">
        <v>500</v>
      </c>
    </row>
    <row r="9" customFormat="false" ht="12.8" hidden="false" customHeight="false" outlineLevel="0" collapsed="false">
      <c r="D9" s="56" t="s">
        <v>411</v>
      </c>
      <c r="E9" s="0" t="s">
        <v>501</v>
      </c>
    </row>
    <row r="10" customFormat="false" ht="12.8" hidden="false" customHeight="false" outlineLevel="0" collapsed="false">
      <c r="D10" s="56" t="s">
        <v>418</v>
      </c>
      <c r="E10" s="0" t="s">
        <v>502</v>
      </c>
    </row>
    <row r="11" customFormat="false" ht="12.8" hidden="false" customHeight="false" outlineLevel="0" collapsed="false">
      <c r="D11" s="56" t="s">
        <v>423</v>
      </c>
      <c r="E11" s="0" t="s">
        <v>503</v>
      </c>
    </row>
    <row r="12" customFormat="false" ht="12.8" hidden="false" customHeight="false" outlineLevel="0" collapsed="false">
      <c r="D12" s="56" t="s">
        <v>426</v>
      </c>
      <c r="E12" s="0" t="s">
        <v>504</v>
      </c>
    </row>
    <row r="13" customFormat="false" ht="12.8" hidden="false" customHeight="false" outlineLevel="0" collapsed="false">
      <c r="D13" s="56" t="s">
        <v>429</v>
      </c>
      <c r="E13" s="0" t="s">
        <v>505</v>
      </c>
    </row>
    <row r="14" customFormat="false" ht="12.8" hidden="false" customHeight="false" outlineLevel="0" collapsed="false">
      <c r="D14" s="56" t="s">
        <v>432</v>
      </c>
      <c r="E14" s="0" t="s">
        <v>506</v>
      </c>
    </row>
    <row r="15" customFormat="false" ht="12.8" hidden="false" customHeight="false" outlineLevel="0" collapsed="false">
      <c r="D15" s="56" t="s">
        <v>437</v>
      </c>
      <c r="E15" s="0" t="s">
        <v>507</v>
      </c>
    </row>
    <row r="16" customFormat="false" ht="12.8" hidden="false" customHeight="false" outlineLevel="0" collapsed="false">
      <c r="D16" s="56" t="s">
        <v>440</v>
      </c>
      <c r="E16" s="73" t="s">
        <v>508</v>
      </c>
    </row>
    <row r="17" customFormat="false" ht="12.8" hidden="false" customHeight="false" outlineLevel="0" collapsed="false">
      <c r="D17" s="56" t="s">
        <v>443</v>
      </c>
      <c r="E17" s="0" t="s">
        <v>509</v>
      </c>
    </row>
    <row r="18" customFormat="false" ht="12.8" hidden="false" customHeight="false" outlineLevel="0" collapsed="false">
      <c r="D18" s="56" t="s">
        <v>447</v>
      </c>
      <c r="E18" s="0" t="s">
        <v>510</v>
      </c>
    </row>
    <row r="19" customFormat="false" ht="12.8" hidden="false" customHeight="false" outlineLevel="0" collapsed="false">
      <c r="D19" s="56" t="s">
        <v>415</v>
      </c>
      <c r="E19" s="0" t="s">
        <v>511</v>
      </c>
    </row>
    <row r="20" customFormat="false" ht="12.8" hidden="false" customHeight="false" outlineLevel="0" collapsed="false">
      <c r="D20" s="56" t="s">
        <v>406</v>
      </c>
      <c r="E20" s="0" t="s">
        <v>512</v>
      </c>
    </row>
    <row r="50" customFormat="false" ht="16" hidden="false" customHeight="false" outlineLevel="0" collapsed="false">
      <c r="B50" s="74"/>
    </row>
    <row r="51" customFormat="false" ht="16" hidden="false" customHeight="false" outlineLevel="0" collapsed="false">
      <c r="B51" s="7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0" sqref="B10"/>
    </sheetView>
  </sheetViews>
  <sheetFormatPr defaultColWidth="12.1562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491</v>
      </c>
    </row>
    <row r="3" customFormat="false" ht="14.9" hidden="false" customHeight="false" outlineLevel="0" collapsed="false">
      <c r="B3" s="52" t="s">
        <v>513</v>
      </c>
    </row>
    <row r="4" customFormat="false" ht="14.9" hidden="false" customHeight="false" outlineLevel="0" collapsed="false">
      <c r="B4" s="52" t="s">
        <v>514</v>
      </c>
    </row>
    <row r="5" customFormat="false" ht="14.9" hidden="false" customHeight="false" outlineLevel="0" collapsed="false">
      <c r="B5" s="52" t="s">
        <v>515</v>
      </c>
    </row>
    <row r="6" customFormat="false" ht="14.9" hidden="false" customHeight="false" outlineLevel="0" collapsed="false">
      <c r="A6" s="0" t="s">
        <v>516</v>
      </c>
      <c r="B6" s="52" t="s">
        <v>517</v>
      </c>
    </row>
    <row r="7" customFormat="false" ht="14.9" hidden="false" customHeight="false" outlineLevel="0" collapsed="false">
      <c r="B7" s="52" t="s">
        <v>518</v>
      </c>
    </row>
    <row r="8" customFormat="false" ht="12.8" hidden="false" customHeight="false" outlineLevel="0" collapsed="false">
      <c r="A8" s="0" t="s">
        <v>40</v>
      </c>
      <c r="B8" s="52" t="s">
        <v>519</v>
      </c>
    </row>
    <row r="9" customFormat="false" ht="12.8" hidden="false" customHeight="false" outlineLevel="0" collapsed="false">
      <c r="A9" s="0" t="s">
        <v>520</v>
      </c>
      <c r="B9" s="52" t="s">
        <v>521</v>
      </c>
    </row>
    <row r="10" customFormat="false" ht="12.8" hidden="false" customHeight="false" outlineLevel="0" collapsed="false">
      <c r="B10" s="0" t="s">
        <v>522</v>
      </c>
    </row>
    <row r="11" customFormat="false" ht="12.8" hidden="false" customHeight="false" outlineLevel="0" collapsed="false">
      <c r="B11" s="0" t="s">
        <v>523</v>
      </c>
    </row>
    <row r="14" customFormat="false" ht="12.8" hidden="false" customHeight="false" outlineLevel="0" collapsed="false">
      <c r="B14" s="52" t="s">
        <v>524</v>
      </c>
    </row>
    <row r="20" customFormat="false" ht="12.8" hidden="false" customHeight="false" outlineLevel="0" collapsed="false">
      <c r="B20" s="56" t="s">
        <v>374</v>
      </c>
    </row>
    <row r="21" customFormat="false" ht="12.8" hidden="false" customHeight="false" outlineLevel="0" collapsed="false">
      <c r="B21" s="56" t="s">
        <v>378</v>
      </c>
    </row>
    <row r="22" customFormat="false" ht="12.8" hidden="false" customHeight="false" outlineLevel="0" collapsed="false">
      <c r="B22" s="56" t="s">
        <v>383</v>
      </c>
    </row>
    <row r="23" customFormat="false" ht="12.8" hidden="false" customHeight="false" outlineLevel="0" collapsed="false">
      <c r="B23" s="56" t="s">
        <v>387</v>
      </c>
    </row>
    <row r="24" customFormat="false" ht="12.8" hidden="false" customHeight="false" outlineLevel="0" collapsed="false">
      <c r="B24" s="56" t="s">
        <v>391</v>
      </c>
    </row>
    <row r="25" customFormat="false" ht="12.8" hidden="false" customHeight="false" outlineLevel="0" collapsed="false">
      <c r="B25" s="56" t="s">
        <v>395</v>
      </c>
    </row>
    <row r="26" customFormat="false" ht="12.8" hidden="false" customHeight="false" outlineLevel="0" collapsed="false">
      <c r="B26" s="56" t="s">
        <v>399</v>
      </c>
    </row>
    <row r="27" customFormat="false" ht="12.8" hidden="false" customHeight="false" outlineLevel="0" collapsed="false">
      <c r="B27" s="56" t="s">
        <v>403</v>
      </c>
    </row>
    <row r="28" customFormat="false" ht="12.8" hidden="false" customHeight="false" outlineLevel="0" collapsed="false">
      <c r="B28" s="56" t="s">
        <v>411</v>
      </c>
    </row>
    <row r="29" customFormat="false" ht="12.8" hidden="false" customHeight="false" outlineLevel="0" collapsed="false">
      <c r="B29" s="56" t="s">
        <v>418</v>
      </c>
    </row>
    <row r="30" customFormat="false" ht="12.8" hidden="false" customHeight="false" outlineLevel="0" collapsed="false">
      <c r="B30" s="56" t="s">
        <v>423</v>
      </c>
    </row>
    <row r="31" customFormat="false" ht="12.8" hidden="false" customHeight="false" outlineLevel="0" collapsed="false">
      <c r="B31" s="56" t="s">
        <v>426</v>
      </c>
    </row>
    <row r="32" customFormat="false" ht="12.8" hidden="false" customHeight="false" outlineLevel="0" collapsed="false">
      <c r="B32" s="56" t="s">
        <v>429</v>
      </c>
    </row>
    <row r="33" customFormat="false" ht="12.8" hidden="false" customHeight="false" outlineLevel="0" collapsed="false">
      <c r="B33" s="56" t="s">
        <v>432</v>
      </c>
    </row>
    <row r="34" customFormat="false" ht="12.8" hidden="false" customHeight="false" outlineLevel="0" collapsed="false">
      <c r="B34" s="56" t="s">
        <v>437</v>
      </c>
      <c r="D34" s="52"/>
    </row>
    <row r="35" customFormat="false" ht="12.8" hidden="false" customHeight="false" outlineLevel="0" collapsed="false">
      <c r="B35" s="56" t="s">
        <v>440</v>
      </c>
      <c r="D35" s="52"/>
    </row>
    <row r="36" customFormat="false" ht="12.8" hidden="false" customHeight="false" outlineLevel="0" collapsed="false">
      <c r="B36" s="56" t="s">
        <v>443</v>
      </c>
      <c r="D36" s="52"/>
    </row>
    <row r="37" customFormat="false" ht="12.8" hidden="false" customHeight="false" outlineLevel="0" collapsed="false">
      <c r="B37" s="56" t="s">
        <v>447</v>
      </c>
      <c r="D37" s="52"/>
    </row>
    <row r="38" customFormat="false" ht="12.8" hidden="false" customHeight="false" outlineLevel="0" collapsed="false">
      <c r="B38" s="56" t="s">
        <v>415</v>
      </c>
      <c r="D38" s="52"/>
    </row>
    <row r="39" customFormat="false" ht="12.8" hidden="false" customHeight="false" outlineLevel="0" collapsed="false">
      <c r="B39" s="56" t="s">
        <v>406</v>
      </c>
      <c r="D39" s="52"/>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5625" defaultRowHeight="12.8" zeroHeight="false" outlineLevelRow="0" outlineLevelCol="0"/>
  <sheetData>
    <row r="2" customFormat="false" ht="12.8" hidden="false" customHeight="false" outlineLevel="0" collapsed="false">
      <c r="B2" s="0" t="s">
        <v>374</v>
      </c>
    </row>
    <row r="3" customFormat="false" ht="15" hidden="false" customHeight="false" outlineLevel="0" collapsed="false">
      <c r="B3" s="74" t="s">
        <v>525</v>
      </c>
    </row>
    <row r="4" customFormat="false" ht="15" hidden="false" customHeight="false" outlineLevel="0" collapsed="false">
      <c r="B4" s="74" t="s">
        <v>526</v>
      </c>
    </row>
    <row r="5" customFormat="false" ht="15" hidden="false" customHeight="false" outlineLevel="0" collapsed="false">
      <c r="B5" s="74" t="s">
        <v>527</v>
      </c>
    </row>
    <row r="6" customFormat="false" ht="15" hidden="false" customHeight="false" outlineLevel="0" collapsed="false">
      <c r="B6" s="74" t="s">
        <v>528</v>
      </c>
    </row>
    <row r="7" customFormat="false" ht="15" hidden="false" customHeight="false" outlineLevel="0" collapsed="false">
      <c r="B7" s="74" t="s">
        <v>529</v>
      </c>
    </row>
    <row r="8" customFormat="false" ht="12.8" hidden="false" customHeight="false" outlineLevel="0" collapsed="false">
      <c r="A8" s="0" t="s">
        <v>530</v>
      </c>
      <c r="B8" s="0" t="s">
        <v>531</v>
      </c>
    </row>
    <row r="9" customFormat="false" ht="12.8" hidden="false" customHeight="false" outlineLevel="0" collapsed="false">
      <c r="A9" s="0" t="s">
        <v>532</v>
      </c>
      <c r="B9" s="0" t="s">
        <v>533</v>
      </c>
    </row>
    <row r="10" customFormat="false" ht="12.8" hidden="false" customHeight="false" outlineLevel="0" collapsed="false">
      <c r="B10" s="0" t="s">
        <v>534</v>
      </c>
    </row>
    <row r="11" customFormat="false" ht="12.8" hidden="false" customHeight="false" outlineLevel="0" collapsed="false">
      <c r="B11" s="0" t="s">
        <v>535</v>
      </c>
    </row>
    <row r="14" customFormat="false" ht="12.8" hidden="false" customHeight="false" outlineLevel="0" collapsed="false">
      <c r="B14" s="0" t="s">
        <v>536</v>
      </c>
    </row>
    <row r="20" customFormat="false" ht="12.8" hidden="false" customHeight="false" outlineLevel="0" collapsed="false">
      <c r="B20" s="0" t="s">
        <v>537</v>
      </c>
    </row>
    <row r="21" customFormat="false" ht="12.8" hidden="false" customHeight="false" outlineLevel="0" collapsed="false">
      <c r="B21" s="0" t="s">
        <v>538</v>
      </c>
    </row>
    <row r="22" customFormat="false" ht="12.8" hidden="false" customHeight="false" outlineLevel="0" collapsed="false">
      <c r="B22" s="0" t="s">
        <v>539</v>
      </c>
    </row>
    <row r="23" customFormat="false" ht="12.8" hidden="false" customHeight="false" outlineLevel="0" collapsed="false">
      <c r="B23" s="0" t="s">
        <v>540</v>
      </c>
    </row>
    <row r="24" customFormat="false" ht="12.8" hidden="false" customHeight="false" outlineLevel="0" collapsed="false">
      <c r="B24" s="0" t="s">
        <v>391</v>
      </c>
    </row>
    <row r="25" customFormat="false" ht="12.8" hidden="false" customHeight="false" outlineLevel="0" collapsed="false">
      <c r="B25" s="0" t="s">
        <v>541</v>
      </c>
    </row>
    <row r="26" customFormat="false" ht="12.8" hidden="false" customHeight="false" outlineLevel="0" collapsed="false">
      <c r="B26" s="0" t="s">
        <v>542</v>
      </c>
    </row>
    <row r="27" customFormat="false" ht="12.8" hidden="false" customHeight="false" outlineLevel="0" collapsed="false">
      <c r="B27" s="0" t="s">
        <v>543</v>
      </c>
    </row>
    <row r="28" customFormat="false" ht="12.8" hidden="false" customHeight="false" outlineLevel="0" collapsed="false">
      <c r="B28" s="0" t="s">
        <v>544</v>
      </c>
    </row>
    <row r="29" customFormat="false" ht="12.8" hidden="false" customHeight="false" outlineLevel="0" collapsed="false">
      <c r="B29" s="0" t="s">
        <v>545</v>
      </c>
    </row>
    <row r="30" customFormat="false" ht="12.8" hidden="false" customHeight="false" outlineLevel="0" collapsed="false">
      <c r="B30" s="0" t="s">
        <v>546</v>
      </c>
    </row>
    <row r="31" customFormat="false" ht="12.8" hidden="false" customHeight="false" outlineLevel="0" collapsed="false">
      <c r="B31" s="0" t="s">
        <v>547</v>
      </c>
    </row>
    <row r="32" customFormat="false" ht="12.8" hidden="false" customHeight="false" outlineLevel="0" collapsed="false">
      <c r="B32" s="0" t="s">
        <v>548</v>
      </c>
    </row>
    <row r="33" customFormat="false" ht="12.8" hidden="false" customHeight="false" outlineLevel="0" collapsed="false">
      <c r="B33" s="0" t="s">
        <v>549</v>
      </c>
    </row>
    <row r="34" customFormat="false" ht="12.8" hidden="false" customHeight="false" outlineLevel="0" collapsed="false">
      <c r="B34" s="0" t="s">
        <v>550</v>
      </c>
    </row>
    <row r="35" customFormat="false" ht="12.8" hidden="false" customHeight="false" outlineLevel="0" collapsed="false">
      <c r="B35" s="0" t="s">
        <v>440</v>
      </c>
    </row>
    <row r="36" customFormat="false" ht="12.8" hidden="false" customHeight="false" outlineLevel="0" collapsed="false">
      <c r="B36" s="0" t="s">
        <v>551</v>
      </c>
    </row>
    <row r="37" customFormat="false" ht="12.8" hidden="false" customHeight="false" outlineLevel="0" collapsed="false">
      <c r="B37" s="0" t="s">
        <v>552</v>
      </c>
    </row>
    <row r="38" customFormat="false" ht="12.8" hidden="false" customHeight="false" outlineLevel="0" collapsed="false">
      <c r="B38" s="0" t="s">
        <v>553</v>
      </c>
    </row>
    <row r="39" customFormat="false" ht="12.8" hidden="false" customHeight="false" outlineLevel="0" collapsed="false">
      <c r="B39" s="0" t="s">
        <v>554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15625" defaultRowHeight="12.8" zeroHeight="false" outlineLevelRow="0" outlineLevelCol="0"/>
  <sheetData>
    <row r="1" customFormat="false" ht="12.8" hidden="false" customHeight="false" outlineLevel="0" collapsed="false">
      <c r="B1" s="52"/>
    </row>
    <row r="2" customFormat="false" ht="14.9" hidden="false" customHeight="false" outlineLevel="0" collapsed="false">
      <c r="B2" s="52" t="s">
        <v>387</v>
      </c>
    </row>
    <row r="3" customFormat="false" ht="14.9" hidden="false" customHeight="false" outlineLevel="0" collapsed="false">
      <c r="B3" s="52" t="s">
        <v>555</v>
      </c>
    </row>
    <row r="4" customFormat="false" ht="14.9" hidden="false" customHeight="false" outlineLevel="0" collapsed="false">
      <c r="B4" s="52" t="s">
        <v>556</v>
      </c>
    </row>
    <row r="5" customFormat="false" ht="14.9" hidden="false" customHeight="false" outlineLevel="0" collapsed="false">
      <c r="B5" s="52" t="s">
        <v>557</v>
      </c>
    </row>
    <row r="6" customFormat="false" ht="14.9" hidden="false" customHeight="false" outlineLevel="0" collapsed="false">
      <c r="B6" s="52" t="s">
        <v>558</v>
      </c>
    </row>
    <row r="7" customFormat="false" ht="14.9" hidden="false" customHeight="false" outlineLevel="0" collapsed="false">
      <c r="B7" s="52" t="s">
        <v>559</v>
      </c>
    </row>
    <row r="8" customFormat="false" ht="14.9" hidden="false" customHeight="false" outlineLevel="0" collapsed="false">
      <c r="A8" s="0" t="s">
        <v>530</v>
      </c>
      <c r="B8" s="52" t="s">
        <v>560</v>
      </c>
    </row>
    <row r="9" customFormat="false" ht="14.9" hidden="false" customHeight="false" outlineLevel="0" collapsed="false">
      <c r="A9" s="0" t="s">
        <v>532</v>
      </c>
      <c r="B9" s="52" t="s">
        <v>561</v>
      </c>
    </row>
    <row r="10" customFormat="false" ht="14.9" hidden="false" customHeight="false" outlineLevel="0" collapsed="false">
      <c r="B10" s="52" t="s">
        <v>562</v>
      </c>
    </row>
    <row r="11" customFormat="false" ht="14.9" hidden="false" customHeight="false" outlineLevel="0" collapsed="false">
      <c r="B11" s="52" t="s">
        <v>563</v>
      </c>
    </row>
    <row r="12" customFormat="false" ht="12.8" hidden="false" customHeight="false" outlineLevel="0" collapsed="false">
      <c r="B12" s="52"/>
    </row>
    <row r="13" customFormat="false" ht="12.8" hidden="false" customHeight="false" outlineLevel="0" collapsed="false">
      <c r="B13" s="52"/>
    </row>
    <row r="14" customFormat="false" ht="14.9" hidden="false" customHeight="false" outlineLevel="0" collapsed="false">
      <c r="B14" s="52" t="s">
        <v>564</v>
      </c>
    </row>
    <row r="15" customFormat="false" ht="12.8" hidden="false" customHeight="false" outlineLevel="0" collapsed="false">
      <c r="B15" s="52"/>
    </row>
    <row r="20" customFormat="false" ht="12.8" hidden="false" customHeight="false" outlineLevel="0" collapsed="false">
      <c r="B20" s="0" t="s">
        <v>565</v>
      </c>
    </row>
    <row r="21" customFormat="false" ht="12.8" hidden="false" customHeight="false" outlineLevel="0" collapsed="false">
      <c r="B21" s="0" t="s">
        <v>566</v>
      </c>
    </row>
    <row r="22" customFormat="false" ht="12.8" hidden="false" customHeight="false" outlineLevel="0" collapsed="false">
      <c r="B22" s="0" t="s">
        <v>567</v>
      </c>
    </row>
    <row r="23" customFormat="false" ht="12.8" hidden="false" customHeight="false" outlineLevel="0" collapsed="false">
      <c r="B23" s="0" t="s">
        <v>568</v>
      </c>
    </row>
    <row r="24" customFormat="false" ht="12.8" hidden="false" customHeight="false" outlineLevel="0" collapsed="false">
      <c r="B24" s="0" t="s">
        <v>569</v>
      </c>
    </row>
    <row r="25" customFormat="false" ht="12.8" hidden="false" customHeight="false" outlineLevel="0" collapsed="false">
      <c r="B25" s="0" t="s">
        <v>570</v>
      </c>
    </row>
    <row r="26" customFormat="false" ht="12.8" hidden="false" customHeight="false" outlineLevel="0" collapsed="false">
      <c r="B26" s="0" t="s">
        <v>571</v>
      </c>
    </row>
    <row r="27" customFormat="false" ht="12.8" hidden="false" customHeight="false" outlineLevel="0" collapsed="false">
      <c r="B27" s="0" t="s">
        <v>572</v>
      </c>
    </row>
    <row r="28" customFormat="false" ht="12.8" hidden="false" customHeight="false" outlineLevel="0" collapsed="false">
      <c r="B28" s="0" t="s">
        <v>573</v>
      </c>
    </row>
    <row r="29" customFormat="false" ht="12.8" hidden="false" customHeight="false" outlineLevel="0" collapsed="false">
      <c r="B29" s="0" t="s">
        <v>574</v>
      </c>
    </row>
    <row r="30" customFormat="false" ht="12.8" hidden="false" customHeight="false" outlineLevel="0" collapsed="false">
      <c r="B30" s="0" t="s">
        <v>575</v>
      </c>
    </row>
    <row r="31" customFormat="false" ht="12.8" hidden="false" customHeight="false" outlineLevel="0" collapsed="false">
      <c r="B31" s="0" t="s">
        <v>576</v>
      </c>
    </row>
    <row r="32" customFormat="false" ht="12.8" hidden="false" customHeight="false" outlineLevel="0" collapsed="false">
      <c r="B32" s="0" t="s">
        <v>577</v>
      </c>
    </row>
    <row r="33" customFormat="false" ht="12.8" hidden="false" customHeight="false" outlineLevel="0" collapsed="false">
      <c r="B33" s="0" t="s">
        <v>578</v>
      </c>
    </row>
    <row r="34" customFormat="false" ht="12.8" hidden="false" customHeight="false" outlineLevel="0" collapsed="false">
      <c r="B34" s="0" t="s">
        <v>579</v>
      </c>
    </row>
    <row r="35" customFormat="false" ht="12.8" hidden="false" customHeight="false" outlineLevel="0" collapsed="false">
      <c r="B35" s="0" t="s">
        <v>580</v>
      </c>
    </row>
    <row r="36" customFormat="false" ht="12.8" hidden="false" customHeight="false" outlineLevel="0" collapsed="false">
      <c r="B36" s="0" t="s">
        <v>581</v>
      </c>
    </row>
    <row r="37" customFormat="false" ht="12.8" hidden="false" customHeight="false" outlineLevel="0" collapsed="false">
      <c r="B37" s="0" t="s">
        <v>447</v>
      </c>
    </row>
    <row r="38" customFormat="false" ht="12.8" hidden="false" customHeight="false" outlineLevel="0" collapsed="false">
      <c r="B38" s="0" t="s">
        <v>582</v>
      </c>
    </row>
    <row r="39" customFormat="false" ht="12.8" hidden="false" customHeight="false" outlineLevel="0" collapsed="false">
      <c r="B39" s="0" t="s">
        <v>583</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15625" defaultRowHeight="12.8" zeroHeight="false" outlineLevelRow="0" outlineLevelCol="0"/>
  <sheetData>
    <row r="2" customFormat="false" ht="12.8" hidden="false" customHeight="false" outlineLevel="0" collapsed="false">
      <c r="B2" s="0" t="s">
        <v>378</v>
      </c>
    </row>
    <row r="3" customFormat="false" ht="12.8" hidden="false" customHeight="false" outlineLevel="0" collapsed="false">
      <c r="B3" s="0" t="s">
        <v>584</v>
      </c>
    </row>
    <row r="4" customFormat="false" ht="12.8" hidden="false" customHeight="false" outlineLevel="0" collapsed="false">
      <c r="B4" s="0" t="s">
        <v>585</v>
      </c>
    </row>
    <row r="5" customFormat="false" ht="12.8" hidden="false" customHeight="false" outlineLevel="0" collapsed="false">
      <c r="B5" s="0" t="s">
        <v>586</v>
      </c>
    </row>
    <row r="6" customFormat="false" ht="12.8" hidden="false" customHeight="false" outlineLevel="0" collapsed="false">
      <c r="B6" s="0" t="s">
        <v>587</v>
      </c>
    </row>
    <row r="7" customFormat="false" ht="12.8" hidden="false" customHeight="false" outlineLevel="0" collapsed="false">
      <c r="B7" s="0" t="s">
        <v>588</v>
      </c>
    </row>
    <row r="8" customFormat="false" ht="15" hidden="false" customHeight="false" outlineLevel="0" collapsed="false">
      <c r="B8" s="74" t="s">
        <v>589</v>
      </c>
    </row>
    <row r="9" customFormat="false" ht="12.8" hidden="false" customHeight="false" outlineLevel="0" collapsed="false">
      <c r="B9" s="0" t="s">
        <v>590</v>
      </c>
    </row>
    <row r="10" customFormat="false" ht="12.8" hidden="false" customHeight="false" outlineLevel="0" collapsed="false">
      <c r="B10" s="52" t="s">
        <v>591</v>
      </c>
    </row>
    <row r="11" customFormat="false" ht="12.8" hidden="false" customHeight="false" outlineLevel="0" collapsed="false">
      <c r="B11" s="52" t="s">
        <v>592</v>
      </c>
    </row>
    <row r="14" customFormat="false" ht="12.8" hidden="false" customHeight="false" outlineLevel="0" collapsed="false">
      <c r="B14" s="0" t="s">
        <v>593</v>
      </c>
    </row>
    <row r="20" customFormat="false" ht="12.8" hidden="false" customHeight="false" outlineLevel="0" collapsed="false">
      <c r="B20" s="0" t="s">
        <v>594</v>
      </c>
    </row>
    <row r="21" customFormat="false" ht="12.8" hidden="false" customHeight="false" outlineLevel="0" collapsed="false">
      <c r="B21" s="0" t="s">
        <v>595</v>
      </c>
    </row>
    <row r="22" customFormat="false" ht="12.8" hidden="false" customHeight="false" outlineLevel="0" collapsed="false">
      <c r="B22" s="0" t="s">
        <v>596</v>
      </c>
    </row>
    <row r="23" customFormat="false" ht="12.8" hidden="false" customHeight="false" outlineLevel="0" collapsed="false">
      <c r="B23" s="0" t="s">
        <v>597</v>
      </c>
    </row>
    <row r="24" customFormat="false" ht="12.8" hidden="false" customHeight="false" outlineLevel="0" collapsed="false">
      <c r="B24" s="0" t="s">
        <v>391</v>
      </c>
    </row>
    <row r="25" customFormat="false" ht="12.8" hidden="false" customHeight="false" outlineLevel="0" collapsed="false">
      <c r="B25" s="0" t="s">
        <v>598</v>
      </c>
    </row>
    <row r="26" customFormat="false" ht="12.8" hidden="false" customHeight="false" outlineLevel="0" collapsed="false">
      <c r="B26" s="0" t="s">
        <v>599</v>
      </c>
    </row>
    <row r="27" customFormat="false" ht="12.8" hidden="false" customHeight="false" outlineLevel="0" collapsed="false">
      <c r="B27" s="0" t="s">
        <v>600</v>
      </c>
    </row>
    <row r="28" customFormat="false" ht="12.8" hidden="false" customHeight="false" outlineLevel="0" collapsed="false">
      <c r="B28" s="0" t="s">
        <v>601</v>
      </c>
    </row>
    <row r="29" customFormat="false" ht="12.8" hidden="false" customHeight="false" outlineLevel="0" collapsed="false">
      <c r="B29" s="0" t="s">
        <v>602</v>
      </c>
    </row>
    <row r="30" customFormat="false" ht="12.8" hidden="false" customHeight="false" outlineLevel="0" collapsed="false">
      <c r="B30" s="0" t="s">
        <v>603</v>
      </c>
    </row>
    <row r="31" customFormat="false" ht="12.8" hidden="false" customHeight="false" outlineLevel="0" collapsed="false">
      <c r="B31" s="0" t="s">
        <v>604</v>
      </c>
    </row>
    <row r="32" customFormat="false" ht="12.8" hidden="false" customHeight="false" outlineLevel="0" collapsed="false">
      <c r="B32" s="0" t="s">
        <v>605</v>
      </c>
    </row>
    <row r="33" customFormat="false" ht="12.8" hidden="false" customHeight="false" outlineLevel="0" collapsed="false">
      <c r="B33" s="0" t="s">
        <v>606</v>
      </c>
    </row>
    <row r="34" customFormat="false" ht="12.8" hidden="false" customHeight="false" outlineLevel="0" collapsed="false">
      <c r="B34" s="0" t="s">
        <v>607</v>
      </c>
    </row>
    <row r="35" customFormat="false" ht="12.8" hidden="false" customHeight="false" outlineLevel="0" collapsed="false">
      <c r="B35" s="0" t="s">
        <v>608</v>
      </c>
    </row>
    <row r="36" customFormat="false" ht="12.8" hidden="false" customHeight="false" outlineLevel="0" collapsed="false">
      <c r="B36" s="0" t="s">
        <v>609</v>
      </c>
    </row>
    <row r="37" customFormat="false" ht="12.8" hidden="false" customHeight="false" outlineLevel="0" collapsed="false">
      <c r="B37" s="0" t="s">
        <v>447</v>
      </c>
    </row>
    <row r="38" customFormat="false" ht="12.8" hidden="false" customHeight="false" outlineLevel="0" collapsed="false">
      <c r="B38" s="0" t="s">
        <v>610</v>
      </c>
    </row>
    <row r="39" customFormat="false" ht="12.8" hidden="false" customHeight="false" outlineLevel="0" collapsed="false">
      <c r="B39" s="0" t="s">
        <v>611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15625" defaultRowHeight="12.8" zeroHeight="false" outlineLevelRow="0" outlineLevelCol="0"/>
  <sheetData>
    <row r="2" customFormat="false" ht="12.8" hidden="false" customHeight="false" outlineLevel="0" collapsed="false">
      <c r="B2" s="0" t="s">
        <v>383</v>
      </c>
    </row>
    <row r="3" customFormat="false" ht="15" hidden="false" customHeight="false" outlineLevel="0" collapsed="false">
      <c r="B3" s="74" t="s">
        <v>612</v>
      </c>
    </row>
    <row r="4" customFormat="false" ht="15" hidden="false" customHeight="false" outlineLevel="0" collapsed="false">
      <c r="B4" s="74" t="s">
        <v>613</v>
      </c>
    </row>
    <row r="5" customFormat="false" ht="12.8" hidden="false" customHeight="false" outlineLevel="0" collapsed="false">
      <c r="B5" s="0" t="s">
        <v>614</v>
      </c>
    </row>
    <row r="6" customFormat="false" ht="15" hidden="false" customHeight="false" outlineLevel="0" collapsed="false">
      <c r="B6" s="74" t="s">
        <v>615</v>
      </c>
    </row>
    <row r="7" customFormat="false" ht="15" hidden="false" customHeight="false" outlineLevel="0" collapsed="false">
      <c r="B7" s="74" t="s">
        <v>616</v>
      </c>
    </row>
    <row r="8" customFormat="false" ht="12.8" hidden="false" customHeight="false" outlineLevel="0" collapsed="false">
      <c r="B8" s="0" t="s">
        <v>617</v>
      </c>
    </row>
    <row r="9" customFormat="false" ht="12.8" hidden="false" customHeight="false" outlineLevel="0" collapsed="false">
      <c r="B9" s="75" t="s">
        <v>618</v>
      </c>
    </row>
    <row r="10" customFormat="false" ht="12.8" hidden="false" customHeight="false" outlineLevel="0" collapsed="false">
      <c r="B10" s="0" t="s">
        <v>619</v>
      </c>
    </row>
    <row r="11" customFormat="false" ht="12.8" hidden="false" customHeight="false" outlineLevel="0" collapsed="false">
      <c r="B11" s="0" t="s">
        <v>620</v>
      </c>
    </row>
    <row r="14" customFormat="false" ht="15" hidden="false" customHeight="false" outlineLevel="0" collapsed="false">
      <c r="B14" s="74" t="s">
        <v>621</v>
      </c>
    </row>
    <row r="20" customFormat="false" ht="12.8" hidden="false" customHeight="false" outlineLevel="0" collapsed="false">
      <c r="B20" s="0" t="s">
        <v>622</v>
      </c>
    </row>
    <row r="21" customFormat="false" ht="12.8" hidden="false" customHeight="false" outlineLevel="0" collapsed="false">
      <c r="B21" s="0" t="s">
        <v>623</v>
      </c>
    </row>
    <row r="22" customFormat="false" ht="12.8" hidden="false" customHeight="false" outlineLevel="0" collapsed="false">
      <c r="B22" s="0" t="s">
        <v>567</v>
      </c>
    </row>
    <row r="23" customFormat="false" ht="12.8" hidden="false" customHeight="false" outlineLevel="0" collapsed="false">
      <c r="B23" s="0" t="s">
        <v>624</v>
      </c>
    </row>
    <row r="24" customFormat="false" ht="12.8" hidden="false" customHeight="false" outlineLevel="0" collapsed="false">
      <c r="B24" s="0" t="s">
        <v>391</v>
      </c>
    </row>
    <row r="25" customFormat="false" ht="12.8" hidden="false" customHeight="false" outlineLevel="0" collapsed="false">
      <c r="B25" s="0" t="s">
        <v>625</v>
      </c>
    </row>
    <row r="26" customFormat="false" ht="12.8" hidden="false" customHeight="false" outlineLevel="0" collapsed="false">
      <c r="B26" s="0" t="s">
        <v>571</v>
      </c>
    </row>
    <row r="27" customFormat="false" ht="12.8" hidden="false" customHeight="false" outlineLevel="0" collapsed="false">
      <c r="B27" s="0" t="s">
        <v>626</v>
      </c>
    </row>
    <row r="28" customFormat="false" ht="12.8" hidden="false" customHeight="false" outlineLevel="0" collapsed="false">
      <c r="B28" s="0" t="s">
        <v>627</v>
      </c>
    </row>
    <row r="29" customFormat="false" ht="12.8" hidden="false" customHeight="false" outlineLevel="0" collapsed="false">
      <c r="B29" s="0" t="s">
        <v>628</v>
      </c>
    </row>
    <row r="30" customFormat="false" ht="12.8" hidden="false" customHeight="false" outlineLevel="0" collapsed="false">
      <c r="B30" s="0" t="s">
        <v>629</v>
      </c>
    </row>
    <row r="31" customFormat="false" ht="12.8" hidden="false" customHeight="false" outlineLevel="0" collapsed="false">
      <c r="B31" s="0" t="s">
        <v>630</v>
      </c>
    </row>
    <row r="32" customFormat="false" ht="12.8" hidden="false" customHeight="false" outlineLevel="0" collapsed="false">
      <c r="B32" s="0" t="s">
        <v>631</v>
      </c>
    </row>
    <row r="33" customFormat="false" ht="12.8" hidden="false" customHeight="false" outlineLevel="0" collapsed="false">
      <c r="B33" s="0" t="s">
        <v>632</v>
      </c>
    </row>
    <row r="34" customFormat="false" ht="12.8" hidden="false" customHeight="false" outlineLevel="0" collapsed="false">
      <c r="B34" s="0" t="s">
        <v>633</v>
      </c>
    </row>
    <row r="35" customFormat="false" ht="12.8" hidden="false" customHeight="false" outlineLevel="0" collapsed="false">
      <c r="B35" s="0" t="s">
        <v>608</v>
      </c>
    </row>
    <row r="36" customFormat="false" ht="12.8" hidden="false" customHeight="false" outlineLevel="0" collapsed="false">
      <c r="B36" s="0" t="s">
        <v>634</v>
      </c>
    </row>
    <row r="37" customFormat="false" ht="12.8" hidden="false" customHeight="false" outlineLevel="0" collapsed="false">
      <c r="B37" s="0" t="s">
        <v>552</v>
      </c>
    </row>
    <row r="38" customFormat="false" ht="12.8" hidden="false" customHeight="false" outlineLevel="0" collapsed="false">
      <c r="B38" s="0" t="s">
        <v>635</v>
      </c>
    </row>
    <row r="39" customFormat="false" ht="12.8" hidden="false" customHeight="false" outlineLevel="0" collapsed="false">
      <c r="B39" s="0" t="s">
        <v>636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5625" defaultRowHeight="12.8" zeroHeight="false" outlineLevelRow="0" outlineLevelCol="0"/>
  <sheetData>
    <row r="2" customFormat="false" ht="12.8" hidden="false" customHeight="false" outlineLevel="0" collapsed="false">
      <c r="B2" s="0" t="s">
        <v>418</v>
      </c>
    </row>
    <row r="3" customFormat="false" ht="12.8" hidden="false" customHeight="false" outlineLevel="0" collapsed="false">
      <c r="B3" s="0" t="s">
        <v>637</v>
      </c>
    </row>
    <row r="4" customFormat="false" ht="12.8" hidden="false" customHeight="false" outlineLevel="0" collapsed="false">
      <c r="B4" s="0" t="s">
        <v>638</v>
      </c>
    </row>
    <row r="5" customFormat="false" ht="12.8" hidden="false" customHeight="false" outlineLevel="0" collapsed="false">
      <c r="B5" s="0" t="s">
        <v>639</v>
      </c>
    </row>
    <row r="6" customFormat="false" ht="12.8" hidden="false" customHeight="false" outlineLevel="0" collapsed="false">
      <c r="B6" s="0" t="s">
        <v>640</v>
      </c>
    </row>
    <row r="7" customFormat="false" ht="12.8" hidden="false" customHeight="false" outlineLevel="0" collapsed="false">
      <c r="B7" s="0" t="s">
        <v>641</v>
      </c>
    </row>
    <row r="8" customFormat="false" ht="12.8" hidden="false" customHeight="false" outlineLevel="0" collapsed="false">
      <c r="B8" s="0" t="s">
        <v>642</v>
      </c>
    </row>
    <row r="9" customFormat="false" ht="12.8" hidden="false" customHeight="false" outlineLevel="0" collapsed="false">
      <c r="B9" s="0" t="s">
        <v>643</v>
      </c>
    </row>
    <row r="10" customFormat="false" ht="12.8" hidden="false" customHeight="false" outlineLevel="0" collapsed="false">
      <c r="B10" s="0" t="s">
        <v>644</v>
      </c>
    </row>
    <row r="11" customFormat="false" ht="12.8" hidden="false" customHeight="false" outlineLevel="0" collapsed="false">
      <c r="B11" s="0" t="s">
        <v>645</v>
      </c>
    </row>
    <row r="14" customFormat="false" ht="12.8" hidden="false" customHeight="false" outlineLevel="0" collapsed="false">
      <c r="B14" s="0" t="s">
        <v>646</v>
      </c>
    </row>
    <row r="20" customFormat="false" ht="12.8" hidden="false" customHeight="false" outlineLevel="0" collapsed="false">
      <c r="B20" s="0" t="s">
        <v>647</v>
      </c>
    </row>
    <row r="21" customFormat="false" ht="12.8" hidden="false" customHeight="false" outlineLevel="0" collapsed="false">
      <c r="B21" s="0" t="s">
        <v>648</v>
      </c>
    </row>
    <row r="22" customFormat="false" ht="12.8" hidden="false" customHeight="false" outlineLevel="0" collapsed="false">
      <c r="B22" s="0" t="s">
        <v>649</v>
      </c>
    </row>
    <row r="23" customFormat="false" ht="12.8" hidden="false" customHeight="false" outlineLevel="0" collapsed="false">
      <c r="B23" s="0" t="s">
        <v>650</v>
      </c>
    </row>
    <row r="24" customFormat="false" ht="12.8" hidden="false" customHeight="false" outlineLevel="0" collapsed="false">
      <c r="B24" s="0" t="s">
        <v>391</v>
      </c>
    </row>
    <row r="25" customFormat="false" ht="12.8" hidden="false" customHeight="false" outlineLevel="0" collapsed="false">
      <c r="B25" s="0" t="s">
        <v>651</v>
      </c>
    </row>
    <row r="26" customFormat="false" ht="12.8" hidden="false" customHeight="false" outlineLevel="0" collapsed="false">
      <c r="B26" s="0" t="s">
        <v>652</v>
      </c>
    </row>
    <row r="27" customFormat="false" ht="12.8" hidden="false" customHeight="false" outlineLevel="0" collapsed="false">
      <c r="B27" s="0" t="s">
        <v>653</v>
      </c>
    </row>
    <row r="28" customFormat="false" ht="12.8" hidden="false" customHeight="false" outlineLevel="0" collapsed="false">
      <c r="B28" s="0" t="s">
        <v>654</v>
      </c>
    </row>
    <row r="29" customFormat="false" ht="12.8" hidden="false" customHeight="false" outlineLevel="0" collapsed="false">
      <c r="B29" s="0" t="s">
        <v>655</v>
      </c>
    </row>
    <row r="30" customFormat="false" ht="12.8" hidden="false" customHeight="false" outlineLevel="0" collapsed="false">
      <c r="B30" s="0" t="s">
        <v>656</v>
      </c>
    </row>
    <row r="31" customFormat="false" ht="12.8" hidden="false" customHeight="false" outlineLevel="0" collapsed="false">
      <c r="B31" s="0" t="s">
        <v>657</v>
      </c>
    </row>
    <row r="32" customFormat="false" ht="12.8" hidden="false" customHeight="false" outlineLevel="0" collapsed="false">
      <c r="B32" s="0" t="s">
        <v>658</v>
      </c>
    </row>
    <row r="33" customFormat="false" ht="12.8" hidden="false" customHeight="false" outlineLevel="0" collapsed="false">
      <c r="B33" s="0" t="s">
        <v>659</v>
      </c>
    </row>
    <row r="34" customFormat="false" ht="12.8" hidden="false" customHeight="false" outlineLevel="0" collapsed="false">
      <c r="B34" s="0" t="s">
        <v>660</v>
      </c>
    </row>
    <row r="35" customFormat="false" ht="12.8" hidden="false" customHeight="false" outlineLevel="0" collapsed="false">
      <c r="B35" s="0" t="s">
        <v>661</v>
      </c>
    </row>
    <row r="36" customFormat="false" ht="12.8" hidden="false" customHeight="false" outlineLevel="0" collapsed="false">
      <c r="B36" s="0" t="s">
        <v>551</v>
      </c>
    </row>
    <row r="37" customFormat="false" ht="12.8" hidden="false" customHeight="false" outlineLevel="0" collapsed="false">
      <c r="B37" s="0" t="s">
        <v>447</v>
      </c>
    </row>
    <row r="38" customFormat="false" ht="12.8" hidden="false" customHeight="false" outlineLevel="0" collapsed="false">
      <c r="B38" s="0" t="s">
        <v>662</v>
      </c>
    </row>
    <row r="39" customFormat="false" ht="12.8" hidden="false" customHeight="false" outlineLevel="0" collapsed="false">
      <c r="B39" s="0" t="s">
        <v>663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2021-02-02T22:55:10Z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