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
    </mc:Choice>
  </mc:AlternateContent>
  <xr:revisionPtr revIDLastSave="0" documentId="13_ncr:1_{A4485D06-75AB-9E42-8D30-FBADD93D0A69}"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<sst xmlns="http://schemas.openxmlformats.org/spreadsheetml/2006/main" count="794" uniqueCount="630">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</sst>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2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7250</v>
      </c>
      <c r="C4" s="28" t="s">
        <v>345</v>
      </c>
      <c r="D4" s="29">
        <f>Values!B14</f>
        <v>5714401725992</v>
      </c>
      <c r="E4" s="2" t="s">
        <v>346</v>
      </c>
      <c r="F4" s="28" t="str">
        <f>SUBSTITUTE(Values!B1, "{language}", "") &amp; " " &amp; Values!B3</f>
        <v>replacement  backlit keyboard for Dell   Latitude E7250. Latitude E5250, Latitude E5270</v>
      </c>
      <c r="G4" s="28" t="s">
        <v>345</v>
      </c>
      <c r="H4" s="2" t="str">
        <f>Values!B16</f>
        <v>laptop-computer-replacement-parts</v>
      </c>
      <c r="I4" s="2" t="str">
        <f>IF(ISBLANK(Values!F3),"","4730574031")</f>
        <v>4730574031</v>
      </c>
      <c r="J4" s="30" t="str">
        <f>Values!B13</f>
        <v>Dell 7250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7250 - DE</v>
      </c>
      <c r="C5" s="30" t="str">
        <f>IF(ISBLANK(Values!F4),"","TellusRem")</f>
        <v>TellusRem</v>
      </c>
      <c r="D5" s="29">
        <f>IF(ISBLANK(Values!F4),"",Values!F4)</f>
        <v>5714401725015</v>
      </c>
      <c r="E5" s="2" t="str">
        <f>IF(ISBLANK(Values!F4),"","EAN")</f>
        <v>EAN</v>
      </c>
      <c r="F5" s="28" t="str">
        <f>IF(ISBLANK(Values!F4),"",IF(Values!K4, SUBSTITUTE(Values!$B$1, "{language}", Values!I4) &amp; " " &amp;Values!$B$3, SUBSTITUTE(Values!$B$2, "{language}", Values!$I4) &amp; " " &amp;Values!$B$3))</f>
        <v>replacement German backlit keyboard for Dell   Latitude E7250. Latitude E5250, Latitude E5270</v>
      </c>
      <c r="G5" s="30" t="str">
        <f>IF(ISBLANK(Values!F4),"","TellusRem")</f>
        <v>TellusRem</v>
      </c>
      <c r="H5" s="2" t="str">
        <f>IF(ISBLANK(Values!F4),"",Values!$B$16)</f>
        <v>laptop-computer-replacement-parts</v>
      </c>
      <c r="I5" s="2" t="str">
        <f>IF(ISBLANK(Values!F4),"","4730574031")</f>
        <v>4730574031</v>
      </c>
      <c r="J5" s="32" t="str">
        <f>IF(ISBLANK(Values!F4),"",Values!G4 )</f>
        <v>Dell 7250 - DE</v>
      </c>
      <c r="K5" s="28">
        <f>IF(ISBLANK(Values!F4),"",IF(Values!K4, Values!$B$4, Values!$B$5))</f>
        <v>45.99</v>
      </c>
      <c r="L5" s="28" t="str">
        <f>IF(ISBLANK(Values!F4),"",IF($CO5="DEFAULT", Values!$B$18, ""))</f>
        <v/>
      </c>
      <c r="M5" s="28" t="str">
        <f>IF(ISBLANK(Values!F4),"",Values!$N4)</f>
        <v>https://raw.githubusercontent.com/PatrickVibild/TellusAmazonPictures/master/pictures/DELL/E7250/BL/DE/1.jpg</v>
      </c>
      <c r="N5" s="28" t="str">
        <f>IF(ISBLANK(Values!$G4),"",Values!O4)</f>
        <v>https://raw.githubusercontent.com/PatrickVibild/TellusAmazonPictures/master/pictures/DELL/E7250/BL/DE/2.jpg</v>
      </c>
      <c r="O5" s="28" t="str">
        <f>IF(ISBLANK(Values!$G4),"",Values!P4)</f>
        <v>https://raw.githubusercontent.com/PatrickVibild/TellusAmazonPictures/master/pictures/DELL/E7250/BL/DE/3.jpg</v>
      </c>
      <c r="P5" s="28" t="str">
        <f>IF(ISBLANK(Values!$G4),"",Values!Q4)</f>
        <v>https://raw.githubusercontent.com/PatrickVibild/TellusAmazonPictures/master/pictures/DELL/E7250/BL/DE/4.jpg</v>
      </c>
      <c r="Q5" s="28" t="str">
        <f>IF(ISBLANK(Values!$G4),"",Values!R4)</f>
        <v>https://raw.githubusercontent.com/PatrickVibild/TellusAmazonPictures/master/pictures/DELL/E7250/BL/DE/5.jpg</v>
      </c>
      <c r="R5" s="28" t="str">
        <f>IF(ISBLANK(Values!$G4),"",Values!S4)</f>
        <v>https://raw.githubusercontent.com/PatrickVibild/TellusAmazonPictures/master/pictures/DELL/E7250/BL/DE/6.jpg</v>
      </c>
      <c r="S5" s="28" t="str">
        <f>IF(ISBLANK(Values!$G4),"",Values!T4)</f>
        <v>https://raw.githubusercontent.com/PatrickVibild/TellusAmazonPictures/master/pictures/DELL/E7250/BL/DE/7.jpg</v>
      </c>
      <c r="T5" s="28" t="str">
        <f>IF(ISBLANK(Values!$G4),"",Values!U4)</f>
        <v>https://raw.githubusercontent.com/PatrickVibild/TellusAmazonPictures/master/pictures/DELL/E7250/BL/DE/8.jpg</v>
      </c>
      <c r="U5" s="28" t="str">
        <f>IF(ISBLANK(Values!$G4),"",Values!V4)</f>
        <v>https://raw.githubusercontent.com/PatrickVibild/TellusAmazonPictures/master/pictures/DELL/E7250/BL/DE/9.jpg</v>
      </c>
      <c r="W5" s="30" t="str">
        <f>IF(ISBLANK(Values!F4),"","Child")</f>
        <v>Child</v>
      </c>
      <c r="X5" s="30" t="str">
        <f>IF(ISBLANK(Values!F4),"",Values!$B$13)</f>
        <v>Dell 7250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45.99</v>
      </c>
    </row>
    <row r="6" spans="1:193" ht="48" x14ac:dyDescent="0.2">
      <c r="A6" s="2" t="str">
        <f>IF(ISBLANK(Values!F5),"",IF(Values!$B$37="EU","computercomponent","computer"))</f>
        <v>computercomponent</v>
      </c>
      <c r="B6" s="34" t="str">
        <f>IF(ISBLANK(Values!F5),"",Values!G5)</f>
        <v>Dell 7250 - FR</v>
      </c>
      <c r="C6" s="30" t="str">
        <f>IF(ISBLANK(Values!F5),"","TellusRem")</f>
        <v>TellusRem</v>
      </c>
      <c r="D6" s="29">
        <f>IF(ISBLANK(Values!F5),"",Values!F5)</f>
        <v>5714401725022</v>
      </c>
      <c r="E6" s="2" t="str">
        <f>IF(ISBLANK(Values!F5),"","EAN")</f>
        <v>EAN</v>
      </c>
      <c r="F6" s="28" t="str">
        <f>IF(ISBLANK(Values!F5),"",IF(Values!K5, SUBSTITUTE(Values!$B$1, "{language}", Values!I5) &amp; " " &amp;Values!$B$3, SUBSTITUTE(Values!$B$2, "{language}", Values!$I5) &amp; " " &amp;Values!$B$3))</f>
        <v>replacement French backlit keyboard for Dell   Latitude E7250. Latitude E5250, Latitude E5270</v>
      </c>
      <c r="G6" s="30" t="str">
        <f>IF(ISBLANK(Values!F5),"","TellusRem")</f>
        <v>TellusRem</v>
      </c>
      <c r="H6" s="2" t="str">
        <f>IF(ISBLANK(Values!F5),"",Values!$B$16)</f>
        <v>laptop-computer-replacement-parts</v>
      </c>
      <c r="I6" s="2" t="str">
        <f>IF(ISBLANK(Values!F5),"","4730574031")</f>
        <v>4730574031</v>
      </c>
      <c r="J6" s="32" t="str">
        <f>IF(ISBLANK(Values!F5),"",Values!G5 )</f>
        <v>Dell 7250 - FR</v>
      </c>
      <c r="K6" s="28">
        <f>IF(ISBLANK(Values!F5),"",IF(Values!K5, Values!$B$4, Values!$B$5))</f>
        <v>45.99</v>
      </c>
      <c r="L6" s="28" t="str">
        <f>IF(ISBLANK(Values!F5),"",IF($CO6="DEFAULT", Values!$B$18, ""))</f>
        <v/>
      </c>
      <c r="M6" s="28" t="str">
        <f>IF(ISBLANK(Values!F5),"",Values!$N5)</f>
        <v>https://raw.githubusercontent.com/PatrickVibild/TellusAmazonPictures/master/pictures/DELL/E7250/BL/FR/1.jpg</v>
      </c>
      <c r="N6" s="28" t="str">
        <f>IF(ISBLANK(Values!$G5),"",Values!O5)</f>
        <v>https://raw.githubusercontent.com/PatrickVibild/TellusAmazonPictures/master/pictures/DELL/E7250/BL/FR/2.jpg</v>
      </c>
      <c r="O6" s="28" t="str">
        <f>IF(ISBLANK(Values!$G5),"",Values!P5)</f>
        <v>https://raw.githubusercontent.com/PatrickVibild/TellusAmazonPictures/master/pictures/DELL/E7250/BL/FR/3.jpg</v>
      </c>
      <c r="P6" s="28" t="str">
        <f>IF(ISBLANK(Values!$G5),"",Values!Q5)</f>
        <v>https://raw.githubusercontent.com/PatrickVibild/TellusAmazonPictures/master/pictures/DELL/E7250/BL/FR/4.jpg</v>
      </c>
      <c r="Q6" s="28" t="str">
        <f>IF(ISBLANK(Values!$G5),"",Values!R5)</f>
        <v>https://raw.githubusercontent.com/PatrickVibild/TellusAmazonPictures/master/pictures/DELL/E7250/BL/FR/5.jpg</v>
      </c>
      <c r="R6" s="28" t="str">
        <f>IF(ISBLANK(Values!$G5),"",Values!S5)</f>
        <v>https://raw.githubusercontent.com/PatrickVibild/TellusAmazonPictures/master/pictures/DELL/E7250/BL/FR/6.jpg</v>
      </c>
      <c r="S6" s="28" t="str">
        <f>IF(ISBLANK(Values!$G5),"",Values!T5)</f>
        <v>https://raw.githubusercontent.com/PatrickVibild/TellusAmazonPictures/master/pictures/DELL/E7250/BL/FR/7.jpg</v>
      </c>
      <c r="T6" s="28" t="str">
        <f>IF(ISBLANK(Values!$G5),"",Values!U5)</f>
        <v>https://raw.githubusercontent.com/PatrickVibild/TellusAmazonPictures/master/pictures/DELL/E7250/BL/FR/8.jpg</v>
      </c>
      <c r="U6" s="28" t="str">
        <f>IF(ISBLANK(Values!$G5),"",Values!V5)</f>
        <v>https://raw.githubusercontent.com/PatrickVibild/TellusAmazonPictures/master/pictures/DELL/E7250/BL/FR/9.jpg</v>
      </c>
      <c r="W6" s="30" t="str">
        <f>IF(ISBLANK(Values!F5),"","Child")</f>
        <v>Child</v>
      </c>
      <c r="X6" s="30" t="str">
        <f>IF(ISBLANK(Values!F5),"",Values!$B$13)</f>
        <v>Dell 7250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45.99</v>
      </c>
    </row>
    <row r="7" spans="1:193" ht="48" x14ac:dyDescent="0.2">
      <c r="A7" s="2" t="str">
        <f>IF(ISBLANK(Values!F6),"",IF(Values!$B$37="EU","computercomponent","computer"))</f>
        <v>computercomponent</v>
      </c>
      <c r="B7" s="34" t="str">
        <f>IF(ISBLANK(Values!F6),"",Values!G6)</f>
        <v>Dell 7250 - IT</v>
      </c>
      <c r="C7" s="30" t="str">
        <f>IF(ISBLANK(Values!F6),"","TellusRem")</f>
        <v>TellusRem</v>
      </c>
      <c r="D7" s="29">
        <f>IF(ISBLANK(Values!F6),"",Values!F6)</f>
        <v>5714401725039</v>
      </c>
      <c r="E7" s="2" t="str">
        <f>IF(ISBLANK(Values!F6),"","EAN")</f>
        <v>EAN</v>
      </c>
      <c r="F7" s="28" t="str">
        <f>IF(ISBLANK(Values!F6),"",IF(Values!K6, SUBSTITUTE(Values!$B$1, "{language}", Values!I6) &amp; " " &amp;Values!$B$3, SUBSTITUTE(Values!$B$2, "{language}", Values!$I6) &amp; " " &amp;Values!$B$3))</f>
        <v>replacement Italian backlit keyboard for Dell   Latitude E7250. Latitude E5250, Latitude E5270</v>
      </c>
      <c r="G7" s="30" t="str">
        <f>IF(ISBLANK(Values!F6),"","TellusRem")</f>
        <v>TellusRem</v>
      </c>
      <c r="H7" s="2" t="str">
        <f>IF(ISBLANK(Values!F6),"",Values!$B$16)</f>
        <v>laptop-computer-replacement-parts</v>
      </c>
      <c r="I7" s="2" t="str">
        <f>IF(ISBLANK(Values!F6),"","4730574031")</f>
        <v>4730574031</v>
      </c>
      <c r="J7" s="32" t="str">
        <f>IF(ISBLANK(Values!F6),"",Values!G6 )</f>
        <v>Dell 7250 - IT</v>
      </c>
      <c r="K7" s="28">
        <f>IF(ISBLANK(Values!F6),"",IF(Values!K6, Values!$B$4, Values!$B$5))</f>
        <v>45.99</v>
      </c>
      <c r="L7" s="28" t="str">
        <f>IF(ISBLANK(Values!F6),"",IF($CO7="DEFAULT", Values!$B$18, ""))</f>
        <v/>
      </c>
      <c r="M7" s="28" t="str">
        <f>IF(ISBLANK(Values!F6),"",Values!$N6)</f>
        <v>https://raw.githubusercontent.com/PatrickVibild/TellusAmazonPictures/master/pictures/DELL/E7250/BL/IT/1.jpg</v>
      </c>
      <c r="N7" s="28" t="str">
        <f>IF(ISBLANK(Values!$G6),"",Values!O6)</f>
        <v>https://raw.githubusercontent.com/PatrickVibild/TellusAmazonPictures/master/pictures/DELL/E7250/BL/IT/2.jpg</v>
      </c>
      <c r="O7" s="28" t="str">
        <f>IF(ISBLANK(Values!$G6),"",Values!P6)</f>
        <v>https://raw.githubusercontent.com/PatrickVibild/TellusAmazonPictures/master/pictures/DELL/E7250/BL/IT/3.jpg</v>
      </c>
      <c r="P7" s="28" t="str">
        <f>IF(ISBLANK(Values!$G6),"",Values!Q6)</f>
        <v>https://raw.githubusercontent.com/PatrickVibild/TellusAmazonPictures/master/pictures/DELL/E7250/BL/IT/4.jpg</v>
      </c>
      <c r="Q7" s="28" t="str">
        <f>IF(ISBLANK(Values!$G6),"",Values!R6)</f>
        <v>https://raw.githubusercontent.com/PatrickVibild/TellusAmazonPictures/master/pictures/DELL/E7250/BL/IT/5.jpg</v>
      </c>
      <c r="R7" s="28" t="str">
        <f>IF(ISBLANK(Values!$G6),"",Values!S6)</f>
        <v>https://raw.githubusercontent.com/PatrickVibild/TellusAmazonPictures/master/pictures/DELL/E7250/BL/IT/6.jpg</v>
      </c>
      <c r="S7" s="28" t="str">
        <f>IF(ISBLANK(Values!$G6),"",Values!T6)</f>
        <v>https://raw.githubusercontent.com/PatrickVibild/TellusAmazonPictures/master/pictures/DELL/E7250/BL/IT/7.jpg</v>
      </c>
      <c r="T7" s="28" t="str">
        <f>IF(ISBLANK(Values!$G6),"",Values!U6)</f>
        <v>https://raw.githubusercontent.com/PatrickVibild/TellusAmazonPictures/master/pictures/DELL/E7250/BL/IT/8.jpg</v>
      </c>
      <c r="U7" s="28" t="str">
        <f>IF(ISBLANK(Values!$G6),"",Values!V6)</f>
        <v>https://raw.githubusercontent.com/PatrickVibild/TellusAmazonPictures/master/pictures/DELL/E7250/BL/IT/9.jpg</v>
      </c>
      <c r="W7" s="30" t="str">
        <f>IF(ISBLANK(Values!F6),"","Child")</f>
        <v>Child</v>
      </c>
      <c r="X7" s="30" t="str">
        <f>IF(ISBLANK(Values!F6),"",Values!$B$13)</f>
        <v>Dell 7250</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45.99</v>
      </c>
    </row>
    <row r="8" spans="1:193" ht="48" x14ac:dyDescent="0.2">
      <c r="A8" s="2" t="str">
        <f>IF(ISBLANK(Values!F7),"",IF(Values!$B$37="EU","computercomponent","computer"))</f>
        <v>computercomponent</v>
      </c>
      <c r="B8" s="34" t="str">
        <f>IF(ISBLANK(Values!F7),"",Values!G7)</f>
        <v>Dell 7250 - ES</v>
      </c>
      <c r="C8" s="30" t="str">
        <f>IF(ISBLANK(Values!F7),"","TellusRem")</f>
        <v>TellusRem</v>
      </c>
      <c r="D8" s="29">
        <f>IF(ISBLANK(Values!F7),"",Values!F7)</f>
        <v>5714401725046</v>
      </c>
      <c r="E8" s="2" t="str">
        <f>IF(ISBLANK(Values!F7),"","EAN")</f>
        <v>EAN</v>
      </c>
      <c r="F8" s="28" t="str">
        <f>IF(ISBLANK(Values!F7),"",IF(Values!K7, SUBSTITUTE(Values!$B$1, "{language}", Values!I7) &amp; " " &amp;Values!$B$3, SUBSTITUTE(Values!$B$2, "{language}", Values!$I7) &amp; " " &amp;Values!$B$3))</f>
        <v>replacement Spanish backlit keyboard for Dell   Latitude E7250. Latitude E5250, Latitude E5270</v>
      </c>
      <c r="G8" s="30" t="str">
        <f>IF(ISBLANK(Values!F7),"","TellusRem")</f>
        <v>TellusRem</v>
      </c>
      <c r="H8" s="2" t="str">
        <f>IF(ISBLANK(Values!F7),"",Values!$B$16)</f>
        <v>laptop-computer-replacement-parts</v>
      </c>
      <c r="I8" s="2" t="str">
        <f>IF(ISBLANK(Values!F7),"","4730574031")</f>
        <v>4730574031</v>
      </c>
      <c r="J8" s="32" t="str">
        <f>IF(ISBLANK(Values!F7),"",Values!G7 )</f>
        <v>Dell 7250 - ES</v>
      </c>
      <c r="K8" s="28">
        <f>IF(ISBLANK(Values!F7),"",IF(Values!K7, Values!$B$4, Values!$B$5))</f>
        <v>45.99</v>
      </c>
      <c r="L8" s="28" t="str">
        <f>IF(ISBLANK(Values!F7),"",IF($CO8="DEFAULT", Values!$B$18, ""))</f>
        <v/>
      </c>
      <c r="M8" s="28" t="str">
        <f>IF(ISBLANK(Values!F7),"",Values!$N7)</f>
        <v>https://raw.githubusercontent.com/PatrickVibild/TellusAmazonPictures/master/pictures/DELL/E7250/BL/ES/1.jpg</v>
      </c>
      <c r="N8" s="28" t="str">
        <f>IF(ISBLANK(Values!$G7),"",Values!O7)</f>
        <v>https://raw.githubusercontent.com/PatrickVibild/TellusAmazonPictures/master/pictures/DELL/E7250/BL/ES/2.jpg</v>
      </c>
      <c r="O8" s="28" t="str">
        <f>IF(ISBLANK(Values!$G7),"",Values!P7)</f>
        <v>https://raw.githubusercontent.com/PatrickVibild/TellusAmazonPictures/master/pictures/DELL/E7250/BL/ES/3.jpg</v>
      </c>
      <c r="P8" s="28" t="str">
        <f>IF(ISBLANK(Values!$G7),"",Values!Q7)</f>
        <v>https://raw.githubusercontent.com/PatrickVibild/TellusAmazonPictures/master/pictures/DELL/E7250/BL/ES/4.jpg</v>
      </c>
      <c r="Q8" s="28" t="str">
        <f>IF(ISBLANK(Values!$G7),"",Values!R7)</f>
        <v>https://raw.githubusercontent.com/PatrickVibild/TellusAmazonPictures/master/pictures/DELL/E7250/BL/ES/5.jpg</v>
      </c>
      <c r="R8" s="28" t="str">
        <f>IF(ISBLANK(Values!$G7),"",Values!S7)</f>
        <v>https://raw.githubusercontent.com/PatrickVibild/TellusAmazonPictures/master/pictures/DELL/E7250/BL/ES/6.jpg</v>
      </c>
      <c r="S8" s="28" t="str">
        <f>IF(ISBLANK(Values!$G7),"",Values!T7)</f>
        <v>https://raw.githubusercontent.com/PatrickVibild/TellusAmazonPictures/master/pictures/DELL/E7250/BL/ES/7.jpg</v>
      </c>
      <c r="T8" s="28" t="str">
        <f>IF(ISBLANK(Values!$G7),"",Values!U7)</f>
        <v>https://raw.githubusercontent.com/PatrickVibild/TellusAmazonPictures/master/pictures/DELL/E7250/BL/ES/8.jpg</v>
      </c>
      <c r="U8" s="28" t="str">
        <f>IF(ISBLANK(Values!$G7),"",Values!V7)</f>
        <v>https://raw.githubusercontent.com/PatrickVibild/TellusAmazonPictures/master/pictures/DELL/E7250/BL/ES/9.jpg</v>
      </c>
      <c r="W8" s="30" t="str">
        <f>IF(ISBLANK(Values!F7),"","Child")</f>
        <v>Child</v>
      </c>
      <c r="X8" s="30" t="str">
        <f>IF(ISBLANK(Values!F7),"",Values!$B$13)</f>
        <v>Dell 7250</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45.99</v>
      </c>
    </row>
    <row r="9" spans="1:193" ht="48" x14ac:dyDescent="0.2">
      <c r="A9" s="2" t="str">
        <f>IF(ISBLANK(Values!F8),"",IF(Values!$B$37="EU","computercomponent","computer"))</f>
        <v>computercomponent</v>
      </c>
      <c r="B9" s="34" t="str">
        <f>IF(ISBLANK(Values!F8),"",Values!G8)</f>
        <v>Dell 7250 - UK</v>
      </c>
      <c r="C9" s="30" t="str">
        <f>IF(ISBLANK(Values!F8),"","TellusRem")</f>
        <v>TellusRem</v>
      </c>
      <c r="D9" s="29">
        <f>IF(ISBLANK(Values!F8),"",Values!F8)</f>
        <v>5714401725053</v>
      </c>
      <c r="E9" s="2" t="str">
        <f>IF(ISBLANK(Values!F8),"","EAN")</f>
        <v>EAN</v>
      </c>
      <c r="F9" s="28" t="str">
        <f>IF(ISBLANK(Values!F8),"",IF(Values!K8, SUBSTITUTE(Values!$B$1, "{language}", Values!I8) &amp; " " &amp;Values!$B$3, SUBSTITUTE(Values!$B$2, "{language}", Values!$I8) &amp; " " &amp;Values!$B$3))</f>
        <v>replacement UK backlit keyboard for Dell   Latitude E7250. Latitude E5250, Latitude E5270</v>
      </c>
      <c r="G9" s="30" t="str">
        <f>IF(ISBLANK(Values!F8),"","TellusRem")</f>
        <v>TellusRem</v>
      </c>
      <c r="H9" s="2" t="str">
        <f>IF(ISBLANK(Values!F8),"",Values!$B$16)</f>
        <v>laptop-computer-replacement-parts</v>
      </c>
      <c r="I9" s="2" t="str">
        <f>IF(ISBLANK(Values!F8),"","4730574031")</f>
        <v>4730574031</v>
      </c>
      <c r="J9" s="32" t="str">
        <f>IF(ISBLANK(Values!F8),"",Values!G8 )</f>
        <v>Dell 7250 - UK</v>
      </c>
      <c r="K9" s="28">
        <f>IF(ISBLANK(Values!F8),"",IF(Values!K8, Values!$B$4, Values!$B$5))</f>
        <v>45.99</v>
      </c>
      <c r="L9" s="28" t="str">
        <f>IF(ISBLANK(Values!F8),"",IF($CO9="DEFAULT", Values!$B$18, ""))</f>
        <v/>
      </c>
      <c r="M9" s="28" t="str">
        <f>IF(ISBLANK(Values!F8),"",Values!$N8)</f>
        <v>https://raw.githubusercontent.com/PatrickVibild/TellusAmazonPictures/master/pictures/DELL/E7250/BL/UK/1.jpg</v>
      </c>
      <c r="N9" s="28" t="str">
        <f>IF(ISBLANK(Values!$G8),"",Values!O8)</f>
        <v>https://raw.githubusercontent.com/PatrickVibild/TellusAmazonPictures/master/pictures/DELL/E7250/BL/UK/2.jpg</v>
      </c>
      <c r="O9" s="28" t="str">
        <f>IF(ISBLANK(Values!$G8),"",Values!P8)</f>
        <v>https://raw.githubusercontent.com/PatrickVibild/TellusAmazonPictures/master/pictures/DELL/E7250/BL/UK/3.jpg</v>
      </c>
      <c r="P9" s="28" t="str">
        <f>IF(ISBLANK(Values!$G8),"",Values!Q8)</f>
        <v>https://raw.githubusercontent.com/PatrickVibild/TellusAmazonPictures/master/pictures/DELL/E7250/BL/UK/4.jpg</v>
      </c>
      <c r="Q9" s="28" t="str">
        <f>IF(ISBLANK(Values!$G8),"",Values!R8)</f>
        <v>https://raw.githubusercontent.com/PatrickVibild/TellusAmazonPictures/master/pictures/DELL/E7250/BL/UK/5.jpg</v>
      </c>
      <c r="R9" s="28" t="str">
        <f>IF(ISBLANK(Values!$G8),"",Values!S8)</f>
        <v>https://raw.githubusercontent.com/PatrickVibild/TellusAmazonPictures/master/pictures/DELL/E7250/BL/UK/6.jpg</v>
      </c>
      <c r="S9" s="28" t="str">
        <f>IF(ISBLANK(Values!$G8),"",Values!T8)</f>
        <v>https://raw.githubusercontent.com/PatrickVibild/TellusAmazonPictures/master/pictures/DELL/E7250/BL/UK/7.jpg</v>
      </c>
      <c r="T9" s="28" t="str">
        <f>IF(ISBLANK(Values!$G8),"",Values!U8)</f>
        <v>https://raw.githubusercontent.com/PatrickVibild/TellusAmazonPictures/master/pictures/DELL/E7250/BL/UK/8.jpg</v>
      </c>
      <c r="U9" s="28" t="str">
        <f>IF(ISBLANK(Values!$G8),"",Values!V8)</f>
        <v>https://raw.githubusercontent.com/PatrickVibild/TellusAmazonPictures/master/pictures/DELL/E7250/BL/UK/9.jpg</v>
      </c>
      <c r="W9" s="30" t="str">
        <f>IF(ISBLANK(Values!F8),"","Child")</f>
        <v>Child</v>
      </c>
      <c r="X9" s="30" t="str">
        <f>IF(ISBLANK(Values!F8),"",Values!$B$13)</f>
        <v>Dell 7250</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45.99</v>
      </c>
    </row>
    <row r="10" spans="1:193" ht="48" x14ac:dyDescent="0.2">
      <c r="A10" s="2" t="str">
        <f>IF(ISBLANK(Values!F9),"",IF(Values!$B$37="EU","computercomponent","computer"))</f>
        <v>computercomponent</v>
      </c>
      <c r="B10" s="34" t="str">
        <f>IF(ISBLANK(Values!F9),"",Values!G9)</f>
        <v>Dell 7250 - NOR</v>
      </c>
      <c r="C10" s="30" t="str">
        <f>IF(ISBLANK(Values!F9),"","TellusRem")</f>
        <v>TellusRem</v>
      </c>
      <c r="D10" s="29">
        <f>IF(ISBLANK(Values!F9),"",Values!F9)</f>
        <v>5714401725060</v>
      </c>
      <c r="E10" s="2" t="str">
        <f>IF(ISBLANK(Values!F9),"","EAN")</f>
        <v>EAN</v>
      </c>
      <c r="F10" s="28" t="str">
        <f>IF(ISBLANK(Values!F9),"",IF(Values!K9, SUBSTITUTE(Values!$B$1, "{language}", Values!I9) &amp; " " &amp;Values!$B$3, SUBSTITUTE(Values!$B$2, "{language}", Values!$I9) &amp; " " &amp;Values!$B$3))</f>
        <v>replacement Scandinavian – Nordic backlit keyboard for Dell   Latitude E7250. Latitude E5250, Latitude E5270</v>
      </c>
      <c r="G10" s="30" t="str">
        <f>IF(ISBLANK(Values!F9),"","TellusRem")</f>
        <v>TellusRem</v>
      </c>
      <c r="H10" s="2" t="str">
        <f>IF(ISBLANK(Values!F9),"",Values!$B$16)</f>
        <v>laptop-computer-replacement-parts</v>
      </c>
      <c r="I10" s="2" t="str">
        <f>IF(ISBLANK(Values!F9),"","4730574031")</f>
        <v>4730574031</v>
      </c>
      <c r="J10" s="32" t="str">
        <f>IF(ISBLANK(Values!F9),"",Values!G9 )</f>
        <v>Dell 7250 - NOR</v>
      </c>
      <c r="K10" s="28">
        <f>IF(ISBLANK(Values!F9),"",IF(Values!K9, Values!$B$4, Values!$B$5))</f>
        <v>45.99</v>
      </c>
      <c r="L10" s="28" t="str">
        <f>IF(ISBLANK(Values!F9),"",IF($CO10="DEFAULT", Values!$B$18, ""))</f>
        <v/>
      </c>
      <c r="M10" s="28" t="str">
        <f>IF(ISBLANK(Values!F9),"",Values!$N9)</f>
        <v>https://raw.githubusercontent.com/PatrickVibild/TellusAmazonPictures/master/pictures/DELL/E7250/BL/NOR/1.jpg</v>
      </c>
      <c r="N10" s="28" t="str">
        <f>IF(ISBLANK(Values!$G9),"",Values!O9)</f>
        <v>https://raw.githubusercontent.com/PatrickVibild/TellusAmazonPictures/master/pictures/DELL/E7250/BL/NOR/2.jpg</v>
      </c>
      <c r="O10" s="28" t="str">
        <f>IF(ISBLANK(Values!$G9),"",Values!P9)</f>
        <v>https://raw.githubusercontent.com/PatrickVibild/TellusAmazonPictures/master/pictures/DELL/E7250/BL/NOR/3.jpg</v>
      </c>
      <c r="P10" s="28" t="str">
        <f>IF(ISBLANK(Values!$G9),"",Values!Q9)</f>
        <v>https://raw.githubusercontent.com/PatrickVibild/TellusAmazonPictures/master/pictures/DELL/E7250/BL/NOR/4.jpg</v>
      </c>
      <c r="Q10" s="28" t="str">
        <f>IF(ISBLANK(Values!$G9),"",Values!R9)</f>
        <v>https://raw.githubusercontent.com/PatrickVibild/TellusAmazonPictures/master/pictures/DELL/E7250/BL/NOR/5.jpg</v>
      </c>
      <c r="R10" s="28" t="str">
        <f>IF(ISBLANK(Values!$G9),"",Values!S9)</f>
        <v>https://raw.githubusercontent.com/PatrickVibild/TellusAmazonPictures/master/pictures/DELL/E7250/BL/NOR/6.jpg</v>
      </c>
      <c r="S10" s="28" t="str">
        <f>IF(ISBLANK(Values!$G9),"",Values!T9)</f>
        <v>https://raw.githubusercontent.com/PatrickVibild/TellusAmazonPictures/master/pictures/DELL/E7250/BL/NOR/7.jpg</v>
      </c>
      <c r="T10" s="28" t="str">
        <f>IF(ISBLANK(Values!$G9),"",Values!U9)</f>
        <v>https://raw.githubusercontent.com/PatrickVibild/TellusAmazonPictures/master/pictures/DELL/E7250/BL/NOR/8.jpg</v>
      </c>
      <c r="U10" s="28" t="str">
        <f>IF(ISBLANK(Values!$G9),"",Values!V9)</f>
        <v>https://raw.githubusercontent.com/PatrickVibild/TellusAmazonPictures/master/pictures/DELL/E7250/BL/NOR/9.jpg</v>
      </c>
      <c r="W10" s="30" t="str">
        <f>IF(ISBLANK(Values!F9),"","Child")</f>
        <v>Child</v>
      </c>
      <c r="X10" s="30" t="str">
        <f>IF(ISBLANK(Values!F9),"",Values!$B$13)</f>
        <v>Dell 7250</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45.99</v>
      </c>
    </row>
    <row r="11" spans="1:193" ht="48" x14ac:dyDescent="0.2">
      <c r="A11" s="2" t="str">
        <f>IF(ISBLANK(Values!F10),"",IF(Values!$B$37="EU","computercomponent","computer"))</f>
        <v>computercomponent</v>
      </c>
      <c r="B11" s="34" t="str">
        <f>IF(ISBLANK(Values!F10),"",Values!G10)</f>
        <v>Dell 7250 - BE</v>
      </c>
      <c r="C11" s="30" t="str">
        <f>IF(ISBLANK(Values!F10),"","TellusRem")</f>
        <v>TellusRem</v>
      </c>
      <c r="D11" s="29">
        <f>IF(ISBLANK(Values!F10),"",Values!F10)</f>
        <v>5714401725077</v>
      </c>
      <c r="E11" s="2" t="str">
        <f>IF(ISBLANK(Values!F10),"","EAN")</f>
        <v>EAN</v>
      </c>
      <c r="F11" s="28" t="str">
        <f>IF(ISBLANK(Values!F10),"",IF(Values!K10, SUBSTITUTE(Values!$B$1, "{language}", Values!I10) &amp; " " &amp;Values!$B$3, SUBSTITUTE(Values!$B$2, "{language}", Values!$I10) &amp; " " &amp;Values!$B$3))</f>
        <v>replacement Belgian backlit keyboard for Dell   Latitude E7250. Latitude E5250, Latitude E5270</v>
      </c>
      <c r="G11" s="30" t="str">
        <f>IF(ISBLANK(Values!F10),"","TellusRem")</f>
        <v>TellusRem</v>
      </c>
      <c r="H11" s="2" t="str">
        <f>IF(ISBLANK(Values!F10),"",Values!$B$16)</f>
        <v>laptop-computer-replacement-parts</v>
      </c>
      <c r="I11" s="2" t="str">
        <f>IF(ISBLANK(Values!F10),"","4730574031")</f>
        <v>4730574031</v>
      </c>
      <c r="J11" s="32" t="str">
        <f>IF(ISBLANK(Values!F10),"",Values!G10 )</f>
        <v>Dell 7250 - BE</v>
      </c>
      <c r="K11" s="28">
        <f>IF(ISBLANK(Values!F10),"",IF(Values!K10, Values!$B$4, Values!$B$5))</f>
        <v>45.99</v>
      </c>
      <c r="L11" s="28" t="str">
        <f>IF(ISBLANK(Values!F10),"",IF($CO11="DEFAULT", Values!$B$18, ""))</f>
        <v/>
      </c>
      <c r="M11" s="28" t="str">
        <f>IF(ISBLANK(Values!F10),"",Values!$N10)</f>
        <v>https://raw.githubusercontent.com/PatrickVibild/TellusAmazonPictures/master/pictures/DELL/E7250/BL/BE/1.jpg</v>
      </c>
      <c r="N11" s="28" t="str">
        <f>IF(ISBLANK(Values!$G10),"",Values!O10)</f>
        <v>https://raw.githubusercontent.com/PatrickVibild/TellusAmazonPictures/master/pictures/DELL/E7250/BL/BE/2.jpg</v>
      </c>
      <c r="O11" s="28" t="str">
        <f>IF(ISBLANK(Values!$G10),"",Values!P10)</f>
        <v>https://raw.githubusercontent.com/PatrickVibild/TellusAmazonPictures/master/pictures/DELL/E7250/BL/BE/3.jpg</v>
      </c>
      <c r="P11" s="28" t="str">
        <f>IF(ISBLANK(Values!$G10),"",Values!Q10)</f>
        <v>https://raw.githubusercontent.com/PatrickVibild/TellusAmazonPictures/master/pictures/DELL/E7250/BL/BE/4.jpg</v>
      </c>
      <c r="Q11" s="28" t="str">
        <f>IF(ISBLANK(Values!$G10),"",Values!R10)</f>
        <v>https://raw.githubusercontent.com/PatrickVibild/TellusAmazonPictures/master/pictures/DELL/E7250/BL/BE/5.jpg</v>
      </c>
      <c r="R11" s="28" t="str">
        <f>IF(ISBLANK(Values!$G10),"",Values!S10)</f>
        <v>https://raw.githubusercontent.com/PatrickVibild/TellusAmazonPictures/master/pictures/DELL/E7250/BL/BE/6.jpg</v>
      </c>
      <c r="S11" s="28" t="str">
        <f>IF(ISBLANK(Values!$G10),"",Values!T10)</f>
        <v>https://raw.githubusercontent.com/PatrickVibild/TellusAmazonPictures/master/pictures/DELL/E7250/BL/BE/7.jpg</v>
      </c>
      <c r="T11" s="28" t="str">
        <f>IF(ISBLANK(Values!$G10),"",Values!U10)</f>
        <v>https://raw.githubusercontent.com/PatrickVibild/TellusAmazonPictures/master/pictures/DELL/E7250/BL/BE/8.jpg</v>
      </c>
      <c r="U11" s="28" t="str">
        <f>IF(ISBLANK(Values!$G10),"",Values!V10)</f>
        <v>https://raw.githubusercontent.com/PatrickVibild/TellusAmazonPictures/master/pictures/DELL/E7250/BL/BE/9.jpg</v>
      </c>
      <c r="W11" s="30" t="str">
        <f>IF(ISBLANK(Values!F10),"","Child")</f>
        <v>Child</v>
      </c>
      <c r="X11" s="30" t="str">
        <f>IF(ISBLANK(Values!F10),"",Values!$B$13)</f>
        <v>Dell 7250</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45.99</v>
      </c>
    </row>
    <row r="12" spans="1:193" ht="48" x14ac:dyDescent="0.2">
      <c r="A12" s="2" t="str">
        <f>IF(ISBLANK(Values!F11),"",IF(Values!$B$37="EU","computercomponent","computer"))</f>
        <v>computercomponent</v>
      </c>
      <c r="B12" s="34" t="str">
        <f>IF(ISBLANK(Values!F11),"",Values!G11)</f>
        <v>Dell 7250 - CH</v>
      </c>
      <c r="C12" s="30" t="str">
        <f>IF(ISBLANK(Values!F11),"","TellusRem")</f>
        <v>TellusRem</v>
      </c>
      <c r="D12" s="29">
        <f>IF(ISBLANK(Values!F11),"",Values!F11)</f>
        <v>5714401725084</v>
      </c>
      <c r="E12" s="2" t="str">
        <f>IF(ISBLANK(Values!F11),"","EAN")</f>
        <v>EAN</v>
      </c>
      <c r="F12" s="28" t="str">
        <f>IF(ISBLANK(Values!F11),"",IF(Values!K11, SUBSTITUTE(Values!$B$1, "{language}", Values!I11) &amp; " " &amp;Values!$B$3, SUBSTITUTE(Values!$B$2, "{language}", Values!$I11) &amp; " " &amp;Values!$B$3))</f>
        <v>replacement Swiss backlit keyboard for Dell   Latitude E7250. Latitude E5250, Latitude E5270</v>
      </c>
      <c r="G12" s="30" t="str">
        <f>IF(ISBLANK(Values!F11),"","TellusRem")</f>
        <v>TellusRem</v>
      </c>
      <c r="H12" s="2" t="str">
        <f>IF(ISBLANK(Values!F11),"",Values!$B$16)</f>
        <v>laptop-computer-replacement-parts</v>
      </c>
      <c r="I12" s="2" t="str">
        <f>IF(ISBLANK(Values!F11),"","4730574031")</f>
        <v>4730574031</v>
      </c>
      <c r="J12" s="32" t="str">
        <f>IF(ISBLANK(Values!F11),"",Values!G11 )</f>
        <v>Dell 7250 - CH</v>
      </c>
      <c r="K12" s="28">
        <f>IF(ISBLANK(Values!F11),"",IF(Values!K11, Values!$B$4, Values!$B$5))</f>
        <v>45.99</v>
      </c>
      <c r="L12" s="28" t="str">
        <f>IF(ISBLANK(Values!F11),"",IF($CO12="DEFAULT", Values!$B$18, ""))</f>
        <v/>
      </c>
      <c r="M12" s="28" t="str">
        <f>IF(ISBLANK(Values!F11),"",Values!$N11)</f>
        <v>https://raw.githubusercontent.com/PatrickVibild/TellusAmazonPictures/master/pictures/DELL/E7250/BL/CH/1.jpg</v>
      </c>
      <c r="N12" s="28" t="str">
        <f>IF(ISBLANK(Values!$G11),"",Values!O11)</f>
        <v>https://raw.githubusercontent.com/PatrickVibild/TellusAmazonPictures/master/pictures/DELL/E7250/BL/CH/2.jpg</v>
      </c>
      <c r="O12" s="28" t="str">
        <f>IF(ISBLANK(Values!$G11),"",Values!P11)</f>
        <v>https://raw.githubusercontent.com/PatrickVibild/TellusAmazonPictures/master/pictures/DELL/E7250/BL/CH/3.jpg</v>
      </c>
      <c r="P12" s="28" t="str">
        <f>IF(ISBLANK(Values!$G11),"",Values!Q11)</f>
        <v>https://raw.githubusercontent.com/PatrickVibild/TellusAmazonPictures/master/pictures/DELL/E7250/BL/CH/4.jpg</v>
      </c>
      <c r="Q12" s="28" t="str">
        <f>IF(ISBLANK(Values!$G11),"",Values!R11)</f>
        <v>https://raw.githubusercontent.com/PatrickVibild/TellusAmazonPictures/master/pictures/DELL/E7250/BL/CH/5.jpg</v>
      </c>
      <c r="R12" s="28" t="str">
        <f>IF(ISBLANK(Values!$G11),"",Values!S11)</f>
        <v>https://raw.githubusercontent.com/PatrickVibild/TellusAmazonPictures/master/pictures/DELL/E7250/BL/CH/6.jpg</v>
      </c>
      <c r="S12" s="28" t="str">
        <f>IF(ISBLANK(Values!$G11),"",Values!T11)</f>
        <v>https://raw.githubusercontent.com/PatrickVibild/TellusAmazonPictures/master/pictures/DELL/E7250/BL/CH/7.jpg</v>
      </c>
      <c r="T12" s="28" t="str">
        <f>IF(ISBLANK(Values!$G11),"",Values!U11)</f>
        <v>https://raw.githubusercontent.com/PatrickVibild/TellusAmazonPictures/master/pictures/DELL/E7250/BL/CH/8.jpg</v>
      </c>
      <c r="U12" s="28" t="str">
        <f>IF(ISBLANK(Values!$G11),"",Values!V11)</f>
        <v>https://raw.githubusercontent.com/PatrickVibild/TellusAmazonPictures/master/pictures/DELL/E7250/BL/CH/9.jpg</v>
      </c>
      <c r="W12" s="30" t="str">
        <f>IF(ISBLANK(Values!F11),"","Child")</f>
        <v>Child</v>
      </c>
      <c r="X12" s="30" t="str">
        <f>IF(ISBLANK(Values!F11),"",Values!$B$13)</f>
        <v>Dell 7250</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45.99</v>
      </c>
    </row>
    <row r="13" spans="1:193" ht="48" x14ac:dyDescent="0.2">
      <c r="A13" s="2" t="str">
        <f>IF(ISBLANK(Values!F12),"",IF(Values!$B$37="EU","computercomponent","computer"))</f>
        <v>computercomponent</v>
      </c>
      <c r="B13" s="34" t="str">
        <f>IF(ISBLANK(Values!F12),"",Values!G12)</f>
        <v>Dell 7250 - US INT</v>
      </c>
      <c r="C13" s="30" t="str">
        <f>IF(ISBLANK(Values!F12),"","TellusRem")</f>
        <v>TellusRem</v>
      </c>
      <c r="D13" s="29">
        <f>IF(ISBLANK(Values!F12),"",Values!F12)</f>
        <v>5714401725091</v>
      </c>
      <c r="E13" s="2" t="str">
        <f>IF(ISBLANK(Values!F12),"","EAN")</f>
        <v>EAN</v>
      </c>
      <c r="F13" s="28" t="str">
        <f>IF(ISBLANK(Values!F12),"",IF(Values!K12, SUBSTITUTE(Values!$B$1, "{language}", Values!I12) &amp; " " &amp;Values!$B$3, SUBSTITUTE(Values!$B$2, "{language}", Values!$I12) &amp; " " &amp;Values!$B$3))</f>
        <v>replacement US International backlit keyboard for Dell   Latitude E7250. Latitude E5250, Latitude E5270</v>
      </c>
      <c r="G13" s="30" t="str">
        <f>IF(ISBLANK(Values!F12),"","TellusRem")</f>
        <v>TellusRem</v>
      </c>
      <c r="H13" s="2" t="str">
        <f>IF(ISBLANK(Values!F12),"",Values!$B$16)</f>
        <v>laptop-computer-replacement-parts</v>
      </c>
      <c r="I13" s="2" t="str">
        <f>IF(ISBLANK(Values!F12),"","4730574031")</f>
        <v>4730574031</v>
      </c>
      <c r="J13" s="32" t="str">
        <f>IF(ISBLANK(Values!F12),"",Values!G12 )</f>
        <v>Dell 7250 - US INT</v>
      </c>
      <c r="K13" s="28">
        <f>IF(ISBLANK(Values!F12),"",IF(Values!K12, Values!$B$4, Values!$B$5))</f>
        <v>45.99</v>
      </c>
      <c r="L13" s="28" t="str">
        <f>IF(ISBLANK(Values!F12),"",IF($CO13="DEFAULT", Values!$B$18, ""))</f>
        <v/>
      </c>
      <c r="M13" s="28" t="str">
        <f>IF(ISBLANK(Values!F12),"",Values!$N12)</f>
        <v>https://raw.githubusercontent.com/PatrickVibild/TellusAmazonPictures/master/pictures/DELL/E7250/BL/USI/1.jpg</v>
      </c>
      <c r="N13" s="28" t="str">
        <f>IF(ISBLANK(Values!$G12),"",Values!O12)</f>
        <v>https://raw.githubusercontent.com/PatrickVibild/TellusAmazonPictures/master/pictures/DELL/E7250/BL/USI/2.jpg</v>
      </c>
      <c r="O13" s="28" t="str">
        <f>IF(ISBLANK(Values!$G12),"",Values!P12)</f>
        <v>https://raw.githubusercontent.com/PatrickVibild/TellusAmazonPictures/master/pictures/DELL/E7250/BL/USI/3.jpg</v>
      </c>
      <c r="P13" s="28" t="str">
        <f>IF(ISBLANK(Values!$G12),"",Values!Q12)</f>
        <v>https://raw.githubusercontent.com/PatrickVibild/TellusAmazonPictures/master/pictures/DELL/E7250/BL/USI/4.jpg</v>
      </c>
      <c r="Q13" s="28" t="str">
        <f>IF(ISBLANK(Values!$G12),"",Values!R12)</f>
        <v>https://raw.githubusercontent.com/PatrickVibild/TellusAmazonPictures/master/pictures/DELL/E7250/BL/USI/5.jpg</v>
      </c>
      <c r="R13" s="28" t="str">
        <f>IF(ISBLANK(Values!$G12),"",Values!S12)</f>
        <v>https://raw.githubusercontent.com/PatrickVibild/TellusAmazonPictures/master/pictures/DELL/E7250/BL/USI/6.jpg</v>
      </c>
      <c r="S13" s="28" t="str">
        <f>IF(ISBLANK(Values!$G12),"",Values!T12)</f>
        <v>https://raw.githubusercontent.com/PatrickVibild/TellusAmazonPictures/master/pictures/DELL/E7250/BL/USI/7.jpg</v>
      </c>
      <c r="T13" s="28" t="str">
        <f>IF(ISBLANK(Values!$G12),"",Values!U12)</f>
        <v>https://raw.githubusercontent.com/PatrickVibild/TellusAmazonPictures/master/pictures/DELL/E7250/BL/USI/8.jpg</v>
      </c>
      <c r="U13" s="28" t="str">
        <f>IF(ISBLANK(Values!$G12),"",Values!V12)</f>
        <v>https://raw.githubusercontent.com/PatrickVibild/TellusAmazonPictures/master/pictures/DELL/E7250/BL/USI/9.jpg</v>
      </c>
      <c r="W13" s="30" t="str">
        <f>IF(ISBLANK(Values!F12),"","Child")</f>
        <v>Child</v>
      </c>
      <c r="X13" s="30" t="str">
        <f>IF(ISBLANK(Values!F12),"",Values!$B$13)</f>
        <v>Dell 7250</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45.99</v>
      </c>
    </row>
    <row r="14" spans="1:193" ht="48" x14ac:dyDescent="0.2">
      <c r="A14" s="2" t="str">
        <f>IF(ISBLANK(Values!F13),"",IF(Values!$B$37="EU","computercomponent","computer"))</f>
        <v>computercomponent</v>
      </c>
      <c r="B14" s="34" t="str">
        <f>IF(ISBLANK(Values!F13),"",Values!G13)</f>
        <v>Dell 7250 - US</v>
      </c>
      <c r="C14" s="30" t="str">
        <f>IF(ISBLANK(Values!F13),"","TellusRem")</f>
        <v>TellusRem</v>
      </c>
      <c r="D14" s="29">
        <f>IF(ISBLANK(Values!F13),"",Values!F13)</f>
        <v>5714401725107</v>
      </c>
      <c r="E14" s="2" t="str">
        <f>IF(ISBLANK(Values!F13),"","EAN")</f>
        <v>EAN</v>
      </c>
      <c r="F14" s="28" t="str">
        <f>IF(ISBLANK(Values!F13),"",IF(Values!K13, SUBSTITUTE(Values!$B$1, "{language}", Values!I13) &amp; " " &amp;Values!$B$3, SUBSTITUTE(Values!$B$2, "{language}", Values!$I13) &amp; " " &amp;Values!$B$3))</f>
        <v>replacement US backlit keyboard for Dell   Latitude E7250. Latitude E5250, Latitude E5270</v>
      </c>
      <c r="G14" s="30" t="str">
        <f>IF(ISBLANK(Values!F13),"","TellusRem")</f>
        <v>TellusRem</v>
      </c>
      <c r="H14" s="2" t="str">
        <f>IF(ISBLANK(Values!F13),"",Values!$B$16)</f>
        <v>laptop-computer-replacement-parts</v>
      </c>
      <c r="I14" s="2" t="str">
        <f>IF(ISBLANK(Values!F13),"","4730574031")</f>
        <v>4730574031</v>
      </c>
      <c r="J14" s="32" t="str">
        <f>IF(ISBLANK(Values!F13),"",Values!G13 )</f>
        <v>Dell 7250 - US</v>
      </c>
      <c r="K14" s="28">
        <f>IF(ISBLANK(Values!F13),"",IF(Values!K13, Values!$B$4, Values!$B$5))</f>
        <v>45.99</v>
      </c>
      <c r="L14" s="28">
        <f>IF(ISBLANK(Values!F13),"",IF($CO14="DEFAULT", Values!$B$18, ""))</f>
        <v>5</v>
      </c>
      <c r="M14" s="28" t="str">
        <f>IF(ISBLANK(Values!F13),"",Values!$N13)</f>
        <v>https://raw.githubusercontent.com/PatrickVibild/TellusAmazonPictures/master/pictures/DELL/E7250/BL/US/1.jpg</v>
      </c>
      <c r="N14" s="28" t="str">
        <f>IF(ISBLANK(Values!$G13),"",Values!O13)</f>
        <v>https://raw.githubusercontent.com/PatrickVibild/TellusAmazonPictures/master/pictures/DELL/E7250/BL/US/2.jpg</v>
      </c>
      <c r="O14" s="28" t="str">
        <f>IF(ISBLANK(Values!$G13),"",Values!P13)</f>
        <v>https://raw.githubusercontent.com/PatrickVibild/TellusAmazonPictures/master/pictures/DELL/E7250/BL/US/3.jpg</v>
      </c>
      <c r="P14" s="28" t="str">
        <f>IF(ISBLANK(Values!$G13),"",Values!Q13)</f>
        <v>https://raw.githubusercontent.com/PatrickVibild/TellusAmazonPictures/master/pictures/DELL/E7250/BL/US/4.jpg</v>
      </c>
      <c r="Q14" s="28" t="str">
        <f>IF(ISBLANK(Values!$G13),"",Values!R13)</f>
        <v>https://raw.githubusercontent.com/PatrickVibild/TellusAmazonPictures/master/pictures/DELL/E7250/BL/US/5.jpg</v>
      </c>
      <c r="R14" s="28" t="str">
        <f>IF(ISBLANK(Values!$G13),"",Values!S13)</f>
        <v>https://raw.githubusercontent.com/PatrickVibild/TellusAmazonPictures/master/pictures/DELL/E7250/BL/US/6.jpg</v>
      </c>
      <c r="S14" s="28" t="str">
        <f>IF(ISBLANK(Values!$G13),"",Values!T13)</f>
        <v>https://raw.githubusercontent.com/PatrickVibild/TellusAmazonPictures/master/pictures/DELL/E7250/BL/US/7.jpg</v>
      </c>
      <c r="T14" s="28" t="str">
        <f>IF(ISBLANK(Values!$G13),"",Values!U13)</f>
        <v>https://raw.githubusercontent.com/PatrickVibild/TellusAmazonPictures/master/pictures/DELL/E7250/BL/US/8.jpg</v>
      </c>
      <c r="U14" s="28" t="str">
        <f>IF(ISBLANK(Values!$G13),"",Values!V13)</f>
        <v>https://raw.githubusercontent.com/PatrickVibild/TellusAmazonPictures/master/pictures/DELL/E7250/BL/US/9.jpg</v>
      </c>
      <c r="W14" s="30" t="str">
        <f>IF(ISBLANK(Values!F13),"","Child")</f>
        <v>Child</v>
      </c>
      <c r="X14" s="30" t="str">
        <f>IF(ISBLANK(Values!F13),"",Values!$B$13)</f>
        <v>Dell 7250</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45.99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45.99</v>
      </c>
      <c r="C4" s="43" t="b">
        <f>FALSE()</f>
        <v>0</v>
      </c>
      <c r="D4" s="43" t="b">
        <f>TRUE()</f>
        <v>1</v>
      </c>
      <c r="E4" s="43"/>
      <c r="F4" s="38">
        <v>5714401725015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f>TRUE()</f>
        <v>1</v>
      </c>
      <c r="L4" s="47"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44">
        <f>MATCH(H4,options!$D$1:$D$20,0)</f>
        <v>1</v>
      </c>
    </row>
    <row r="5" spans="1:23" ht="28" x14ac:dyDescent="0.15">
      <c r="A5" s="39" t="s">
        <v>375</v>
      </c>
      <c r="B5" s="42">
        <v>42.99</v>
      </c>
      <c r="C5" s="43" t="b">
        <f>FALSE()</f>
        <v>0</v>
      </c>
      <c r="D5" s="43" t="b">
        <f>TRUE()</f>
        <v>1</v>
      </c>
      <c r="E5" s="43"/>
      <c r="F5" s="38">
        <v>5714401725022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f>TRUE()</f>
        <v>1</v>
      </c>
      <c r="L5" s="38" t="s">
        <v>378</v>
      </c>
      <c r="M5" s="48" t="b">
        <f>TRUE()</f>
        <v>1</v>
      </c>
      <c r="N5" s="49" t="str">
        <f t="shared" si="0"/>
        <v>https://raw.githubusercontent.com/PatrickVibild/TellusAmazonPictures/master/pictures/DELL/E7250/BL/FR/1.jpg</v>
      </c>
      <c r="O5" s="49" t="str">
        <f t="shared" si="1"/>
        <v>https://raw.githubusercontent.com/PatrickVibild/TellusAmazonPictures/master/pictures/DELL/E7250/BL/FR/2.jpg</v>
      </c>
      <c r="P5" s="50"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44">
        <f>MATCH(H5,options!$D$1:$D$20,0)</f>
        <v>2</v>
      </c>
    </row>
    <row r="6" spans="1:23" ht="28" x14ac:dyDescent="0.15">
      <c r="A6" s="39" t="s">
        <v>379</v>
      </c>
      <c r="B6" s="51" t="s">
        <v>380</v>
      </c>
      <c r="C6" s="43" t="b">
        <f>FALSE()</f>
        <v>0</v>
      </c>
      <c r="D6" s="43" t="b">
        <f>TRUE()</f>
        <v>1</v>
      </c>
      <c r="E6" s="43"/>
      <c r="F6" s="38">
        <v>5714401725039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f>TRUE()</f>
        <v>1</v>
      </c>
      <c r="L6" s="38" t="s">
        <v>383</v>
      </c>
      <c r="M6" s="48" t="b">
        <f>TRUE()</f>
        <v>1</v>
      </c>
      <c r="N6" s="49" t="str">
        <f t="shared" si="0"/>
        <v>https://raw.githubusercontent.com/PatrickVibild/TellusAmazonPictures/master/pictures/DELL/E7250/BL/IT/1.jpg</v>
      </c>
      <c r="O6" s="49" t="str">
        <f t="shared" si="1"/>
        <v>https://raw.githubusercontent.com/PatrickVibild/TellusAmazonPictures/master/pictures/DELL/E7250/BL/IT/2.jpg</v>
      </c>
      <c r="P6" s="50"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44">
        <f>MATCH(H6,options!$D$1:$D$20,0)</f>
        <v>3</v>
      </c>
    </row>
    <row r="7" spans="1:23" ht="28" x14ac:dyDescent="0.15">
      <c r="A7" s="39" t="s">
        <v>384</v>
      </c>
      <c r="B7" s="52" t="str">
        <f>IF(B6=options!C1,"41","41")</f>
        <v>41</v>
      </c>
      <c r="C7" s="43" t="b">
        <f>FALSE()</f>
        <v>0</v>
      </c>
      <c r="D7" s="43" t="b">
        <f>TRUE()</f>
        <v>1</v>
      </c>
      <c r="E7" s="43"/>
      <c r="F7" s="38">
        <v>5714401725046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f>TRUE()</f>
        <v>1</v>
      </c>
      <c r="L7" s="38" t="s">
        <v>387</v>
      </c>
      <c r="M7" s="48" t="b">
        <f>TRUE()</f>
        <v>1</v>
      </c>
      <c r="N7" s="49" t="str">
        <f t="shared" si="0"/>
        <v>https://raw.githubusercontent.com/PatrickVibild/TellusAmazonPictures/master/pictures/DELL/E7250/BL/ES/1.jpg</v>
      </c>
      <c r="O7" s="49" t="str">
        <f t="shared" si="1"/>
        <v>https://raw.githubusercontent.com/PatrickVibild/TellusAmazonPictures/master/pictures/DELL/E7250/BL/ES/2.jpg</v>
      </c>
      <c r="P7" s="50"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44">
        <f>MATCH(H7,options!$D$1:$D$20,0)</f>
        <v>4</v>
      </c>
    </row>
    <row r="8" spans="1:23" ht="28" x14ac:dyDescent="0.15">
      <c r="A8" s="39" t="s">
        <v>388</v>
      </c>
      <c r="B8" s="52" t="str">
        <f>IF(B6=options!C1,"17","17")</f>
        <v>17</v>
      </c>
      <c r="C8" s="43" t="b">
        <f>FALSE()</f>
        <v>0</v>
      </c>
      <c r="D8" s="43" t="b">
        <f>TRUE()</f>
        <v>1</v>
      </c>
      <c r="E8" s="43"/>
      <c r="F8" s="38">
        <v>5714401725053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8" t="b">
        <f>TRUE()</f>
        <v>1</v>
      </c>
      <c r="N8" s="49" t="str">
        <f t="shared" si="0"/>
        <v>https://raw.githubusercontent.com/PatrickVibild/TellusAmazonPictures/master/pictures/DELL/E7250/BL/UK/1.jpg</v>
      </c>
      <c r="O8" s="49" t="str">
        <f t="shared" si="1"/>
        <v>https://raw.githubusercontent.com/PatrickVibild/TellusAmazonPictures/master/pictures/DELL/E7250/BL/UK/2.jpg</v>
      </c>
      <c r="P8" s="50"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44">
        <f>MATCH(H8,options!$D$1:$D$20,0)</f>
        <v>5</v>
      </c>
    </row>
    <row r="9" spans="1:23" ht="28" x14ac:dyDescent="0.15">
      <c r="A9" s="39" t="s">
        <v>392</v>
      </c>
      <c r="B9" s="52" t="str">
        <f>IF(B6=options!C1,"5","5")</f>
        <v>5</v>
      </c>
      <c r="C9" s="43" t="b">
        <f>FALSE()</f>
        <v>0</v>
      </c>
      <c r="D9" s="43" t="b">
        <f>TRUE()</f>
        <v>1</v>
      </c>
      <c r="E9" s="43"/>
      <c r="F9" s="38">
        <v>5714401725060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f>TRUE()</f>
        <v>1</v>
      </c>
      <c r="L9" s="38" t="s">
        <v>395</v>
      </c>
      <c r="M9" s="48" t="b">
        <f>TRUE()</f>
        <v>1</v>
      </c>
      <c r="N9" s="49" t="str">
        <f t="shared" si="0"/>
        <v>https://raw.githubusercontent.com/PatrickVibild/TellusAmazonPictures/master/pictures/DELL/E7250/BL/NOR/1.jpg</v>
      </c>
      <c r="O9" s="49" t="str">
        <f t="shared" si="1"/>
        <v>https://raw.githubusercontent.com/PatrickVibild/TellusAmazonPictures/master/pictures/DELL/E7250/BL/NOR/2.jpg</v>
      </c>
      <c r="P9" s="50"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44">
        <f>MATCH(H9,options!$D$1:$D$20,0)</f>
        <v>6</v>
      </c>
    </row>
    <row r="10" spans="1:23" ht="28" x14ac:dyDescent="0.15">
      <c r="A10" t="s">
        <v>396</v>
      </c>
      <c r="B10" s="47"/>
      <c r="C10" s="43" t="b">
        <f>FALSE()</f>
        <v>0</v>
      </c>
      <c r="D10" s="43" t="b">
        <f>TRUE()</f>
        <v>1</v>
      </c>
      <c r="E10" s="43"/>
      <c r="F10" s="38">
        <v>5714401725077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f>TRUE()</f>
        <v>1</v>
      </c>
      <c r="L10" s="38" t="s">
        <v>399</v>
      </c>
      <c r="M10" s="48" t="b">
        <f>TRUE()</f>
        <v>1</v>
      </c>
      <c r="N10" s="49" t="str">
        <f t="shared" si="0"/>
        <v>https://raw.githubusercontent.com/PatrickVibild/TellusAmazonPictures/master/pictures/DELL/E7250/BL/BE/1.jpg</v>
      </c>
      <c r="O10" s="49" t="str">
        <f t="shared" si="1"/>
        <v>https://raw.githubusercontent.com/PatrickVibild/TellusAmazonPictures/master/pictures/DELL/E7250/BL/BE/2.jpg</v>
      </c>
      <c r="P10" s="50"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44">
        <f>MATCH(H10,options!$D$1:$D$20,0)</f>
        <v>7</v>
      </c>
    </row>
    <row r="11" spans="1:23" ht="28" x14ac:dyDescent="0.15">
      <c r="A11" s="39" t="s">
        <v>400</v>
      </c>
      <c r="B11" s="42">
        <v>100</v>
      </c>
      <c r="C11" s="43" t="b">
        <f>FALSE()</f>
        <v>0</v>
      </c>
      <c r="D11" s="43" t="b">
        <f>TRUE()</f>
        <v>1</v>
      </c>
      <c r="E11" s="43"/>
      <c r="F11" s="38">
        <v>5714401725084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f>TRUE()</f>
        <v>1</v>
      </c>
      <c r="L11" s="38" t="s">
        <v>403</v>
      </c>
      <c r="M11" s="48" t="b">
        <f>TRUE()</f>
        <v>1</v>
      </c>
      <c r="N11" s="53" t="str">
        <f t="shared" si="0"/>
        <v>https://raw.githubusercontent.com/PatrickVibild/TellusAmazonPictures/master/pictures/DELL/E7250/BL/CH/1.jpg</v>
      </c>
      <c r="O11" s="49" t="str">
        <f t="shared" si="1"/>
        <v>https://raw.githubusercontent.com/PatrickVibild/TellusAmazonPictures/master/pictures/DELL/E7250/BL/CH/2.jpg</v>
      </c>
      <c r="P11" s="50"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44">
        <f>MATCH(H11,options!$D$1:$D$20,0)</f>
        <v>15</v>
      </c>
    </row>
    <row r="12" spans="1:23" ht="28" x14ac:dyDescent="0.15">
      <c r="B12" s="47"/>
      <c r="C12" s="43" t="b">
        <f>FALSE()</f>
        <v>0</v>
      </c>
      <c r="D12" s="43" t="b">
        <f>TRUE()</f>
        <v>1</v>
      </c>
      <c r="E12" s="43"/>
      <c r="F12" s="38">
        <v>5714401725091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8" t="b">
        <f>TRUE()</f>
        <v>1</v>
      </c>
      <c r="N12" s="49" t="str">
        <f t="shared" si="0"/>
        <v>https://raw.githubusercontent.com/PatrickVibild/TellusAmazonPictures/master/pictures/DELL/E7250/BL/USI/1.jpg</v>
      </c>
      <c r="O12" s="49" t="str">
        <f t="shared" si="1"/>
        <v>https://raw.githubusercontent.com/PatrickVibild/TellusAmazonPictures/master/pictures/DELL/E7250/BL/USI/2.jpg</v>
      </c>
      <c r="P12" s="50"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44">
        <f>MATCH(H12,options!$D$1:$D$20,0)</f>
        <v>16</v>
      </c>
    </row>
    <row r="13" spans="1:23" ht="28" x14ac:dyDescent="0.15">
      <c r="A13" s="39" t="s">
        <v>407</v>
      </c>
      <c r="B13" s="38" t="s">
        <v>408</v>
      </c>
      <c r="C13" s="43" t="b">
        <f>TRUE()</f>
        <v>1</v>
      </c>
      <c r="D13" s="43" t="b">
        <f>FALSE()</f>
        <v>0</v>
      </c>
      <c r="E13" s="43"/>
      <c r="F13" s="38">
        <v>5714401725107</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8" t="b">
        <f>TRUE()</f>
        <v>1</v>
      </c>
      <c r="N13" s="49" t="str">
        <f t="shared" si="0"/>
        <v>https://raw.githubusercontent.com/PatrickVibild/TellusAmazonPictures/master/pictures/DELL/E7250/BL/US/1.jpg</v>
      </c>
      <c r="O13" s="49" t="str">
        <f t="shared" si="1"/>
        <v>https://raw.githubusercontent.com/PatrickVibild/TellusAmazonPictures/master/pictures/DELL/E7250/BL/US/2.jpg</v>
      </c>
      <c r="P13" s="50"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44">
        <f>MATCH(H13,options!$D$1:$D$20,0)</f>
        <v>18</v>
      </c>
    </row>
    <row r="14" spans="1:23" ht="28" x14ac:dyDescent="0.15">
      <c r="A14" s="39" t="s">
        <v>412</v>
      </c>
      <c r="B14" s="38">
        <v>5714401725992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f>FALSE()</f>
        <v>0</v>
      </c>
      <c r="L14" s="47" t="s">
        <v>374</v>
      </c>
      <c r="M14" s="48" t="b">
        <f>TRUE()</f>
        <v>1</v>
      </c>
      <c r="N14" s="49" t="str">
        <f t="shared" si="0"/>
        <v>https://raw.githubusercontent.com/PatrickVibild/TellusAmazonPictures/master/pictures/DELL/E7250/BL/DE/1.jpg</v>
      </c>
      <c r="O14" s="49" t="str">
        <f t="shared" si="1"/>
        <v>https://raw.githubusercontent.com/PatrickVibild/TellusAmazonPictures/master/pictures/DELL/E7250/BL/DE/2.jpg</v>
      </c>
      <c r="P14" s="50"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44">
        <f>MATCH(H14,options!$D$1:$D$20,0)</f>
        <v>1</v>
      </c>
    </row>
    <row r="15" spans="1:23" ht="28" x14ac:dyDescent="0.15">
      <c r="B15" s="47"/>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f>FALSE()</f>
        <v>0</v>
      </c>
      <c r="L15" s="38" t="s">
        <v>378</v>
      </c>
      <c r="M15" s="48" t="b">
        <f>TRUE()</f>
        <v>1</v>
      </c>
      <c r="N15" s="49" t="str">
        <f t="shared" si="0"/>
        <v>https://raw.githubusercontent.com/PatrickVibild/TellusAmazonPictures/master/pictures/DELL/E7250/BL/FR/1.jpg</v>
      </c>
      <c r="O15" s="49" t="str">
        <f t="shared" si="1"/>
        <v>https://raw.githubusercontent.com/PatrickVibild/TellusAmazonPictures/master/pictures/DELL/E7250/BL/FR/2.jpg</v>
      </c>
      <c r="P15" s="50"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44">
        <f>MATCH(H15,options!$D$1:$D$20,0)</f>
        <v>2</v>
      </c>
    </row>
    <row r="16" spans="1:23" ht="28" x14ac:dyDescent="0.15">
      <c r="A16" s="39" t="s">
        <v>413</v>
      </c>
      <c r="B16" s="40" t="s">
        <v>414</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f>FALSE()</f>
        <v>0</v>
      </c>
      <c r="L16" s="38" t="s">
        <v>383</v>
      </c>
      <c r="M16" s="48" t="b">
        <f>TRUE()</f>
        <v>1</v>
      </c>
      <c r="N16" s="49" t="str">
        <f t="shared" si="0"/>
        <v>https://raw.githubusercontent.com/PatrickVibild/TellusAmazonPictures/master/pictures/DELL/E7250/BL/IT/1.jpg</v>
      </c>
      <c r="O16" s="49" t="str">
        <f t="shared" si="1"/>
        <v>https://raw.githubusercontent.com/PatrickVibild/TellusAmazonPictures/master/pictures/DELL/E7250/BL/IT/2.jpg</v>
      </c>
      <c r="P16" s="50"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44">
        <f>MATCH(H16,options!$D$1:$D$20,0)</f>
        <v>3</v>
      </c>
    </row>
    <row r="17" spans="1:23" ht="28" x14ac:dyDescent="0.15">
      <c r="B17" s="47"/>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f>FALSE()</f>
        <v>0</v>
      </c>
      <c r="L17" s="38" t="s">
        <v>387</v>
      </c>
      <c r="M17" s="48" t="b">
        <f>TRUE()</f>
        <v>1</v>
      </c>
      <c r="N17" s="49" t="str">
        <f t="shared" si="0"/>
        <v>https://raw.githubusercontent.com/PatrickVibild/TellusAmazonPictures/master/pictures/DELL/E7250/BL/ES/1.jpg</v>
      </c>
      <c r="O17" s="49" t="str">
        <f t="shared" si="1"/>
        <v>https://raw.githubusercontent.com/PatrickVibild/TellusAmazonPictures/master/pictures/DELL/E7250/BL/ES/2.jpg</v>
      </c>
      <c r="P17" s="50"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44">
        <f>MATCH(H17,options!$D$1:$D$20,0)</f>
        <v>4</v>
      </c>
    </row>
    <row r="18" spans="1:23" ht="28" x14ac:dyDescent="0.15">
      <c r="A18" s="39" t="s">
        <v>415</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391</v>
      </c>
      <c r="M18" s="48" t="b">
        <f>TRUE()</f>
        <v>1</v>
      </c>
      <c r="N18" s="49" t="str">
        <f t="shared" si="0"/>
        <v>https://raw.githubusercontent.com/PatrickVibild/TellusAmazonPictures/master/pictures/DELL/E7250/BL/UK/1.jpg</v>
      </c>
      <c r="O18" s="49" t="str">
        <f t="shared" si="1"/>
        <v>https://raw.githubusercontent.com/PatrickVibild/TellusAmazonPictures/master/pictures/DELL/E7250/BL/UK/2.jpg</v>
      </c>
      <c r="P18" s="50"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44">
        <f>MATCH(H18,options!$D$1:$D$20,0)</f>
        <v>5</v>
      </c>
    </row>
    <row r="19" spans="1:23" ht="28" x14ac:dyDescent="0.15">
      <c r="B19" s="47"/>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f>FALSE()</f>
        <v>0</v>
      </c>
      <c r="L19" s="38" t="s">
        <v>395</v>
      </c>
      <c r="M19" s="48" t="b">
        <f>TRUE()</f>
        <v>1</v>
      </c>
      <c r="N19" s="49" t="str">
        <f t="shared" si="0"/>
        <v>https://raw.githubusercontent.com/PatrickVibild/TellusAmazonPictures/master/pictures/DELL/E7250/BL/NOR/1.jpg</v>
      </c>
      <c r="O19" s="49" t="str">
        <f t="shared" si="1"/>
        <v>https://raw.githubusercontent.com/PatrickVibild/TellusAmazonPictures/master/pictures/DELL/E7250/BL/NOR/2.jpg</v>
      </c>
      <c r="P19" s="50"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44">
        <f>MATCH(H19,options!$D$1:$D$20,0)</f>
        <v>6</v>
      </c>
    </row>
    <row r="20" spans="1:23" ht="28" x14ac:dyDescent="0.15">
      <c r="A20" s="39" t="s">
        <v>416</v>
      </c>
      <c r="B20" s="54" t="s">
        <v>417</v>
      </c>
      <c r="C20" s="43"/>
      <c r="D20" s="43"/>
      <c r="E20" s="43"/>
      <c r="F20" s="38"/>
      <c r="G20" s="38"/>
      <c r="H20" s="44"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5" t="b">
        <f>TRUE()</f>
        <v>1</v>
      </c>
      <c r="K20" s="46" t="b">
        <f>FALSE()</f>
        <v>0</v>
      </c>
      <c r="L20" s="38" t="s">
        <v>399</v>
      </c>
      <c r="M20" s="48" t="b">
        <f>TRUE()</f>
        <v>1</v>
      </c>
      <c r="N20" s="49" t="str">
        <f t="shared" si="0"/>
        <v>https://raw.githubusercontent.com/PatrickVibild/TellusAmazonPictures/master/pictures/DELL/E7250/BL/BE/1.jpg</v>
      </c>
      <c r="O20" s="49" t="str">
        <f t="shared" si="1"/>
        <v>https://raw.githubusercontent.com/PatrickVibild/TellusAmazonPictures/master/pictures/DELL/E7250/BL/BE/2.jpg</v>
      </c>
      <c r="P20" s="50"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44">
        <f>MATCH(H20,options!$D$1:$D$20,0)</f>
        <v>15</v>
      </c>
    </row>
    <row r="21" spans="1:23" ht="28" x14ac:dyDescent="0.15">
      <c r="B21" s="47"/>
      <c r="C21" s="43"/>
      <c r="D21" s="43"/>
      <c r="E21" s="43"/>
      <c r="F21" s="38"/>
      <c r="G21" s="38"/>
      <c r="H21" s="44"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5" t="b">
        <f>TRUE()</f>
        <v>1</v>
      </c>
      <c r="K21" s="46" t="b">
        <f>FALSE()</f>
        <v>0</v>
      </c>
      <c r="L21" s="38" t="s">
        <v>403</v>
      </c>
      <c r="M21" s="48" t="b">
        <f>TRUE()</f>
        <v>1</v>
      </c>
      <c r="N21" s="49" t="str">
        <f t="shared" si="0"/>
        <v>https://raw.githubusercontent.com/PatrickVibild/TellusAmazonPictures/master/pictures/DELL/E7250/BL/CH/1.jpg</v>
      </c>
      <c r="O21" s="49" t="str">
        <f t="shared" si="1"/>
        <v>https://raw.githubusercontent.com/PatrickVibild/TellusAmazonPictures/master/pictures/DELL/E7250/BL/CH/2.jpg</v>
      </c>
      <c r="P21" s="50"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44">
        <f>MATCH(H21,options!$D$1:$D$20,0)</f>
        <v>7</v>
      </c>
    </row>
    <row r="22" spans="1:23" ht="28" x14ac:dyDescent="0.15">
      <c r="B22" s="47"/>
      <c r="C22" s="43"/>
      <c r="D22" s="43"/>
      <c r="E22" s="43"/>
      <c r="F22" s="38"/>
      <c r="G22" s="38"/>
      <c r="H22" s="44"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5" t="b">
        <f>TRUE()</f>
        <v>1</v>
      </c>
      <c r="K22" s="46" t="b">
        <f>FALSE()</f>
        <v>0</v>
      </c>
      <c r="L22" s="38" t="s">
        <v>406</v>
      </c>
      <c r="M22" s="48" t="b">
        <f>TRUE()</f>
        <v>1</v>
      </c>
      <c r="N22" s="49" t="str">
        <f t="shared" si="0"/>
        <v>https://raw.githubusercontent.com/PatrickVibild/TellusAmazonPictures/master/pictures/DELL/E7250/BL/USI/1.jpg</v>
      </c>
      <c r="O22" s="49" t="str">
        <f t="shared" si="1"/>
        <v>https://raw.githubusercontent.com/PatrickVibild/TellusAmazonPictures/master/pictures/DELL/E7250/BL/USI/2.jpg</v>
      </c>
      <c r="P22" s="50"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44">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411</v>
      </c>
      <c r="M23" s="48" t="b">
        <f>TRUE()</f>
        <v>1</v>
      </c>
      <c r="N23" s="49" t="str">
        <f t="shared" si="0"/>
        <v>https://raw.githubusercontent.com/PatrickVibild/TellusAmazonPictures/master/pictures/DELL/E7250/BL/US/1.jpg</v>
      </c>
      <c r="O23" s="49" t="str">
        <f t="shared" si="1"/>
        <v>https://raw.githubusercontent.com/PatrickVibild/TellusAmazonPictures/master/pictures/DELL/E7250/BL/US/2.jpg</v>
      </c>
      <c r="P23" s="50"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44">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8" t="s">
        <v>374</v>
      </c>
      <c r="M24" s="48" t="b">
        <f>TRUE()</f>
        <v>1</v>
      </c>
      <c r="N24" s="49" t="str">
        <f t="shared" si="0"/>
        <v>https://raw.githubusercontent.com/PatrickVibild/TellusAmazonPictures/master/pictures/DELL/E7250/BL/DE/1.jpg</v>
      </c>
      <c r="O24" s="49" t="str">
        <f t="shared" si="1"/>
        <v>https://raw.githubusercontent.com/PatrickVibild/TellusAmazonPictures/master/pictures/DELL/E7250/BL/DE/2.jpg</v>
      </c>
      <c r="P24" s="50"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44">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8" t="s">
        <v>374</v>
      </c>
      <c r="M25" s="48" t="b">
        <f>TRUE()</f>
        <v>1</v>
      </c>
      <c r="N25" s="49" t="str">
        <f t="shared" si="0"/>
        <v>https://raw.githubusercontent.com/PatrickVibild/TellusAmazonPictures/master/pictures/DELL/E7250/BL/DE/1.jpg</v>
      </c>
      <c r="O25" s="49" t="str">
        <f t="shared" si="1"/>
        <v>https://raw.githubusercontent.com/PatrickVibild/TellusAmazonPictures/master/pictures/DELL/E7250/BL/DE/2.jpg</v>
      </c>
      <c r="P25" s="50"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44">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8" t="s">
        <v>374</v>
      </c>
      <c r="M26" s="48" t="b">
        <f>TRUE()</f>
        <v>1</v>
      </c>
      <c r="N26" s="49" t="str">
        <f t="shared" si="0"/>
        <v>https://raw.githubusercontent.com/PatrickVibild/TellusAmazonPictures/master/pictures/DELL/E7250/BL/DE/1.jpg</v>
      </c>
      <c r="O26" s="49" t="str">
        <f t="shared" si="1"/>
        <v>https://raw.githubusercontent.com/PatrickVibild/TellusAmazonPictures/master/pictures/DELL/E7250/BL/DE/2.jpg</v>
      </c>
      <c r="P26" s="50"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44">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8" t="s">
        <v>374</v>
      </c>
      <c r="M27" s="48" t="b">
        <f>TRUE()</f>
        <v>1</v>
      </c>
      <c r="N27" s="49" t="str">
        <f t="shared" si="0"/>
        <v>https://raw.githubusercontent.com/PatrickVibild/TellusAmazonPictures/master/pictures/DELL/E7250/BL/DE/1.jpg</v>
      </c>
      <c r="O27" s="49" t="str">
        <f t="shared" si="1"/>
        <v>https://raw.githubusercontent.com/PatrickVibild/TellusAmazonPictures/master/pictures/DELL/E7250/BL/DE/2.jpg</v>
      </c>
      <c r="P27" s="50"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423</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8" t="s">
        <v>424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8" t="s">
        <v>425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8"/>
      <c r="G31" s="38"/>
      <c r="H31" s="44"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8" t="s">
        <v>428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8" t="s">
        <v>430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8"/>
      <c r="G33" s="38"/>
      <c r="H33" s="44"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8" t="s">
        <v>433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8" t="s">
        <v>435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8" t="s">
        <v>437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438</v>
      </c>
      <c r="B36" s="54" t="s">
        <v>456</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442</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373</v>
      </c>
      <c r="E1" t="s">
        <v>455</v>
      </c>
      <c r="F1" t="s">
        <v>456</v>
      </c>
      <c r="G1" t="s">
        <v>442</v>
      </c>
    </row>
    <row r="2" spans="1:7" x14ac:dyDescent="0.15">
      <c r="A2" t="s">
        <v>417</v>
      </c>
      <c r="B2" s="43" t="b">
        <f>FALSE()</f>
        <v>0</v>
      </c>
      <c r="C2" t="s">
        <v>380</v>
      </c>
      <c r="D2" s="44" t="s">
        <v>377</v>
      </c>
      <c r="E2" t="s">
        <v>457</v>
      </c>
      <c r="F2" t="s">
        <v>377</v>
      </c>
      <c r="G2" t="s">
        <v>410</v>
      </c>
    </row>
    <row r="3" spans="1:7" x14ac:dyDescent="0.15">
      <c r="A3" t="s">
        <v>458</v>
      </c>
      <c r="D3" s="44" t="s">
        <v>382</v>
      </c>
      <c r="E3" t="s">
        <v>459</v>
      </c>
      <c r="F3" t="s">
        <v>373</v>
      </c>
    </row>
    <row r="4" spans="1:7" x14ac:dyDescent="0.15">
      <c r="D4" s="44" t="s">
        <v>386</v>
      </c>
      <c r="E4" t="s">
        <v>460</v>
      </c>
      <c r="F4" t="s">
        <v>382</v>
      </c>
    </row>
    <row r="5" spans="1:7" x14ac:dyDescent="0.15">
      <c r="D5" s="44" t="s">
        <v>390</v>
      </c>
      <c r="E5" t="s">
        <v>461</v>
      </c>
      <c r="F5" t="s">
        <v>386</v>
      </c>
    </row>
    <row r="6" spans="1:7" x14ac:dyDescent="0.15">
      <c r="D6" s="44" t="s">
        <v>394</v>
      </c>
      <c r="E6" t="s">
        <v>462</v>
      </c>
      <c r="F6" t="s">
        <v>436</v>
      </c>
    </row>
    <row r="7" spans="1:7" x14ac:dyDescent="0.15">
      <c r="D7" s="44" t="s">
        <v>398</v>
      </c>
      <c r="E7" t="s">
        <v>463</v>
      </c>
    </row>
    <row r="8" spans="1:7" x14ac:dyDescent="0.15">
      <c r="D8" s="44" t="s">
        <v>427</v>
      </c>
      <c r="E8" t="s">
        <v>464</v>
      </c>
    </row>
    <row r="9" spans="1:7" x14ac:dyDescent="0.15">
      <c r="D9" s="44" t="s">
        <v>432</v>
      </c>
      <c r="E9" t="s">
        <v>465</v>
      </c>
    </row>
    <row r="10" spans="1:7" x14ac:dyDescent="0.15">
      <c r="D10" s="44" t="s">
        <v>436</v>
      </c>
      <c r="E10" t="s">
        <v>466</v>
      </c>
    </row>
    <row r="11" spans="1:7" x14ac:dyDescent="0.15">
      <c r="D11" s="44" t="s">
        <v>439</v>
      </c>
      <c r="E11" t="s">
        <v>467</v>
      </c>
    </row>
    <row r="12" spans="1:7" x14ac:dyDescent="0.15">
      <c r="D12" s="44" t="s">
        <v>443</v>
      </c>
      <c r="E12" t="s">
        <v>468</v>
      </c>
    </row>
    <row r="13" spans="1:7" x14ac:dyDescent="0.15">
      <c r="D13" s="44" t="s">
        <v>444</v>
      </c>
      <c r="E13" t="s">
        <v>469</v>
      </c>
    </row>
    <row r="14" spans="1:7" x14ac:dyDescent="0.15">
      <c r="D14" s="44" t="s">
        <v>446</v>
      </c>
      <c r="E14" t="s">
        <v>470</v>
      </c>
    </row>
    <row r="15" spans="1:7" x14ac:dyDescent="0.15">
      <c r="D15" s="44" t="s">
        <v>402</v>
      </c>
      <c r="E15" t="s">
        <v>471</v>
      </c>
    </row>
    <row r="16" spans="1:7" x14ac:dyDescent="0.15">
      <c r="D16" s="44" t="s">
        <v>405</v>
      </c>
      <c r="E16" s="58" t="s">
        <v>472</v>
      </c>
    </row>
    <row r="17" spans="4:5" x14ac:dyDescent="0.15">
      <c r="D17" s="44" t="s">
        <v>450</v>
      </c>
      <c r="E17" t="s">
        <v>473</v>
      </c>
    </row>
    <row r="18" spans="4:5" x14ac:dyDescent="0.15">
      <c r="D18" s="44" t="s">
        <v>410</v>
      </c>
      <c r="E18" t="s">
        <v>474</v>
      </c>
    </row>
    <row r="19" spans="4:5" x14ac:dyDescent="0.15">
      <c r="D19" s="44" t="s">
        <v>434</v>
      </c>
      <c r="E19" t="s">
        <v>475</v>
      </c>
    </row>
    <row r="20" spans="4:5" x14ac:dyDescent="0.15">
      <c r="D20" s="44" t="s">
        <v>429</v>
      </c>
      <c r="E20" t="s">
        <v>476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1" t="s">
        <v>477</v>
      </c>
    </row>
    <row r="4" spans="1:2" x14ac:dyDescent="0.15">
      <c r="B4" s="41" t="s">
        <v>478</v>
      </c>
    </row>
    <row r="5" spans="1:2" x14ac:dyDescent="0.15">
      <c r="B5" s="41" t="s">
        <v>479</v>
      </c>
    </row>
    <row r="6" spans="1:2" x14ac:dyDescent="0.15">
      <c r="A6" t="s">
        <v>480</v>
      </c>
      <c r="B6" s="41" t="s">
        <v>481</v>
      </c>
    </row>
    <row r="7" spans="1:2" x14ac:dyDescent="0.15">
      <c r="B7" s="41" t="s">
        <v>482</v>
      </c>
    </row>
    <row r="8" spans="1:2" x14ac:dyDescent="0.15">
      <c r="A8" t="s">
        <v>40</v>
      </c>
      <c r="B8" s="41" t="s">
        <v>483</v>
      </c>
    </row>
    <row r="9" spans="1:2" x14ac:dyDescent="0.15">
      <c r="A9" t="s">
        <v>484</v>
      </c>
      <c r="B9" s="41" t="s">
        <v>485</v>
      </c>
    </row>
    <row r="10" spans="1:2" x14ac:dyDescent="0.15">
      <c r="B10" t="s">
        <v>486</v>
      </c>
    </row>
    <row r="11" spans="1:2" x14ac:dyDescent="0.15">
      <c r="B11" t="s">
        <v>487</v>
      </c>
    </row>
    <row r="14" spans="1:2" x14ac:dyDescent="0.15">
      <c r="B14" s="41" t="s">
        <v>488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427</v>
      </c>
    </row>
    <row r="28" spans="2:2" x14ac:dyDescent="0.15">
      <c r="B28" s="44" t="s">
        <v>432</v>
      </c>
    </row>
    <row r="29" spans="2:2" x14ac:dyDescent="0.15">
      <c r="B29" s="44" t="s">
        <v>436</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402</v>
      </c>
      <c r="D34" s="41"/>
    </row>
    <row r="35" spans="2:4" x14ac:dyDescent="0.15">
      <c r="B35" s="44" t="s">
        <v>405</v>
      </c>
      <c r="D35" s="41"/>
    </row>
    <row r="36" spans="2:4" x14ac:dyDescent="0.15">
      <c r="B36" s="44" t="s">
        <v>450</v>
      </c>
      <c r="D36" s="41"/>
    </row>
    <row r="37" spans="2:4" x14ac:dyDescent="0.15">
      <c r="B37" s="44" t="s">
        <v>410</v>
      </c>
      <c r="D37" s="41"/>
    </row>
    <row r="38" spans="2:4" x14ac:dyDescent="0.15">
      <c r="B38" s="44" t="s">
        <v>434</v>
      </c>
      <c r="D38" s="41"/>
    </row>
    <row r="39" spans="2:4" x14ac:dyDescent="0.15">
      <c r="B39" s="44" t="s">
        <v>429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489</v>
      </c>
    </row>
    <row r="4" spans="1:2" ht="16" x14ac:dyDescent="0.2">
      <c r="B4" s="59" t="s">
        <v>490</v>
      </c>
    </row>
    <row r="5" spans="1:2" ht="16" x14ac:dyDescent="0.2">
      <c r="B5" s="59" t="s">
        <v>491</v>
      </c>
    </row>
    <row r="6" spans="1:2" ht="16" x14ac:dyDescent="0.2">
      <c r="B6" s="59" t="s">
        <v>492</v>
      </c>
    </row>
    <row r="7" spans="1:2" ht="16" x14ac:dyDescent="0.2">
      <c r="B7" s="59"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519</v>
      </c>
    </row>
    <row r="4" spans="1:2" x14ac:dyDescent="0.15">
      <c r="B4" s="41" t="s">
        <v>520</v>
      </c>
    </row>
    <row r="5" spans="1:2" x14ac:dyDescent="0.15">
      <c r="B5" s="41" t="s">
        <v>521</v>
      </c>
    </row>
    <row r="6" spans="1:2" x14ac:dyDescent="0.15">
      <c r="B6" s="41" t="s">
        <v>522</v>
      </c>
    </row>
    <row r="7" spans="1:2" x14ac:dyDescent="0.15">
      <c r="B7" s="41" t="s">
        <v>523</v>
      </c>
    </row>
    <row r="8" spans="1:2" x14ac:dyDescent="0.15">
      <c r="A8" t="s">
        <v>494</v>
      </c>
      <c r="B8" s="41" t="s">
        <v>524</v>
      </c>
    </row>
    <row r="9" spans="1:2" x14ac:dyDescent="0.15">
      <c r="A9" t="s">
        <v>496</v>
      </c>
      <c r="B9" s="41" t="s">
        <v>525</v>
      </c>
    </row>
    <row r="10" spans="1:2" x14ac:dyDescent="0.15">
      <c r="B10" s="41" t="s">
        <v>526</v>
      </c>
    </row>
    <row r="11" spans="1:2" x14ac:dyDescent="0.15">
      <c r="B11" s="41" t="s">
        <v>527</v>
      </c>
    </row>
    <row r="12" spans="1:2" x14ac:dyDescent="0.15">
      <c r="B12" s="41"/>
    </row>
    <row r="13" spans="1:2" x14ac:dyDescent="0.15">
      <c r="B13" s="41"/>
    </row>
    <row r="14" spans="1:2" x14ac:dyDescent="0.15">
      <c r="B14" s="41" t="s">
        <v>528</v>
      </c>
    </row>
    <row r="15" spans="1:2" x14ac:dyDescent="0.15">
      <c r="B15" s="4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59" t="s">
        <v>553</v>
      </c>
    </row>
    <row r="9" spans="2:2" x14ac:dyDescent="0.15">
      <c r="B9" t="s">
        <v>554</v>
      </c>
    </row>
    <row r="10" spans="2:2" x14ac:dyDescent="0.15">
      <c r="B10" s="41" t="s">
        <v>555</v>
      </c>
    </row>
    <row r="11" spans="2:2" x14ac:dyDescent="0.15">
      <c r="B11" s="4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576</v>
      </c>
    </row>
    <row r="4" spans="2:2" ht="16" x14ac:dyDescent="0.2">
      <c r="B4" s="59" t="s">
        <v>577</v>
      </c>
    </row>
    <row r="5" spans="2:2" x14ac:dyDescent="0.15">
      <c r="B5" t="s">
        <v>578</v>
      </c>
    </row>
    <row r="6" spans="2:2" ht="16" x14ac:dyDescent="0.2">
      <c r="B6" s="59" t="s">
        <v>579</v>
      </c>
    </row>
    <row r="7" spans="2:2" ht="16" x14ac:dyDescent="0.2">
      <c r="B7" s="59"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59"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186</cp:revision>
  <dcterms:created xsi:type="dcterms:W3CDTF">2020-07-27T15:42:24Z</dcterms:created>
  <dcterms:modified xsi:type="dcterms:W3CDTF">2024-07-25T02:05:52Z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