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Dell/7250/RG/"/>
    </mc:Choice>
  </mc:AlternateContent>
  <xr:revisionPtr revIDLastSave="0" documentId="13_ncr:1_{08C7CA62-921B-604F-A1C6-FB75B31970C4}"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D23" i="2"/>
  <c r="C23" i="2"/>
  <c r="D22" i="2"/>
  <c r="C22" i="2"/>
  <c r="D21" i="2"/>
  <c r="C21" i="2"/>
  <c r="D20" i="2"/>
  <c r="C20" i="2"/>
  <c r="D19" i="2"/>
  <c r="C19" i="2"/>
  <c r="D18" i="2"/>
  <c r="C18" i="2"/>
  <c r="D17" i="2"/>
  <c r="C17" i="2"/>
  <c r="D16" i="2"/>
  <c r="C16" i="2"/>
  <c r="D15" i="2"/>
  <c r="C15" i="2"/>
  <c r="D14" i="2"/>
  <c r="C14" i="2"/>
  <c r="D13" i="2"/>
  <c r="D12" i="2"/>
  <c r="C12" i="2"/>
  <c r="D11" i="2"/>
  <c r="C11" i="2"/>
  <c r="D10" i="2"/>
  <c r="C10" i="2"/>
  <c r="C9" i="2"/>
  <c r="D8" i="2"/>
  <c r="C8" i="2"/>
  <c r="D7" i="2"/>
  <c r="C7" i="2"/>
  <c r="D6" i="2"/>
  <c r="C6" i="2"/>
  <c r="D5" i="2"/>
  <c r="C5" i="2"/>
  <c r="D4" i="2"/>
  <c r="C4" i="2"/>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4" i="2"/>
  <c r="H15" i="2"/>
  <c r="AT16" i="1" s="1"/>
  <c r="H16" i="2"/>
  <c r="AT17" i="1" s="1"/>
  <c r="H17" i="2"/>
  <c r="AT18" i="1" s="1"/>
  <c r="H18" i="2"/>
  <c r="H19" i="2"/>
  <c r="H20" i="2"/>
  <c r="H21" i="2"/>
  <c r="H22" i="2"/>
  <c r="AT23" i="1" s="1"/>
  <c r="H23" i="2"/>
  <c r="H24" i="2"/>
  <c r="AT25" i="1" s="1"/>
  <c r="H25" i="2"/>
  <c r="AL26" i="1" s="1"/>
  <c r="H26" i="2"/>
  <c r="AT27" i="1" s="1"/>
  <c r="H27" i="2"/>
  <c r="AT28" i="1" s="1"/>
  <c r="H28" i="2"/>
  <c r="H29" i="2"/>
  <c r="H30" i="2"/>
  <c r="H31" i="2"/>
  <c r="H32" i="2"/>
  <c r="H33" i="2"/>
  <c r="H34" i="2"/>
  <c r="AT35" i="1" s="1"/>
  <c r="H35" i="2"/>
  <c r="AL36" i="1" s="1"/>
  <c r="H36" i="2"/>
  <c r="F37" i="1" s="1"/>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I23" i="2"/>
  <c r="V22" i="2"/>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R15" i="2"/>
  <c r="Q15" i="2"/>
  <c r="P15" i="2"/>
  <c r="O15" i="2"/>
  <c r="N15" i="2"/>
  <c r="N16" i="1" s="1"/>
  <c r="M15" i="2"/>
  <c r="M16" i="1" s="1"/>
  <c r="I15" i="2"/>
  <c r="V14" i="2"/>
  <c r="U14" i="2"/>
  <c r="T14" i="2"/>
  <c r="T15" i="1" s="1"/>
  <c r="P14" i="2"/>
  <c r="O14" i="2"/>
  <c r="N14" i="2"/>
  <c r="M14" i="2"/>
  <c r="S14" i="2"/>
  <c r="S15" i="1" s="1"/>
  <c r="I14" i="2"/>
  <c r="V13" i="2"/>
  <c r="H13" i="2" s="1"/>
  <c r="Q13" i="2"/>
  <c r="P13" i="2"/>
  <c r="P14" i="1" s="1"/>
  <c r="O13" i="2"/>
  <c r="O14" i="1" s="1"/>
  <c r="I13" i="2"/>
  <c r="V12" i="2"/>
  <c r="H12" i="2" s="1"/>
  <c r="U12" i="2"/>
  <c r="U13" i="1" s="1"/>
  <c r="I12" i="2"/>
  <c r="V11" i="2"/>
  <c r="U11" i="2"/>
  <c r="T11" i="2"/>
  <c r="S11" i="2"/>
  <c r="R11" i="2"/>
  <c r="Q11" i="2"/>
  <c r="P11" i="2"/>
  <c r="O11" i="2"/>
  <c r="N11" i="2"/>
  <c r="M11" i="2"/>
  <c r="I11" i="2"/>
  <c r="CO12" i="1"/>
  <c r="V10" i="2"/>
  <c r="T10" i="2"/>
  <c r="S10" i="2"/>
  <c r="R10" i="2"/>
  <c r="Q10" i="2"/>
  <c r="O10" i="2"/>
  <c r="N10" i="2"/>
  <c r="M10" i="2"/>
  <c r="M11" i="1" s="1"/>
  <c r="I10" i="2"/>
  <c r="V9" i="2"/>
  <c r="U9" i="2"/>
  <c r="U10" i="1" s="1"/>
  <c r="T9" i="2"/>
  <c r="T10" i="1" s="1"/>
  <c r="S9" i="2"/>
  <c r="S10" i="1" s="1"/>
  <c r="R9" i="2"/>
  <c r="R10" i="1" s="1"/>
  <c r="Q9" i="2"/>
  <c r="Q10" i="1" s="1"/>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FE42" i="1"/>
  <c r="EV42" i="1"/>
  <c r="ES42" i="1"/>
  <c r="DY42" i="1"/>
  <c r="DO42" i="1"/>
  <c r="DA42" i="1"/>
  <c r="CZ42" i="1"/>
  <c r="CU42" i="1"/>
  <c r="CT42" i="1"/>
  <c r="CS42" i="1"/>
  <c r="CR42" i="1"/>
  <c r="CQ42" i="1"/>
  <c r="CP42" i="1"/>
  <c r="CO42" i="1"/>
  <c r="CL42" i="1"/>
  <c r="CK42" i="1"/>
  <c r="CJ42" i="1"/>
  <c r="CI42" i="1"/>
  <c r="CH42" i="1"/>
  <c r="CG42" i="1"/>
  <c r="BH42" i="1"/>
  <c r="BG42" i="1"/>
  <c r="BF42" i="1"/>
  <c r="BE42" i="1"/>
  <c r="AV42" i="1"/>
  <c r="AT42" i="1"/>
  <c r="AL42" i="1"/>
  <c r="AK42" i="1"/>
  <c r="AJ42" i="1"/>
  <c r="AA42" i="1"/>
  <c r="Z42" i="1"/>
  <c r="Y42" i="1"/>
  <c r="X42" i="1"/>
  <c r="W42" i="1"/>
  <c r="R42" i="1"/>
  <c r="Q42" i="1"/>
  <c r="P42" i="1"/>
  <c r="O42" i="1"/>
  <c r="L42" i="1"/>
  <c r="J42" i="1"/>
  <c r="I42" i="1"/>
  <c r="H42" i="1"/>
  <c r="E42" i="1"/>
  <c r="D42" i="1"/>
  <c r="C42" i="1"/>
  <c r="B42" i="1"/>
  <c r="A42" i="1"/>
  <c r="FM41" i="1"/>
  <c r="FJ41" i="1"/>
  <c r="FI41" i="1"/>
  <c r="FH41" i="1"/>
  <c r="FE41" i="1"/>
  <c r="EV41" i="1"/>
  <c r="ES41" i="1"/>
  <c r="DY41" i="1"/>
  <c r="DO41" i="1"/>
  <c r="DA41" i="1"/>
  <c r="CZ41" i="1"/>
  <c r="CU41" i="1"/>
  <c r="CT41" i="1"/>
  <c r="CS41" i="1"/>
  <c r="CR41" i="1"/>
  <c r="CQ41" i="1"/>
  <c r="CP41" i="1"/>
  <c r="CO41" i="1"/>
  <c r="CL41" i="1"/>
  <c r="CK41" i="1"/>
  <c r="CJ41" i="1"/>
  <c r="CI41" i="1"/>
  <c r="CH41" i="1"/>
  <c r="CG41" i="1"/>
  <c r="BH41" i="1"/>
  <c r="BG41" i="1"/>
  <c r="BF41" i="1"/>
  <c r="BE41" i="1"/>
  <c r="AV41" i="1"/>
  <c r="AT41" i="1"/>
  <c r="AL41" i="1"/>
  <c r="AK41" i="1"/>
  <c r="AJ41" i="1"/>
  <c r="AA41" i="1"/>
  <c r="Z41" i="1"/>
  <c r="Y41" i="1"/>
  <c r="X41" i="1"/>
  <c r="W41" i="1"/>
  <c r="U41" i="1"/>
  <c r="T41" i="1"/>
  <c r="S41" i="1"/>
  <c r="R41" i="1"/>
  <c r="Q41" i="1"/>
  <c r="P41" i="1"/>
  <c r="O41" i="1"/>
  <c r="N41" i="1"/>
  <c r="L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L34" i="1"/>
  <c r="AK34" i="1"/>
  <c r="AA34" i="1"/>
  <c r="Z34" i="1"/>
  <c r="Y34" i="1"/>
  <c r="X34" i="1"/>
  <c r="W34" i="1"/>
  <c r="U34" i="1"/>
  <c r="T34" i="1"/>
  <c r="S34" i="1"/>
  <c r="R34" i="1"/>
  <c r="Q34" i="1"/>
  <c r="P34" i="1"/>
  <c r="O34" i="1"/>
  <c r="L34" i="1"/>
  <c r="J34" i="1"/>
  <c r="I34" i="1"/>
  <c r="H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J33" i="1"/>
  <c r="AA33" i="1"/>
  <c r="Z33" i="1"/>
  <c r="Y33" i="1"/>
  <c r="X33" i="1"/>
  <c r="W33" i="1"/>
  <c r="U33" i="1"/>
  <c r="T33" i="1"/>
  <c r="S33" i="1"/>
  <c r="R33" i="1"/>
  <c r="Q33" i="1"/>
  <c r="P33" i="1"/>
  <c r="O33" i="1"/>
  <c r="L33" i="1"/>
  <c r="J33" i="1"/>
  <c r="I33" i="1"/>
  <c r="H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T32" i="1"/>
  <c r="AK32" i="1"/>
  <c r="AA32" i="1"/>
  <c r="Z32" i="1"/>
  <c r="Y32" i="1"/>
  <c r="X32" i="1"/>
  <c r="W32" i="1"/>
  <c r="U32" i="1"/>
  <c r="T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I6" i="1" l="1"/>
  <c r="AB5" i="1"/>
  <c r="AB1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<sst xmlns="http://schemas.openxmlformats.org/spreadsheetml/2006/main" count="866" uniqueCount="697">
  <si>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</si>
  <si>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</si>
  <si>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</si>
  <si>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</si>
  <si>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</si>
  <si>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</si>
  <si>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</si>
  <si>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</si>
  <si>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</si>
  <si>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</si>
  <si>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</si>
  <si>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</si>
  <si>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</si>
  <si>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</si>
  <si>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</si>
  <si>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</si>
  <si>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</si>
  <si>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</si>
  <si>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</si>
  <si>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</si>
  <si>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</si>
  <si>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</si>
  <si>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</si>
  <si>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</si>
  <si>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</si>
  <si>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</si>
  <si>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</si>
  <si>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</si>
  <si>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</si>
  <si>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</si>
  <si>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</si>
  <si>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</si>
  <si>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</si>
  <si>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</si>
  <si>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</si>
  <si>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</si>
  <si>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</si>
  <si>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</si>
  <si>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</si>
  <si>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</si>
  <si>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</si>
  <si>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</si>
  <si>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</si>
  <si>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</si>
  <si>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</si>
  <si>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</si>
  <si>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</si>
  <si>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</si>
  <si>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</si>
  <si>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</si>
  <si>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</si>
  <si>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</si>
  <si>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</si>
  <si>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</si>
  <si>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</si>
  <si>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</si>
  <si>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</si>
  <si>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</si>
  <si>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</si>
  <si>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</si>
  <si>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</si>
  <si>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</si>
  <si>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</si>
  <si>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</si>
  <si>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</si>
  <si>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</si>
  <si>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</si>
  <si>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</si>
  <si>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</si>
  <si>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</si>
  <si>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</si>
  <si>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</si>
  <si>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</si>
  <si>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</si>
  <si>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</si>
  <si>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</si>
  <si>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</si>
  <si>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</si>
  <si>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</si>
  <si>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</si>
  <si>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</si>
  <si>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</si>
  <si>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</si>
  <si>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</si>
  <si>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</si>
  <si>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</si>
  <si>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</si>
  <si>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</si>
  <si>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</si>
  <si>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</si>
  <si>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</si>
  <si>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</si>
  <si>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</si>
  <si>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</si>
  <si>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</si>
  <si>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</si>
  <si>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</si>
  <si>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</si>
  <si>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</si>
  <si>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</si>
  <si>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</si>
  <si>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</si>
  <si>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</si>
  <si>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</si>
  <si>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</si>
  <si>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</si>
  <si>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</si>
  <si>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</si>
  <si>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</si>
  <si>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</si>
  <si>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</si>
  <si>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</si>
  <si>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</si>
  <si>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</si>
  <si>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</si>
  <si>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</si>
  <si>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</si>
  <si>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</si>
  <si>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</si>
  <si>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</si>
  <si>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</si>
  <si>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</si>
  <si>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</si>
  <si>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</si>
  <si>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</si>
  <si>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</si>
  <si>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</si>
  <si>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</si>
  <si>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</si>
  <si>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</si>
  <si>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</si>
  <si>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</si>
  <si>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</si>
  <si>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</si>
  <si>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</si>
  <si>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</si>
  <si>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</si>
  <si>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</si>
  <si>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</si>
  <si>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</si>
  <si>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</si>
  <si>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</si>
  <si>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</si>
  <si>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</si>
  <si>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</si>
  <si>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</si>
  <si>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</si>
  <si>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</si>
  <si>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</si>
  <si>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</si>
  <si>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</si>
  <si>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</si>
  <si>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</si>
  <si>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</si>
  <si>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</si>
  <si>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</si>
  <si>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</si>
  <si>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</si>
  <si>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</si>
  <si>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</si>
  <si>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</si>
  <si>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</si>
  <si>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</si>
  <si>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</si>
  <si>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</si>
  <si>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</si>
  <si>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</si>
  <si>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</si>
  <si>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</si>
  <si>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</si>
  <si>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</si>
  <si>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</si>
  <si>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</si>
  <si>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</si>
  <si>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</si>
  <si>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</si>
  <si>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</si>
  <si>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</si>
  <si>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</si>
  <si>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</si>
  <si>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</si>
  <si>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</si>
  <si>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</si>
  <si>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</si>
  <si>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</si>
  <si>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</si>
  <si>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</si>
  <si>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</si>
  <si>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</si>
  <si>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</si>
  <si>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</si>
  <si>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</si>
  <si>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</si>
  <si>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</si>
  <si>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</si>
  <si>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</si>
  <si>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</si>
  <si>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</si>
  <si>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</si>
  <si>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</si>
  <si>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</si>
  <si>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</si>
  <si>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</si>
  <si>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</si>
  <si>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</si>
  <si>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</si>
  <si>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</si>
  <si>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</si>
  <si>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</si>
  <si>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</si>
  <si>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</si>
  <si>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</si>
  <si>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</si>
  <si>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</si>
  <si>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</si>
  <si>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</si>
  <si>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</si>
  <si>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</si>
  <si>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</si>
  <si>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</si>
  <si>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</si>
  <si>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</si>
  <si>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</si>
  <si>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</si>
  <si>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</si>
  <si>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</si>
  <si>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</si>
  <si>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</si>
  <si>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</si>
  <si>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</si>
  <si>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</si>
  <si>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</si>
  <si>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</si>
  <si>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</si>
  <si>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</si>
  <si>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</si>
  <si>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</si>
  <si>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</si>
  <si>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</si>
  <si>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</si>
  <si>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</si>
  <si>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</si>
  <si>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</si>
  <si>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</si>
  <si>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</si>
  <si>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</si>
  <si>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</si>
  <si>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</si>
  <si>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</si>
  <si>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</si>
  <si>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</si>
  <si>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</si>
  <si>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</si>
  <si>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</si>
  <si>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</si>
  <si>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</si>
  <si>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</si>
  <si>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</si>
  <si>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</si>
  <si>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</si>
  <si>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</si>
  <si>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</si>
  <si>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</si>
  <si>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</si>
  <si>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</si>
  <si>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</si>
  <si>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</si>
  <si>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</si>
  <si>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</si>
  <si>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</si>
  <si>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</si>
  <si>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</si>
  <si>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</si>
  <si>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</si>
  <si>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</si>
  <si>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</si>
  <si>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</si>
  <si>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</si>
  <si>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</si>
  <si>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</si>
  <si>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</si>
  <si>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</si>
  <si>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</si>
  <si>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</si>
  <si>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</si>
  <si>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</si>
  <si>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</si>
  <si>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</si>
  <si>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</si>
  <si>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</si>
  <si>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</si>
  <si>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</si>
  <si>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</si>
  <si>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</si>
  <si>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</si>
  <si>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</si>
  <si>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</si>
  <si>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</si>
  <si>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</si>
  <si>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</si>
  <si>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</si>
  <si>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</si>
  <si>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</si>
  <si>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</si>
  <si>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</si>
  <si>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</si>
  <si>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</si>
  <si>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</si>
  <si>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</si>
  <si>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</si>
  <si>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</si>
  <si>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</si>
  <si>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</si>
  <si>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</si>
  <si>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</si>
  <si>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</si>
  <si>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</si>
  <si>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</si>
  <si>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</si>
  <si>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</si>
  <si>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</si>
  <si>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</si>
  <si>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</si>
  <si>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</si>
  <si>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</si>
  <si>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</si>
  <si>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</si>
  <si>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</si>
  <si>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</si>
  <si>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</si>
  <si>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</si>
  <si>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</si>
  <si>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</si>
  <si>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</si>
  <si>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</si>
  <si>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</si>
  <si>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</si>
  <si>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</si>
  <si>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</si>
  <si>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</si>
  <si>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</si>
  <si>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</si>
  <si>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</si>
  <si>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</si>
  <si>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</si>
  <si>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</si>
  <si>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</si>
  <si>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</si>
  <si>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</si>
  <si>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</si>
  <si>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</si>
  <si>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</si>
  <si>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</si>
  <si>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</si>
  <si>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</si>
  <si>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</si>
  <si>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</si>
  <si>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</si>
  <si>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</si>
  <si>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</si>
  <si>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</si>
  <si>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</si>
  <si>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</si>
  <si>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</si>
  <si>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</si>
  <si>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</si>
  <si>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</si>
  <si>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</si>
  <si>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</si>
  <si>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</si>
  <si>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</si>
  <si>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</si>
  <si>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</si>
  <si>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</si>
  <si>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</si>
  <si>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</si>
  <si>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</si>
  <si>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</si>
  <si>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</si>
  <si>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</si>
  <si>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</si>
  <si>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</si>
  <si>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</si>
  <si>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</si>
  <si>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</si>
  <si>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</si>
  <si>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</si>
  <si>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</si>
  <si>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</si>
  <si>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</si>
  <si>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</si>
  <si>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</si>
  <si>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</si>
  <si>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</si>
  <si>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</si>
  <si>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</si>
  <si>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</si>
  <si>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</si>
  <si>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</si>
  <si>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</si>
  <si>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</si>
  <si>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</si>
  <si>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</si>
  <si>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</si>
  <si>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</si>
  <si>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</si>
  <si>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</si>
  <si>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</si>
  <si>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</si>
  <si>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</si>
  <si>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</si>
  <si>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</si>
  <si>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</si>
  <si>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</si>
  <si>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</si>
  <si>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</si>
  <si>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</si>
  <si>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</si>
  <si>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</si>
  <si>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</si>
  <si>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</si>
  <si>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</si>
  <si>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</si>
  <si>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</si>
  <si>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</si>
  <si>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</si>
  <si>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</si>
  <si>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</si>
  <si>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</si>
  <si>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</si>
  <si>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</si>
  <si>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</si>
  <si>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</si>
  <si>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</si>
  <si>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</si>
  <si>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</si>
  <si>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</si>
  <si>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</si>
  <si>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</si>
  <si>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</si>
  <si>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</si>
  <si>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</si>
  <si>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</si>
  <si>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</si>
  <si>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</si>
  <si>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</si>
  <si>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</si>
  <si>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</si>
  <si>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</si>
  <si>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</si>
  <si>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</si>
  <si>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</si>
  <si>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</si>
  <si>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</si>
  <si>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</si>
  <si>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</si>
  <si>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</si>
  <si>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</si>
  <si>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</si>
  <si>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</si>
  <si>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</si>
  <si>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</si>
  <si>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</si>
  <si>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</si>
  <si>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</si>
  <si>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</si>
  <si>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</si>
  <si>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</si>
  <si>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</si>
  <si>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</si>
  <si>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</si>
  <si>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</si>
  <si>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</si>
  <si>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</si>
  <si>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</si>
  <si>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</si>
  <si>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</si>
  <si>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</si>
  <si>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</si>
  <si>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</si>
  <si>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</si>
  <si>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</si>
  <si>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</si>
  <si>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</si>
  <si>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</si>
  <si>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</si>
  <si>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</si>
  <si>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</si>
  <si>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</si>
  <si>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</si>
  <si>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</si>
  <si>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</si>
  <si>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</si>
  <si>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</si>
  <si>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</si>
  <si>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</si>
  <si>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</si>
  <si>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</si>
  <si>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</si>
  <si>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</si>
  <si>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</si>
  <si>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</si>
  <si>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</si>
  <si>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</si>
  <si>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</si>
  <si>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</si>
  <si>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</si>
  <si>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</si>
  <si>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</si>
  <si>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</si>
  <si>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</si>
  <si>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</si>
  <si>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</si>
  <si>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</si>
  <si>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</si>
  <si>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</si>
  <si>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</si>
  <si>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</si>
  <si>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</si>
  <si>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</si>
  <si>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</si>
  <si>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</si>
  <si>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</si>
  <si>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</si>
  <si>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</si>
  <si>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</si>
  <si>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</si>
  <si>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</si>
  <si>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</si>
  <si>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</si>
  <si>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</si>
  <si>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</si>
  <si>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</si>
  <si>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</si>
  <si>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</si>
  <si>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</si>
  <si>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</si>
  <si>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</si>
  <si>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</si>
  <si>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</si>
  <si>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</si>
  <si>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</si>
  <si>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</si>
  <si>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</si>
  <si>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</si>
  <si>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</si>
  <si>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</si>
  <si>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</si>
  <si>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</si>
  <si>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</si>
  <si>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</si>
  <si>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</si>
  <si>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</si>
  <si>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</si>
  <si>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</si>
  <si>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</si>
  <si>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</si>
  <si>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</si>
  <si>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</si>
  <si>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</si>
  <si>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</si>
  <si>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</si>
  <si>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</si>
  <si>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</si>
  <si>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</si>
  <si>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</si>
  <si>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</si>
  <si>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</si>
  <si>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</si>
  <si>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</si>
  <si>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</si>
  <si>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</si>
  <si>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</si>
  <si>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</si>
  <si>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</si>
  <si>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</si>
  <si>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</si>
  <si>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</si>
  <si>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</si>
  <si>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</si>
  <si>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</si>
  <si>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</si>
  <si>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</si>
  <si>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</si>
  <si>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</si>
  <si>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</si>
  <si>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</si>
  <si>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</si>
  <si>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</si>
  <si>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</si>
  <si>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</si>
  <si>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</si>
  <si>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</si>
  <si>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</si>
  <si>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</si>
  <si>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</si>
  <si>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</si>
  <si>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</si>
  <si>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</si>
  <si>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</si>
  <si>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</si>
  <si>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</si>
  <si>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</si>
  <si>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</si>
  <si>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</si>
  <si>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</si>
  <si>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</si>
  <si>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</si>
  <si>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</si>
  <si>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</si>
  <si>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</si>
  <si>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</si>
  <si>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</si>
  <si>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</si>
  <si>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</si>
  <si>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</si>
  <si>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</si>
  <si>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</si>
  <si>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</si>
  <si>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</si>
  <si>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</si>
  <si>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</si>
  <si>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</si>
  <si>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</si>
  <si>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</si>
  <si>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</si>
  <si>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</si>
  <si>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</si>
  <si>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</si>
  <si>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</si>
  <si>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</si>
  <si>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</si>
  <si>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</si>
  <si>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</si>
  <si>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</si>
  <si>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</si>
  <si>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</si>
  <si>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</si>
  <si>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</si>
  <si>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</si>
  <si>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</si>
  <si>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</si>
  <si>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</si>
  <si>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KOMPATIBEL MIT - Dell {model}. Bitte überprüfen Sie das Bild und die Beschreibung sorgfältig, bevor Sie eine Tastatur kaufen. Dies stellt sicher, dass Sie die richtige Laptop-Tastatur für Ihren Computer erhalten. Super einfache Installation. </t>
  </si>
  <si>
    <t>👉 REFORMADO: AHORRE DINERO - Reemplazo del teclado para portátil Dell, misma calidad que los teclados OEM. TellusRem es el distribuidor líder de teclados en el mundo desde 2011. Teclado de reemplazo perfecto, fácil de reemplazar e instalar.</t>
  </si>
  <si>
    <t>👉 COMPATIBLE CON: Dell {model}. Por favor, revise la imagen y la descripción cuidadosamente antes de comprar cualquier teclado. Esto asegura que obtenga el teclado correcto para su portátil. Instalación fácil.</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</si>
  <si>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</si>
  <si>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COMPATIBLE AVEC - Dell {model}. Veuillez vérifier attentivement l'image et la description avant d'acheter un clavier. Cela garantit que vous obtenez le bon clavier d'ordinateur portable pour votre ordinateur. Installation super facile. </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</si>
  <si>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</si>
  <si>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COMPATIBILE CON - Dell {model}. Si prega di controllare attentamente l'immagine e la descrizione prima di acquistare qualsiasi tastiera. Ciò garantisce di ottenere la tastiera del laptop corretta per il computer. Installazione super facile. </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</si>
  <si>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</si>
  <si>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COMPATIBEL MET - Dell {model}. Controleer de afbeelding en beschrijving zorgvuldig voordat u een toetsenbord koopt. Dit zorgt ervoor dat u het juiste laptoptoetsenbord voor uw computer krijgt. Super eenvoudige installatie. </t>
  </si>
  <si>
    <t>👉 ODNOWIONY: OSZCZĘDZAJ PIENIĄDZE - Zamienna klawiatura laptopa Dell, taka sama jakość jak klawiatury OEM. TellusRem jest wiodącym dystrybutorem klawiatur na świecie od 2011 roku. Doskonała klawiatura zastępcza, łatwa w wymianie i instalacji.</t>
  </si>
  <si>
    <t>👉 KOMPATYBILNY Z — Dell {model}. Proszę dokładnie sprawdzić zdjęcie i opis przed zakupem jakiejkolwiek klawiatury. Gwarantuje to, że otrzymasz odpowiednią klawiaturę laptopa dla swojego komputera. Super łatwa instalacja.</t>
  </si>
  <si>
    <t>👉 RENOVERAT: SPARA PENGAR - Ersättande Dell-tangentbord för laptop, samma kvalitet som OEM-tangentbord. TellusRem är den ledande tangentbordsdistributören i världen sedan 2011. Perfekt ersättningstangentbord, lätt att byta ut och installera.</t>
  </si>
  <si>
    <t>👉 KOMPATIBEL MED - Dell {model}. Vänligen kontrollera bilden och beskrivningen noggrant innan du köper något tangentbord. Detta säkerställer att du får rätt laptoptangentbord för din dator. Superenkel installation.</t>
  </si>
  <si>
    <t>👉 YENİLENDİ: PARA TASARRUFU - Yedek Dell dizüstü bilgisayar klavyesi, OEM klavyeleriyle aynı kalitede. TellusRem, 2011'den beri dünyanın Lider klavye distribütörüdür. Mükemmel yedek klavye, değiştirilmesi ve takılması kolaydır.</t>
  </si>
  <si>
    <t>👉 İLE UYUMLU - Dell {model}. Herhangi bir klavye satın almadan önce lütfen resmi ve açıklamayı dikkatlice kontrol edin. Bu, bilgisayarınız için doğru dizüstü bilgisayar klavyesini almanızı sağlar. Süper kolay kurulum.</t>
  </si>
  <si>
    <t xml:space="preserve">replacement {language} backlit keyboard for Lenovo  </t>
  </si>
  <si>
    <t xml:space="preserve">replacement {language} non-backlit keyboard for Lenovo  </t>
  </si>
  <si>
    <t xml:space="preserve">ersatztastatur {language} Hintergrundbeleuchtung für Dell </t>
  </si>
  <si>
    <t xml:space="preserve">ersatztastatur {language} Nicht Hintergrundbeleuchtung für Dell </t>
  </si>
  <si>
    <t xml:space="preserve">Teclado de respuesto {language} retroiluminado  para Dell </t>
  </si>
  <si>
    <t xml:space="preserve">Teclado de respuesto {language} sin retroiluminación  para Dell </t>
  </si>
  <si>
    <t xml:space="preserve">clavier de remplacement {language} rétroéclairé pour Dell </t>
  </si>
  <si>
    <t xml:space="preserve">clavier de remplacement {language} non rétroéclairé pour Dell </t>
  </si>
  <si>
    <t xml:space="preserve">sostituzione della tastiera {language} retroilluminata per Dell </t>
  </si>
  <si>
    <t xml:space="preserve">sostituzione della tastiera {language} non retroilluminata per Dell </t>
  </si>
  <si>
    <t xml:space="preserve">vervangend {language} toetsenbord met achtergrondverlichting voor Dell </t>
  </si>
  <si>
    <t xml:space="preserve">vervangend {language} toetsenbord zonder achtergrondverlichting voor Dell </t>
  </si>
  <si>
    <t xml:space="preserve">wymiana podświetlanej klawiatury {language} dla Dell </t>
  </si>
  <si>
    <t xml:space="preserve">wymiana niepodświetlanej klawiatury {language} dla Dell </t>
  </si>
  <si>
    <t xml:space="preserve">ersättningsbakgrundsbelyst {language} tangentbord för Dell </t>
  </si>
  <si>
    <t xml:space="preserve">ersätter {language} icke-bakgrundsbelyst tangentbord för Dell </t>
  </si>
  <si>
    <t>Dell  için yedek {language} arkadan aydınlatmalı klavye</t>
  </si>
  <si>
    <t>Dell  için yedek {language} arkadan aydınlatmasız klavye</t>
  </si>
  <si>
    <t>Dell 7250 Regular - DE</t>
  </si>
  <si>
    <t>Dell 7250 Regular - FR</t>
  </si>
  <si>
    <t>Dell 7250 Regular - IT</t>
  </si>
  <si>
    <t>Dell 7250 Regular - ES</t>
  </si>
  <si>
    <t>Dell 7250 Regular - UK</t>
  </si>
  <si>
    <t>Dell 7250 Regular - NORDIC</t>
  </si>
  <si>
    <t>Dell 7250 Regular - US int</t>
  </si>
  <si>
    <t>Dell 7250 Regular - US</t>
  </si>
  <si>
    <t>DELL/E7250/RG/DE</t>
  </si>
  <si>
    <t>DELL/E7250/RG/FR</t>
  </si>
  <si>
    <t>DELL/E7250/RG/IT</t>
  </si>
  <si>
    <t>DELL/E7250/RG/ES</t>
  </si>
  <si>
    <t>DELL/E7250/RG/UK</t>
  </si>
  <si>
    <t>DELL/E7250/RG/NOR</t>
  </si>
  <si>
    <t>DELL/E7250/RG/USI</t>
  </si>
  <si>
    <t>Dell 7250 RG parent</t>
  </si>
  <si>
    <t>E7250 E5250 E5270 5250 7250</t>
  </si>
  <si>
    <t>DELL/E7250/RG/US</t>
  </si>
  <si>
    <t>35.95</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</si>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</sst>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
      <sz val="8"/>
      <name val="Arial"/>
      <family val="2"/>
    </font>
    <font>
      <sz val="13"/>
      <color rgb="FF000000"/>
      <name val="Helvetic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AX1" zoomScale="130" zoomScaleNormal="130" workbookViewId="0">
      <selection activeCell="G5" sqref="G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695</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696</v>
      </c>
    </row>
    <row r="4" spans="1:193" ht="17" x14ac:dyDescent="0.2">
      <c r="A4" s="1" t="str">
        <f>IF(ISBLANK(Values!E3),"",IF(Values!$B$37="EU","computercomponent","computer"))</f>
        <v>computercomponent</v>
      </c>
      <c r="B4" s="27" t="str">
        <f>Values!B13</f>
        <v>Dell 7250 RG parent</v>
      </c>
      <c r="C4" s="27" t="s">
        <v>345</v>
      </c>
      <c r="D4" s="28">
        <f>Values!B14</f>
        <v>5714401726999</v>
      </c>
      <c r="E4" s="1" t="s">
        <v>346</v>
      </c>
      <c r="F4" s="27" t="str">
        <f>SUBSTITUTE(Values!B1, "{language}", "") &amp; " " &amp; Values!B3</f>
        <v>clavier de remplacement  rétroéclairé pour Dell  E7250 E5250 E5270 5250 7250</v>
      </c>
      <c r="G4" s="27" t="s">
        <v>345</v>
      </c>
      <c r="H4" s="1" t="str">
        <f>Values!B16</f>
        <v>computer-keyboards</v>
      </c>
      <c r="I4" s="1" t="str">
        <f>IF(ISBLANK(Values!E3),"","4730574031")</f>
        <v>4730574031</v>
      </c>
      <c r="J4" s="29" t="str">
        <f>Values!B13</f>
        <v>Dell 7250 RG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64" x14ac:dyDescent="0.2">
      <c r="A5" s="1" t="str">
        <f>IF(ISBLANK(Values!E4),"",IF(Values!$B$37="EU","computercomponent","computer"))</f>
        <v>computercomponent</v>
      </c>
      <c r="B5" s="33" t="str">
        <f>IF(ISBLANK(Values!E4),"",Values!F4)</f>
        <v>Dell 7250 Regular - DE</v>
      </c>
      <c r="C5" s="29" t="str">
        <f>IF(ISBLANK(Values!E4),"","TellusRem")</f>
        <v>TellusRem</v>
      </c>
      <c r="D5" s="28">
        <f>IF(ISBLANK(Values!E4),"",Values!E4)</f>
        <v>5714401726012</v>
      </c>
      <c r="E5" s="1" t="str">
        <f>IF(ISBLANK(Values!E4),"","EAN")</f>
        <v>EAN</v>
      </c>
      <c r="F5" s="27" t="str">
        <f>IF(ISBLANK(Values!E4),"",IF(Values!J4, SUBSTITUTE(Values!$B$1, "{language}", Values!H4) &amp; " " &amp;Values!$B$3, SUBSTITUTE(Values!$B$2, "{language}", Values!$H4) &amp; " " &amp;Values!$B$3))</f>
        <v>clavier de remplacement Allemand non rétroéclairé pour Dell  E7250 E5250 E5270 5250 7250</v>
      </c>
      <c r="G5" s="29" t="str">
        <f>IF(ISBLANK(Values!E4),"",IF(Values!$B$20="PartialUpdate","","TellusRem"))</f>
        <v>TellusRem</v>
      </c>
      <c r="H5" s="1" t="str">
        <f>IF(ISBLANK(Values!E4),"",Values!$B$16)</f>
        <v>computer-keyboards</v>
      </c>
      <c r="I5" s="1" t="str">
        <f>IF(ISBLANK(Values!E4),"","4730574031")</f>
        <v>4730574031</v>
      </c>
      <c r="J5" s="31" t="str">
        <f>IF(ISBLANK(Values!E4),"",Values!F4 )</f>
        <v>Dell 7250 Regular - DE</v>
      </c>
      <c r="K5" s="27" t="str">
        <f>IF(IF(ISBLANK(Values!E4),"",IF(Values!J4, Values!$B$4, Values!$B$5))=0,"",IF(ISBLANK(Values!E4),"",IF(Values!J4, Values!$B$4, Values!$B$5)))</f>
        <v>35.95</v>
      </c>
      <c r="L5" s="27" t="str">
        <f>IF(ISBLANK(Values!E4),"",IF($CO5="DEFAULT", Values!$B$18, ""))</f>
        <v/>
      </c>
      <c r="M5" s="27" t="str">
        <f>IF(ISBLANK(Values!E4),"",Values!$M4)</f>
        <v>https://raw.githubusercontent.com/PatrickVibild/TellusAmazonPictures/master/pictures/DELL/E7250/RG/DE/1.jpg</v>
      </c>
      <c r="N5" s="27" t="str">
        <f>IF(ISBLANK(Values!$F4),"",Values!N4)</f>
        <v>https://raw.githubusercontent.com/PatrickVibild/TellusAmazonPictures/master/pictures/DELL/E7250/RG/DE/2.jpg</v>
      </c>
      <c r="O5" s="27" t="str">
        <f>IF(ISBLANK(Values!$F4),"",Values!O4)</f>
        <v>https://raw.githubusercontent.com/PatrickVibild/TellusAmazonPictures/master/pictures/DELL/E7250/RG/DE/3.jpg</v>
      </c>
      <c r="P5" s="27" t="str">
        <f>IF(ISBLANK(Values!$F4),"",Values!P4)</f>
        <v>https://raw.githubusercontent.com/PatrickVibild/TellusAmazonPictures/master/pictures/DELL/E7250/RG/DE/4.jpg</v>
      </c>
      <c r="Q5" s="27" t="str">
        <f>IF(ISBLANK(Values!$F4),"",Values!Q4)</f>
        <v>https://raw.githubusercontent.com/PatrickVibild/TellusAmazonPictures/master/pictures/DELL/E7250/RG/DE/5.jpg</v>
      </c>
      <c r="R5" s="27" t="str">
        <f>IF(ISBLANK(Values!$F4),"",Values!R4)</f>
        <v>https://raw.githubusercontent.com/PatrickVibild/TellusAmazonPictures/master/pictures/DELL/E7250/RG/DE/6.jpg</v>
      </c>
      <c r="S5" s="27" t="str">
        <f>IF(ISBLANK(Values!$F4),"",Values!S4)</f>
        <v>https://raw.githubusercontent.com/PatrickVibild/TellusAmazonPictures/master/pictures/DELL/E7250/RG/DE/7.jpg</v>
      </c>
      <c r="T5" s="27" t="str">
        <f>IF(ISBLANK(Values!$F4),"",Values!T4)</f>
        <v>https://raw.githubusercontent.com/PatrickVibild/TellusAmazonPictures/master/pictures/DELL/E7250/RG/DE/8.jpg</v>
      </c>
      <c r="U5" s="27" t="str">
        <f>IF(ISBLANK(Values!$F4),"",Values!U4)</f>
        <v>https://raw.githubusercontent.com/PatrickVibild/TellusAmazonPictures/master/pictures/DELL/E7250/RG/DE/9.jpg</v>
      </c>
      <c r="W5" s="29" t="str">
        <f>IF(ISBLANK(Values!E4),"","Child")</f>
        <v>Child</v>
      </c>
      <c r="X5" s="29" t="str">
        <f>IF(ISBLANK(Values!E4),"",Values!$B$13)</f>
        <v>Dell 7250 RG parent</v>
      </c>
      <c r="Y5" s="31" t="str">
        <f>IF(ISBLANK(Values!E4),"","Size-Color")</f>
        <v>Size-Color</v>
      </c>
      <c r="Z5" s="29" t="str">
        <f>IF(ISBLANK(Values!E4),"","variation")</f>
        <v>variation</v>
      </c>
      <c r="AA5" s="1" t="str">
        <f>IF(ISBLANK(Values!E4),"",Values!$B$20)</f>
        <v>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4" t="str">
        <f>IF(ISBLANK(Values!E4),"",IF(Values!I4,Values!$B$23,Values!$B$33))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5" s="3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E7250 E5250 E5270 5250 7250</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non rétroéclairé.</v>
      </c>
      <c r="AM5" s="1" t="str">
        <f>SUBSTITUTE(IF(ISBLANK(Values!E4),"",Values!$B$27), "{model}", Values!$B$3)</f>
        <v xml:space="preserve">👉 COMPATIBLE AVEC - Dell E7250 E5250 E5270 5250 7250. Veuillez vérifier attentivement l'image et la description avant d'acheter un clavier. Cela garantit que vous obtenez le bon clavier d'ordinateur portable pour votre ordinateur. Installation super facile. </v>
      </c>
      <c r="AT5" s="27" t="str">
        <f>IF(ISBLANK(Values!E4),"",Values!H4)</f>
        <v>Allemand</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 s="1" t="str">
        <f>IF(ISBLANK(Values!E4),"","No")</f>
        <v>No</v>
      </c>
      <c r="DA5" s="1" t="str">
        <f>IF(ISBLANK(Values!E4),"","No")</f>
        <v>No</v>
      </c>
      <c r="DO5" s="1" t="str">
        <f>IF(ISBLANK(Values!E4),"","Parts")</f>
        <v>Parts</v>
      </c>
      <c r="DP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IF(ISBLANK(Values!$E4), "", "not_applicable")</f>
        <v>not_applicable</v>
      </c>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35.95</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c r="GK5" s="64" t="str">
        <f>K5</f>
        <v>35.95</v>
      </c>
    </row>
    <row r="6" spans="1:193" ht="64" x14ac:dyDescent="0.2">
      <c r="A6" s="1" t="str">
        <f>IF(ISBLANK(Values!E5),"",IF(Values!$B$37="EU","computercomponent","computer"))</f>
        <v>computercomponent</v>
      </c>
      <c r="B6" s="33" t="str">
        <f>IF(ISBLANK(Values!E5),"",Values!F5)</f>
        <v>Dell 7250 Regular - FR</v>
      </c>
      <c r="C6" s="29" t="str">
        <f>IF(ISBLANK(Values!E5),"","TellusRem")</f>
        <v>TellusRem</v>
      </c>
      <c r="D6" s="28">
        <f>IF(ISBLANK(Values!E5),"",Values!E5)</f>
        <v>5714401726029</v>
      </c>
      <c r="E6" s="1" t="str">
        <f>IF(ISBLANK(Values!E5),"","EAN")</f>
        <v>EAN</v>
      </c>
      <c r="F6" s="27" t="str">
        <f>IF(ISBLANK(Values!E5),"",IF(Values!J5, SUBSTITUTE(Values!$B$1, "{language}", Values!H5) &amp; " " &amp;Values!$B$3, SUBSTITUTE(Values!$B$2, "{language}", Values!$H5) &amp; " " &amp;Values!$B$3))</f>
        <v>clavier de remplacement Français non rétroéclairé pour Dell  E7250 E5250 E5270 5250 7250</v>
      </c>
      <c r="G6" s="29" t="str">
        <f>IF(ISBLANK(Values!E5),"",IF(Values!$B$20="PartialUpdate","","TellusRem"))</f>
        <v>TellusRem</v>
      </c>
      <c r="H6" s="1" t="str">
        <f>IF(ISBLANK(Values!E5),"",Values!$B$16)</f>
        <v>computer-keyboards</v>
      </c>
      <c r="I6" s="1" t="str">
        <f>IF(ISBLANK(Values!E5),"","4730574031")</f>
        <v>4730574031</v>
      </c>
      <c r="J6" s="31" t="str">
        <f>IF(ISBLANK(Values!E5),"",Values!F5 )</f>
        <v>Dell 7250 Regular - FR</v>
      </c>
      <c r="K6" s="27" t="str">
        <f>IF(IF(ISBLANK(Values!E5),"",IF(Values!J5, Values!$B$4, Values!$B$5))=0,"",IF(ISBLANK(Values!E5),"",IF(Values!J5, Values!$B$4, Values!$B$5)))</f>
        <v>35.95</v>
      </c>
      <c r="L6" s="27" t="str">
        <f>IF(ISBLANK(Values!E5),"",IF($CO6="DEFAULT", Values!$B$18, ""))</f>
        <v/>
      </c>
      <c r="M6" s="27" t="str">
        <f>IF(ISBLANK(Values!E5),"",Values!$M5)</f>
        <v>https://raw.githubusercontent.com/PatrickVibild/TellusAmazonPictures/master/pictures/DELL/E7250/RG/FR/1.jpg</v>
      </c>
      <c r="N6" s="27" t="str">
        <f>IF(ISBLANK(Values!$F5),"",Values!N5)</f>
        <v>https://raw.githubusercontent.com/PatrickVibild/TellusAmazonPictures/master/pictures/DELL/E7250/RG/FR/2.jpg</v>
      </c>
      <c r="O6" s="27" t="str">
        <f>IF(ISBLANK(Values!$F5),"",Values!O5)</f>
        <v>https://raw.githubusercontent.com/PatrickVibild/TellusAmazonPictures/master/pictures/DELL/E7250/RG/FR/3.jpg</v>
      </c>
      <c r="P6" s="27" t="str">
        <f>IF(ISBLANK(Values!$F5),"",Values!P5)</f>
        <v>https://raw.githubusercontent.com/PatrickVibild/TellusAmazonPictures/master/pictures/DELL/E7250/RG/FR/4.jpg</v>
      </c>
      <c r="Q6" s="27" t="str">
        <f>IF(ISBLANK(Values!$F5),"",Values!Q5)</f>
        <v>https://raw.githubusercontent.com/PatrickVibild/TellusAmazonPictures/master/pictures/DELL/E7250/RG/FR/5.jpg</v>
      </c>
      <c r="R6" s="27" t="str">
        <f>IF(ISBLANK(Values!$F5),"",Values!R5)</f>
        <v>https://raw.githubusercontent.com/PatrickVibild/TellusAmazonPictures/master/pictures/DELL/E7250/RG/FR/6.jpg</v>
      </c>
      <c r="S6" s="27" t="str">
        <f>IF(ISBLANK(Values!$F5),"",Values!S5)</f>
        <v>https://raw.githubusercontent.com/PatrickVibild/TellusAmazonPictures/master/pictures/DELL/E7250/RG/FR/7.jpg</v>
      </c>
      <c r="T6" s="27" t="str">
        <f>IF(ISBLANK(Values!$F5),"",Values!T5)</f>
        <v>https://raw.githubusercontent.com/PatrickVibild/TellusAmazonPictures/master/pictures/DELL/E7250/RG/FR/8.jpg</v>
      </c>
      <c r="U6" s="27" t="str">
        <f>IF(ISBLANK(Values!$F5),"",Values!U5)</f>
        <v>https://raw.githubusercontent.com/PatrickVibild/TellusAmazonPictures/master/pictures/DELL/E7250/RG/FR/9.jpg</v>
      </c>
      <c r="W6" s="29" t="str">
        <f>IF(ISBLANK(Values!E5),"","Child")</f>
        <v>Child</v>
      </c>
      <c r="X6" s="29" t="str">
        <f>IF(ISBLANK(Values!E5),"",Values!$B$13)</f>
        <v>Dell 7250 RG parent</v>
      </c>
      <c r="Y6" s="31" t="str">
        <f>IF(ISBLANK(Values!E5),"","Size-Color")</f>
        <v>Size-Color</v>
      </c>
      <c r="Z6" s="29" t="str">
        <f>IF(ISBLANK(Values!E5),"","variation")</f>
        <v>variation</v>
      </c>
      <c r="AA6" s="1" t="str">
        <f>IF(ISBLANK(Values!E5),"",Values!$B$20)</f>
        <v>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4" t="str">
        <f>IF(ISBLANK(Values!E5),"",IF(Values!I5,Values!$B$23,Values!$B$33))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6" s="3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E7250 E5250 E5270 5250 7250</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non rétroéclairé.</v>
      </c>
      <c r="AM6" s="1" t="str">
        <f>SUBSTITUTE(IF(ISBLANK(Values!E5),"",Values!$B$27), "{model}", Values!$B$3)</f>
        <v xml:space="preserve">👉 COMPATIBLE AVEC - Dell E7250 E5250 E5270 5250 7250. Veuillez vérifier attentivement l'image et la description avant d'acheter un clavier. Cela garantit que vous obtenez le bon clavier d'ordinateur portable pour votre ordinateur. Installation super facile. </v>
      </c>
      <c r="AT6" s="27" t="str">
        <f>IF(ISBLANK(Values!E5),"",Values!H5)</f>
        <v>Français</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 s="1" t="str">
        <f>IF(ISBLANK(Values!E5),"","No")</f>
        <v>No</v>
      </c>
      <c r="DA6" s="1" t="str">
        <f>IF(ISBLANK(Values!E5),"","No")</f>
        <v>No</v>
      </c>
      <c r="DO6" s="1" t="str">
        <f>IF(ISBLANK(Values!E5),"","Parts")</f>
        <v>Parts</v>
      </c>
      <c r="DP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IF(ISBLANK(Values!$E5), "", "not_applicable")</f>
        <v>not_applicable</v>
      </c>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35.95</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c r="GK6" s="64" t="str">
        <f>K6</f>
        <v>35.95</v>
      </c>
    </row>
    <row r="7" spans="1:193" ht="64" x14ac:dyDescent="0.2">
      <c r="A7" s="1" t="str">
        <f>IF(ISBLANK(Values!E6),"",IF(Values!$B$37="EU","computercomponent","computer"))</f>
        <v>computercomponent</v>
      </c>
      <c r="B7" s="33" t="str">
        <f>IF(ISBLANK(Values!E6),"",Values!F6)</f>
        <v>Dell 7250 Regular - IT</v>
      </c>
      <c r="C7" s="29" t="str">
        <f>IF(ISBLANK(Values!E6),"","TellusRem")</f>
        <v>TellusRem</v>
      </c>
      <c r="D7" s="28">
        <f>IF(ISBLANK(Values!E6),"",Values!E6)</f>
        <v>5714401726036</v>
      </c>
      <c r="E7" s="1" t="str">
        <f>IF(ISBLANK(Values!E6),"","EAN")</f>
        <v>EAN</v>
      </c>
      <c r="F7" s="27" t="str">
        <f>IF(ISBLANK(Values!E6),"",IF(Values!J6, SUBSTITUTE(Values!$B$1, "{language}", Values!H6) &amp; " " &amp;Values!$B$3, SUBSTITUTE(Values!$B$2, "{language}", Values!$H6) &amp; " " &amp;Values!$B$3))</f>
        <v>clavier de remplacement Italien non rétroéclairé pour Dell  E7250 E5250 E5270 5250 7250</v>
      </c>
      <c r="G7" s="29" t="str">
        <f>IF(ISBLANK(Values!E6),"",IF(Values!$B$20="PartialUpdate","","TellusRem"))</f>
        <v>TellusRem</v>
      </c>
      <c r="H7" s="1" t="str">
        <f>IF(ISBLANK(Values!E6),"",Values!$B$16)</f>
        <v>computer-keyboards</v>
      </c>
      <c r="I7" s="1" t="str">
        <f>IF(ISBLANK(Values!E6),"","4730574031")</f>
        <v>4730574031</v>
      </c>
      <c r="J7" s="31" t="str">
        <f>IF(ISBLANK(Values!E6),"",Values!F6 )</f>
        <v>Dell 7250 Regular - IT</v>
      </c>
      <c r="K7" s="27" t="str">
        <f>IF(IF(ISBLANK(Values!E6),"",IF(Values!J6, Values!$B$4, Values!$B$5))=0,"",IF(ISBLANK(Values!E6),"",IF(Values!J6, Values!$B$4, Values!$B$5)))</f>
        <v>35.95</v>
      </c>
      <c r="L7" s="27" t="str">
        <f>IF(ISBLANK(Values!E6),"",IF($CO7="DEFAULT", Values!$B$18, ""))</f>
        <v/>
      </c>
      <c r="M7" s="27" t="str">
        <f>IF(ISBLANK(Values!E6),"",Values!$M6)</f>
        <v>https://raw.githubusercontent.com/PatrickVibild/TellusAmazonPictures/master/pictures/DELL/E7250/RG/IT/1.jpg</v>
      </c>
      <c r="N7" s="27" t="str">
        <f>IF(ISBLANK(Values!$F6),"",Values!N6)</f>
        <v>https://raw.githubusercontent.com/PatrickVibild/TellusAmazonPictures/master/pictures/DELL/E7250/RG/IT/2.jpg</v>
      </c>
      <c r="O7" s="27" t="str">
        <f>IF(ISBLANK(Values!$F6),"",Values!O6)</f>
        <v>https://raw.githubusercontent.com/PatrickVibild/TellusAmazonPictures/master/pictures/DELL/E7250/RG/IT/3.jpg</v>
      </c>
      <c r="P7" s="27" t="str">
        <f>IF(ISBLANK(Values!$F6),"",Values!P6)</f>
        <v>https://raw.githubusercontent.com/PatrickVibild/TellusAmazonPictures/master/pictures/DELL/E7250/RG/IT/4.jpg</v>
      </c>
      <c r="Q7" s="27" t="str">
        <f>IF(ISBLANK(Values!$F6),"",Values!Q6)</f>
        <v>https://raw.githubusercontent.com/PatrickVibild/TellusAmazonPictures/master/pictures/DELL/E7250/RG/IT/5.jpg</v>
      </c>
      <c r="R7" s="27" t="str">
        <f>IF(ISBLANK(Values!$F6),"",Values!R6)</f>
        <v>https://raw.githubusercontent.com/PatrickVibild/TellusAmazonPictures/master/pictures/DELL/E7250/RG/IT/6.jpg</v>
      </c>
      <c r="S7" s="27" t="str">
        <f>IF(ISBLANK(Values!$F6),"",Values!S6)</f>
        <v>https://raw.githubusercontent.com/PatrickVibild/TellusAmazonPictures/master/pictures/DELL/E7250/RG/IT/7.jpg</v>
      </c>
      <c r="T7" s="27" t="str">
        <f>IF(ISBLANK(Values!$F6),"",Values!T6)</f>
        <v>https://raw.githubusercontent.com/PatrickVibild/TellusAmazonPictures/master/pictures/DELL/E7250/RG/IT/8.jpg</v>
      </c>
      <c r="U7" s="27" t="str">
        <f>IF(ISBLANK(Values!$F6),"",Values!U6)</f>
        <v>https://raw.githubusercontent.com/PatrickVibild/TellusAmazonPictures/master/pictures/DELL/E7250/RG/IT/9.jpg</v>
      </c>
      <c r="W7" s="29" t="str">
        <f>IF(ISBLANK(Values!E6),"","Child")</f>
        <v>Child</v>
      </c>
      <c r="X7" s="29" t="str">
        <f>IF(ISBLANK(Values!E6),"",Values!$B$13)</f>
        <v>Dell 7250 RG parent</v>
      </c>
      <c r="Y7" s="31" t="str">
        <f>IF(ISBLANK(Values!E6),"","Size-Color")</f>
        <v>Size-Color</v>
      </c>
      <c r="Z7" s="29" t="str">
        <f>IF(ISBLANK(Values!E6),"","variation")</f>
        <v>variation</v>
      </c>
      <c r="AA7" s="1" t="str">
        <f>IF(ISBLANK(Values!E6),"",Values!$B$20)</f>
        <v>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4" t="str">
        <f>IF(ISBLANK(Values!E6),"",IF(Values!I6,Values!$B$23,Values!$B$33))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7" s="3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E7250 E5250 E5270 5250 7250</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non rétroéclairé.</v>
      </c>
      <c r="AM7" s="1" t="str">
        <f>SUBSTITUTE(IF(ISBLANK(Values!E6),"",Values!$B$27), "{model}", Values!$B$3)</f>
        <v xml:space="preserve">👉 COMPATIBLE AVEC - Dell E7250 E5250 E5270 5250 7250. Veuillez vérifier attentivement l'image et la description avant d'acheter un clavier. Cela garantit que vous obtenez le bon clavier d'ordinateur portable pour votre ordinateur. Installation super facile. </v>
      </c>
      <c r="AT7" s="27" t="str">
        <f>IF(ISBLANK(Values!E6),"",Values!H6)</f>
        <v>Italien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7" s="1" t="str">
        <f>IF(ISBLANK(Values!E6),"","No")</f>
        <v>No</v>
      </c>
      <c r="DA7" s="1" t="str">
        <f>IF(ISBLANK(Values!E6),"","No")</f>
        <v>No</v>
      </c>
      <c r="DO7" s="1" t="str">
        <f>IF(ISBLANK(Values!E6),"","Parts")</f>
        <v>Parts</v>
      </c>
      <c r="DP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IF(ISBLANK(Values!$E6), "", "not_applicable")</f>
        <v>not_applicable</v>
      </c>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35.95</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c r="GK7" s="64" t="str">
        <f>K7</f>
        <v>35.95</v>
      </c>
    </row>
    <row r="8" spans="1:193" ht="64" x14ac:dyDescent="0.2">
      <c r="A8" s="1" t="str">
        <f>IF(ISBLANK(Values!E7),"",IF(Values!$B$37="EU","computercomponent","computer"))</f>
        <v>computercomponent</v>
      </c>
      <c r="B8" s="33" t="str">
        <f>IF(ISBLANK(Values!E7),"",Values!F7)</f>
        <v>Dell 7250 Regular - ES</v>
      </c>
      <c r="C8" s="29" t="str">
        <f>IF(ISBLANK(Values!E7),"","TellusRem")</f>
        <v>TellusRem</v>
      </c>
      <c r="D8" s="28">
        <f>IF(ISBLANK(Values!E7),"",Values!E7)</f>
        <v>5714401726043</v>
      </c>
      <c r="E8" s="1" t="str">
        <f>IF(ISBLANK(Values!E7),"","EAN")</f>
        <v>EAN</v>
      </c>
      <c r="F8" s="27" t="str">
        <f>IF(ISBLANK(Values!E7),"",IF(Values!J7, SUBSTITUTE(Values!$B$1, "{language}", Values!H7) &amp; " " &amp;Values!$B$3, SUBSTITUTE(Values!$B$2, "{language}", Values!$H7) &amp; " " &amp;Values!$B$3))</f>
        <v>clavier de remplacement Espagnol non rétroéclairé pour Dell  E7250 E5250 E5270 5250 7250</v>
      </c>
      <c r="G8" s="29" t="str">
        <f>IF(ISBLANK(Values!E7),"",IF(Values!$B$20="PartialUpdate","","TellusRem"))</f>
        <v>TellusRem</v>
      </c>
      <c r="H8" s="1" t="str">
        <f>IF(ISBLANK(Values!E7),"",Values!$B$16)</f>
        <v>computer-keyboards</v>
      </c>
      <c r="I8" s="1" t="str">
        <f>IF(ISBLANK(Values!E7),"","4730574031")</f>
        <v>4730574031</v>
      </c>
      <c r="J8" s="31" t="str">
        <f>IF(ISBLANK(Values!E7),"",Values!F7 )</f>
        <v>Dell 7250 Regular - ES</v>
      </c>
      <c r="K8" s="27" t="str">
        <f>IF(IF(ISBLANK(Values!E7),"",IF(Values!J7, Values!$B$4, Values!$B$5))=0,"",IF(ISBLANK(Values!E7),"",IF(Values!J7, Values!$B$4, Values!$B$5)))</f>
        <v>35.95</v>
      </c>
      <c r="L8" s="27" t="str">
        <f>IF(ISBLANK(Values!E7),"",IF($CO8="DEFAULT", Values!$B$18, ""))</f>
        <v/>
      </c>
      <c r="M8" s="27" t="str">
        <f>IF(ISBLANK(Values!E7),"",Values!$M7)</f>
        <v>https://raw.githubusercontent.com/PatrickVibild/TellusAmazonPictures/master/pictures/DELL/E7250/RG/ES/1.jpg</v>
      </c>
      <c r="N8" s="27" t="str">
        <f>IF(ISBLANK(Values!$F7),"",Values!N7)</f>
        <v>https://raw.githubusercontent.com/PatrickVibild/TellusAmazonPictures/master/pictures/DELL/E7250/RG/ES/2.jpg</v>
      </c>
      <c r="O8" s="27" t="str">
        <f>IF(ISBLANK(Values!$F7),"",Values!O7)</f>
        <v>https://raw.githubusercontent.com/PatrickVibild/TellusAmazonPictures/master/pictures/DELL/E7250/RG/ES/3.jpg</v>
      </c>
      <c r="P8" s="27" t="str">
        <f>IF(ISBLANK(Values!$F7),"",Values!P7)</f>
        <v>https://raw.githubusercontent.com/PatrickVibild/TellusAmazonPictures/master/pictures/DELL/E7250/RG/ES/4.jpg</v>
      </c>
      <c r="Q8" s="27" t="str">
        <f>IF(ISBLANK(Values!$F7),"",Values!Q7)</f>
        <v>https://raw.githubusercontent.com/PatrickVibild/TellusAmazonPictures/master/pictures/DELL/E7250/RG/ES/5.jpg</v>
      </c>
      <c r="R8" s="27" t="str">
        <f>IF(ISBLANK(Values!$F7),"",Values!R7)</f>
        <v>https://raw.githubusercontent.com/PatrickVibild/TellusAmazonPictures/master/pictures/DELL/E7250/RG/ES/6.jpg</v>
      </c>
      <c r="S8" s="27" t="str">
        <f>IF(ISBLANK(Values!$F7),"",Values!S7)</f>
        <v>https://raw.githubusercontent.com/PatrickVibild/TellusAmazonPictures/master/pictures/DELL/E7250/RG/ES/7.jpg</v>
      </c>
      <c r="T8" s="27" t="str">
        <f>IF(ISBLANK(Values!$F7),"",Values!T7)</f>
        <v>https://raw.githubusercontent.com/PatrickVibild/TellusAmazonPictures/master/pictures/DELL/E7250/RG/ES/8.jpg</v>
      </c>
      <c r="U8" s="27" t="str">
        <f>IF(ISBLANK(Values!$F7),"",Values!U7)</f>
        <v>https://raw.githubusercontent.com/PatrickVibild/TellusAmazonPictures/master/pictures/DELL/E7250/RG/ES/9.jpg</v>
      </c>
      <c r="W8" s="29" t="str">
        <f>IF(ISBLANK(Values!E7),"","Child")</f>
        <v>Child</v>
      </c>
      <c r="X8" s="29" t="str">
        <f>IF(ISBLANK(Values!E7),"",Values!$B$13)</f>
        <v>Dell 7250 RG parent</v>
      </c>
      <c r="Y8" s="31" t="str">
        <f>IF(ISBLANK(Values!E7),"","Size-Color")</f>
        <v>Size-Color</v>
      </c>
      <c r="Z8" s="29" t="str">
        <f>IF(ISBLANK(Values!E7),"","variation")</f>
        <v>variation</v>
      </c>
      <c r="AA8" s="1" t="str">
        <f>IF(ISBLANK(Values!E7),"",Values!$B$20)</f>
        <v>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4" t="str">
        <f>IF(ISBLANK(Values!E7),"",IF(Values!I7,Values!$B$23,Values!$B$33))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8" s="3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E7250 E5250 E5270 5250 7250</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non rétroéclairé.</v>
      </c>
      <c r="AM8" s="1" t="str">
        <f>SUBSTITUTE(IF(ISBLANK(Values!E7),"",Values!$B$27), "{model}", Values!$B$3)</f>
        <v xml:space="preserve">👉 COMPATIBLE AVEC - Dell E7250 E5250 E5270 5250 7250. Veuillez vérifier attentivement l'image et la description avant d'acheter un clavier. Cela garantit que vous obtenez le bon clavier d'ordinateur portable pour votre ordinateur. Installation super facile. </v>
      </c>
      <c r="AT8" s="27" t="str">
        <f>IF(ISBLANK(Values!E7),"",Values!H7)</f>
        <v>Espagnol</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8" s="1" t="str">
        <f>IF(ISBLANK(Values!E7),"","No")</f>
        <v>No</v>
      </c>
      <c r="DA8" s="1" t="str">
        <f>IF(ISBLANK(Values!E7),"","No")</f>
        <v>No</v>
      </c>
      <c r="DO8" s="1" t="str">
        <f>IF(ISBLANK(Values!E7),"","Parts")</f>
        <v>Parts</v>
      </c>
      <c r="DP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IF(ISBLANK(Values!$E7), "", "not_applicable")</f>
        <v>not_applicable</v>
      </c>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35.95</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c r="GK8" s="64" t="str">
        <f>K8</f>
        <v>35.95</v>
      </c>
    </row>
    <row r="9" spans="1:193" ht="64" x14ac:dyDescent="0.2">
      <c r="A9" s="1" t="str">
        <f>IF(ISBLANK(Values!E8),"",IF(Values!$B$37="EU","computercomponent","computer"))</f>
        <v>computercomponent</v>
      </c>
      <c r="B9" s="33" t="str">
        <f>IF(ISBLANK(Values!E8),"",Values!F8)</f>
        <v>Dell 7250 Regular - UK</v>
      </c>
      <c r="C9" s="29" t="str">
        <f>IF(ISBLANK(Values!E8),"","TellusRem")</f>
        <v>TellusRem</v>
      </c>
      <c r="D9" s="28">
        <f>IF(ISBLANK(Values!E8),"",Values!E8)</f>
        <v>5714401726050</v>
      </c>
      <c r="E9" s="1" t="str">
        <f>IF(ISBLANK(Values!E8),"","EAN")</f>
        <v>EAN</v>
      </c>
      <c r="F9" s="27" t="str">
        <f>IF(ISBLANK(Values!E8),"",IF(Values!J8, SUBSTITUTE(Values!$B$1, "{language}", Values!H8) &amp; " " &amp;Values!$B$3, SUBSTITUTE(Values!$B$2, "{language}", Values!$H8) &amp; " " &amp;Values!$B$3))</f>
        <v>clavier de remplacement UK non rétroéclairé pour Dell  E7250 E5250 E5270 5250 7250</v>
      </c>
      <c r="G9" s="29" t="str">
        <f>IF(ISBLANK(Values!E8),"",IF(Values!$B$20="PartialUpdate","","TellusRem"))</f>
        <v>TellusRem</v>
      </c>
      <c r="H9" s="1" t="str">
        <f>IF(ISBLANK(Values!E8),"",Values!$B$16)</f>
        <v>computer-keyboards</v>
      </c>
      <c r="I9" s="1" t="str">
        <f>IF(ISBLANK(Values!E8),"","4730574031")</f>
        <v>4730574031</v>
      </c>
      <c r="J9" s="31" t="str">
        <f>IF(ISBLANK(Values!E8),"",Values!F8 )</f>
        <v>Dell 7250 Regular - UK</v>
      </c>
      <c r="K9" s="27" t="str">
        <f>IF(IF(ISBLANK(Values!E8),"",IF(Values!J8, Values!$B$4, Values!$B$5))=0,"",IF(ISBLANK(Values!E8),"",IF(Values!J8, Values!$B$4, Values!$B$5)))</f>
        <v>35.95</v>
      </c>
      <c r="L9" s="27" t="str">
        <f>IF(ISBLANK(Values!E8),"",IF($CO9="DEFAULT", Values!$B$18, ""))</f>
        <v/>
      </c>
      <c r="M9" s="27" t="str">
        <f>IF(ISBLANK(Values!E8),"",Values!$M8)</f>
        <v>https://raw.githubusercontent.com/PatrickVibild/TellusAmazonPictures/master/pictures/DELL/E7250/RG/UK/1.jpg</v>
      </c>
      <c r="N9" s="27" t="str">
        <f>IF(ISBLANK(Values!$F8),"",Values!N8)</f>
        <v>https://raw.githubusercontent.com/PatrickVibild/TellusAmazonPictures/master/pictures/DELL/E7250/RG/UK/2.jpg</v>
      </c>
      <c r="O9" s="27" t="str">
        <f>IF(ISBLANK(Values!$F8),"",Values!O8)</f>
        <v>https://raw.githubusercontent.com/PatrickVibild/TellusAmazonPictures/master/pictures/DELL/E7250/RG/UK/3.jpg</v>
      </c>
      <c r="P9" s="27" t="str">
        <f>IF(ISBLANK(Values!$F8),"",Values!P8)</f>
        <v>https://raw.githubusercontent.com/PatrickVibild/TellusAmazonPictures/master/pictures/DELL/E7250/RG/UK/4.jpg</v>
      </c>
      <c r="Q9" s="27" t="str">
        <f>IF(ISBLANK(Values!$F8),"",Values!Q8)</f>
        <v>https://raw.githubusercontent.com/PatrickVibild/TellusAmazonPictures/master/pictures/DELL/E7250/RG/UK/5.jpg</v>
      </c>
      <c r="R9" s="27" t="str">
        <f>IF(ISBLANK(Values!$F8),"",Values!R8)</f>
        <v>https://raw.githubusercontent.com/PatrickVibild/TellusAmazonPictures/master/pictures/DELL/E7250/RG/UK/6.jpg</v>
      </c>
      <c r="S9" s="27" t="str">
        <f>IF(ISBLANK(Values!$F8),"",Values!S8)</f>
        <v>https://raw.githubusercontent.com/PatrickVibild/TellusAmazonPictures/master/pictures/DELL/E7250/RG/UK/7.jpg</v>
      </c>
      <c r="T9" s="27" t="str">
        <f>IF(ISBLANK(Values!$F8),"",Values!T8)</f>
        <v>https://raw.githubusercontent.com/PatrickVibild/TellusAmazonPictures/master/pictures/DELL/E7250/RG/UK/8.jpg</v>
      </c>
      <c r="U9" s="27" t="str">
        <f>IF(ISBLANK(Values!$F8),"",Values!U8)</f>
        <v>https://raw.githubusercontent.com/PatrickVibild/TellusAmazonPictures/master/pictures/DELL/E7250/RG/UK/9.jpg</v>
      </c>
      <c r="W9" s="29" t="str">
        <f>IF(ISBLANK(Values!E8),"","Child")</f>
        <v>Child</v>
      </c>
      <c r="X9" s="29" t="str">
        <f>IF(ISBLANK(Values!E8),"",Values!$B$13)</f>
        <v>Dell 7250 RG parent</v>
      </c>
      <c r="Y9" s="31" t="str">
        <f>IF(ISBLANK(Values!E8),"","Size-Color")</f>
        <v>Size-Color</v>
      </c>
      <c r="Z9" s="29" t="str">
        <f>IF(ISBLANK(Values!E8),"","variation")</f>
        <v>variation</v>
      </c>
      <c r="AA9" s="1" t="str">
        <f>IF(ISBLANK(Values!E8),"",Values!$B$20)</f>
        <v>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4" t="str">
        <f>IF(ISBLANK(Values!E8),"",IF(Values!I8,Values!$B$23,Values!$B$33))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9" s="3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E7250 E5250 E5270 5250 7250</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non rétroéclairé.</v>
      </c>
      <c r="AM9" s="1" t="str">
        <f>SUBSTITUTE(IF(ISBLANK(Values!E8),"",Values!$B$27), "{model}", Values!$B$3)</f>
        <v xml:space="preserve">👉 COMPATIBLE AVEC - Dell E7250 E5250 E5270 5250 7250. Veuillez vérifier attentivement l'image et la description avant d'acheter un clavier. Cela garantit que vous obtenez le bon clavier d'ordinateur portable pour votre ordinateur. Installation super facile.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9" s="1" t="str">
        <f>IF(ISBLANK(Values!E8),"","No")</f>
        <v>No</v>
      </c>
      <c r="DA9" s="1" t="str">
        <f>IF(ISBLANK(Values!E8),"","No")</f>
        <v>No</v>
      </c>
      <c r="DO9" s="1" t="str">
        <f>IF(ISBLANK(Values!E8),"","Parts")</f>
        <v>Parts</v>
      </c>
      <c r="DP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IF(ISBLANK(Values!$E8), "", "not_applicable")</f>
        <v>not_applicable</v>
      </c>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35.95</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c r="GK9" s="64" t="str">
        <f>K9</f>
        <v>35.95</v>
      </c>
    </row>
    <row r="10" spans="1:193" ht="64" x14ac:dyDescent="0.2">
      <c r="A10" s="1" t="str">
        <f>IF(ISBLANK(Values!E9),"",IF(Values!$B$37="EU","computercomponent","computer"))</f>
        <v>computercomponent</v>
      </c>
      <c r="B10" s="33" t="str">
        <f>IF(ISBLANK(Values!E9),"",Values!F9)</f>
        <v>Dell 7250 Regular - NORDIC</v>
      </c>
      <c r="C10" s="29" t="str">
        <f>IF(ISBLANK(Values!E9),"","TellusRem")</f>
        <v>TellusRem</v>
      </c>
      <c r="D10" s="28">
        <f>IF(ISBLANK(Values!E9),"",Values!E9)</f>
        <v>5714401726067</v>
      </c>
      <c r="E10" s="1" t="str">
        <f>IF(ISBLANK(Values!E9),"","EAN")</f>
        <v>EAN</v>
      </c>
      <c r="F10" s="27" t="str">
        <f>IF(ISBLANK(Values!E9),"",IF(Values!J9, SUBSTITUTE(Values!$B$1, "{language}", Values!H9) &amp; " " &amp;Values!$B$3, SUBSTITUTE(Values!$B$2, "{language}", Values!$H9) &amp; " " &amp;Values!$B$3))</f>
        <v>clavier de remplacement Scandinave - nordique non rétroéclairé pour Dell  E7250 E5250 E5270 5250 7250</v>
      </c>
      <c r="G10" s="29" t="str">
        <f>IF(ISBLANK(Values!E9),"",IF(Values!$B$20="PartialUpdate","","TellusRem"))</f>
        <v>TellusRem</v>
      </c>
      <c r="H10" s="1" t="str">
        <f>IF(ISBLANK(Values!E9),"",Values!$B$16)</f>
        <v>computer-keyboards</v>
      </c>
      <c r="I10" s="1" t="str">
        <f>IF(ISBLANK(Values!E9),"","4730574031")</f>
        <v>4730574031</v>
      </c>
      <c r="J10" s="31" t="str">
        <f>IF(ISBLANK(Values!E9),"",Values!F9 )</f>
        <v>Dell 7250 Regular - NORDIC</v>
      </c>
      <c r="K10" s="27" t="str">
        <f>IF(IF(ISBLANK(Values!E9),"",IF(Values!J9, Values!$B$4, Values!$B$5))=0,"",IF(ISBLANK(Values!E9),"",IF(Values!J9, Values!$B$4, Values!$B$5)))</f>
        <v>35.95</v>
      </c>
      <c r="L10" s="27" t="str">
        <f>IF(ISBLANK(Values!E9),"",IF($CO10="DEFAULT", Values!$B$18, ""))</f>
        <v/>
      </c>
      <c r="M10" s="27" t="str">
        <f>IF(ISBLANK(Values!E9),"",Values!$M9)</f>
        <v>https://raw.githubusercontent.com/PatrickVibild/TellusAmazonPictures/master/pictures/DELL/E7250/RG/NOR/1.jpg</v>
      </c>
      <c r="N10" s="27" t="str">
        <f>IF(ISBLANK(Values!$F9),"",Values!N9)</f>
        <v>https://raw.githubusercontent.com/PatrickVibild/TellusAmazonPictures/master/pictures/DELL/E7250/RG/NOR/2.jpg</v>
      </c>
      <c r="O10" s="27" t="str">
        <f>IF(ISBLANK(Values!$F9),"",Values!O9)</f>
        <v>https://raw.githubusercontent.com/PatrickVibild/TellusAmazonPictures/master/pictures/DELL/E7250/RG/NOR/3.jpg</v>
      </c>
      <c r="P10" s="27" t="str">
        <f>IF(ISBLANK(Values!$F9),"",Values!P9)</f>
        <v>https://raw.githubusercontent.com/PatrickVibild/TellusAmazonPictures/master/pictures/DELL/E7250/RG/NOR/4.jpg</v>
      </c>
      <c r="Q10" s="27" t="str">
        <f>IF(ISBLANK(Values!$F9),"",Values!Q9)</f>
        <v>https://raw.githubusercontent.com/PatrickVibild/TellusAmazonPictures/master/pictures/DELL/E7250/RG/NOR/5.jpg</v>
      </c>
      <c r="R10" s="27" t="str">
        <f>IF(ISBLANK(Values!$F9),"",Values!R9)</f>
        <v>https://raw.githubusercontent.com/PatrickVibild/TellusAmazonPictures/master/pictures/DELL/E7250/RG/NOR/6.jpg</v>
      </c>
      <c r="S10" s="27" t="str">
        <f>IF(ISBLANK(Values!$F9),"",Values!S9)</f>
        <v>https://raw.githubusercontent.com/PatrickVibild/TellusAmazonPictures/master/pictures/DELL/E7250/RG/NOR/7.jpg</v>
      </c>
      <c r="T10" s="27" t="str">
        <f>IF(ISBLANK(Values!$F9),"",Values!T9)</f>
        <v>https://raw.githubusercontent.com/PatrickVibild/TellusAmazonPictures/master/pictures/DELL/E7250/RG/NOR/8.jpg</v>
      </c>
      <c r="U10" s="27" t="str">
        <f>IF(ISBLANK(Values!$F9),"",Values!U9)</f>
        <v>https://raw.githubusercontent.com/PatrickVibild/TellusAmazonPictures/master/pictures/DELL/E7250/RG/NOR/9.jpg</v>
      </c>
      <c r="W10" s="29" t="str">
        <f>IF(ISBLANK(Values!E9),"","Child")</f>
        <v>Child</v>
      </c>
      <c r="X10" s="29" t="str">
        <f>IF(ISBLANK(Values!E9),"",Values!$B$13)</f>
        <v>Dell 7250 RG parent</v>
      </c>
      <c r="Y10" s="31" t="str">
        <f>IF(ISBLANK(Values!E9),"","Size-Color")</f>
        <v>Size-Color</v>
      </c>
      <c r="Z10" s="29" t="str">
        <f>IF(ISBLANK(Values!E9),"","variation")</f>
        <v>variation</v>
      </c>
      <c r="AA10" s="1" t="str">
        <f>IF(ISBLANK(Values!E9),"",Values!$B$20)</f>
        <v>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34" t="str">
        <f>IF(ISBLANK(Values!E9),"",IF(Values!I9,Values!$B$23,Values!$B$33))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0" s="3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E7250 E5250 E5270 5250 7250</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non rétroéclairé.</v>
      </c>
      <c r="AM10" s="1" t="str">
        <f>SUBSTITUTE(IF(ISBLANK(Values!E9),"",Values!$B$27), "{model}", Values!$B$3)</f>
        <v xml:space="preserve">👉 COMPATIBLE AVEC - Dell E7250 E5250 E5270 5250 7250. Veuillez vérifier attentivement l'image et la description avant d'acheter un clavier. Cela garantit que vous obtenez le bon clavier d'ordinateur portable pour votre ordinateur. Installation super facile. </v>
      </c>
      <c r="AT10" s="27" t="str">
        <f>IF(ISBLANK(Values!E9),"",Values!H9)</f>
        <v>Scandinave - nordique</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0" s="1" t="str">
        <f>IF(ISBLANK(Values!E9),"","No")</f>
        <v>No</v>
      </c>
      <c r="DA10" s="1" t="str">
        <f>IF(ISBLANK(Values!E9),"","No")</f>
        <v>No</v>
      </c>
      <c r="DO10" s="1" t="str">
        <f>IF(ISBLANK(Values!E9),"","Parts")</f>
        <v>Parts</v>
      </c>
      <c r="DP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IF(ISBLANK(Values!$E9), "", "not_applicable")</f>
        <v>not_applicable</v>
      </c>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35.95</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c r="GK10" s="64" t="str">
        <f>K10</f>
        <v>35.95</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4"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4" t="str">
        <f>K12</f>
        <v/>
      </c>
    </row>
    <row r="13" spans="1:193" ht="64" x14ac:dyDescent="0.2">
      <c r="A13" s="1" t="str">
        <f>IF(ISBLANK(Values!E12),"",IF(Values!$B$37="EU","computercomponent","computer"))</f>
        <v>computercomponent</v>
      </c>
      <c r="B13" s="33" t="str">
        <f>IF(ISBLANK(Values!E12),"",Values!F12)</f>
        <v>Dell 7250 Regular - US int</v>
      </c>
      <c r="C13" s="29" t="str">
        <f>IF(ISBLANK(Values!E12),"","TellusRem")</f>
        <v>TellusRem</v>
      </c>
      <c r="D13" s="28">
        <f>IF(ISBLANK(Values!E12),"",Values!E12)</f>
        <v>5714401726098</v>
      </c>
      <c r="E13" s="1" t="str">
        <f>IF(ISBLANK(Values!E12),"","EAN")</f>
        <v>EAN</v>
      </c>
      <c r="F13" s="27" t="str">
        <f>IF(ISBLANK(Values!E12),"",IF(Values!J12, SUBSTITUTE(Values!$B$1, "{language}", Values!H12) &amp; " " &amp;Values!$B$3, SUBSTITUTE(Values!$B$2, "{language}", Values!$H12) &amp; " " &amp;Values!$B$3))</f>
        <v>clavier de remplacement US international non rétroéclairé pour Dell  E7250 E5250 E5270 5250 7250</v>
      </c>
      <c r="G13" s="29" t="str">
        <f>IF(ISBLANK(Values!E12),"",IF(Values!$B$20="PartialUpdate","","TellusRem"))</f>
        <v>TellusRem</v>
      </c>
      <c r="H13" s="1" t="str">
        <f>IF(ISBLANK(Values!E12),"",Values!$B$16)</f>
        <v>computer-keyboards</v>
      </c>
      <c r="I13" s="1" t="str">
        <f>IF(ISBLANK(Values!E12),"","4730574031")</f>
        <v>4730574031</v>
      </c>
      <c r="J13" s="31" t="str">
        <f>IF(ISBLANK(Values!E12),"",Values!F12 )</f>
        <v>Dell 7250 Regular - US int</v>
      </c>
      <c r="K13" s="27" t="str">
        <f>IF(IF(ISBLANK(Values!E12),"",IF(Values!J12, Values!$B$4, Values!$B$5))=0,"",IF(ISBLANK(Values!E12),"",IF(Values!J12, Values!$B$4, Values!$B$5)))</f>
        <v>35.95</v>
      </c>
      <c r="L13" s="27">
        <f>IF(ISBLANK(Values!E12),"",IF($CO13="DEFAULT", Values!$B$18, ""))</f>
        <v>5</v>
      </c>
      <c r="M13" s="27" t="str">
        <f>IF(ISBLANK(Values!E12),"",Values!$M12)</f>
        <v>https://raw.githubusercontent.com/PatrickVibild/TellusAmazonPictures/master/pictures/DELL/E7250/RG/USI/1.jpg</v>
      </c>
      <c r="N13" s="27" t="str">
        <f>IF(ISBLANK(Values!$F12),"",Values!N12)</f>
        <v>https://raw.githubusercontent.com/PatrickVibild/TellusAmazonPictures/master/pictures/DELL/E7250/RG/USI/2.jpg</v>
      </c>
      <c r="O13" s="27" t="str">
        <f>IF(ISBLANK(Values!$F12),"",Values!O12)</f>
        <v>https://raw.githubusercontent.com/PatrickVibild/TellusAmazonPictures/master/pictures/DELL/E7250/RG/USI/3.jpg</v>
      </c>
      <c r="P13" s="27" t="str">
        <f>IF(ISBLANK(Values!$F12),"",Values!P12)</f>
        <v>https://raw.githubusercontent.com/PatrickVibild/TellusAmazonPictures/master/pictures/DELL/E7250/RG/USI/4.jpg</v>
      </c>
      <c r="Q13" s="27" t="str">
        <f>IF(ISBLANK(Values!$F12),"",Values!Q12)</f>
        <v>https://raw.githubusercontent.com/PatrickVibild/TellusAmazonPictures/master/pictures/DELL/E7250/RG/USI/5.jpg</v>
      </c>
      <c r="R13" s="27" t="str">
        <f>IF(ISBLANK(Values!$F12),"",Values!R12)</f>
        <v>https://raw.githubusercontent.com/PatrickVibild/TellusAmazonPictures/master/pictures/DELL/E7250/RG/USI/6.jpg</v>
      </c>
      <c r="S13" s="27" t="str">
        <f>IF(ISBLANK(Values!$F12),"",Values!S12)</f>
        <v>https://raw.githubusercontent.com/PatrickVibild/TellusAmazonPictures/master/pictures/DELL/E7250/RG/USI/7.jpg</v>
      </c>
      <c r="T13" s="27" t="str">
        <f>IF(ISBLANK(Values!$F12),"",Values!T12)</f>
        <v>https://raw.githubusercontent.com/PatrickVibild/TellusAmazonPictures/master/pictures/DELL/E7250/RG/USI/8.jpg</v>
      </c>
      <c r="U13" s="27" t="str">
        <f>IF(ISBLANK(Values!$F12),"",Values!U12)</f>
        <v>https://raw.githubusercontent.com/PatrickVibild/TellusAmazonPictures/master/pictures/DELL/E7250/RG/USI/9.jpg</v>
      </c>
      <c r="W13" s="29" t="str">
        <f>IF(ISBLANK(Values!E12),"","Child")</f>
        <v>Child</v>
      </c>
      <c r="X13" s="29" t="str">
        <f>IF(ISBLANK(Values!E12),"",Values!$B$13)</f>
        <v>Dell 7250 RG parent</v>
      </c>
      <c r="Y13" s="31" t="str">
        <f>IF(ISBLANK(Values!E12),"","Size-Color")</f>
        <v>Size-Color</v>
      </c>
      <c r="Z13" s="29" t="str">
        <f>IF(ISBLANK(Values!E12),"","variation")</f>
        <v>variation</v>
      </c>
      <c r="AA13" s="1" t="str">
        <f>IF(ISBLANK(Values!E12),"",Values!$B$20)</f>
        <v>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34" t="str">
        <f>IF(ISBLANK(Values!E12),"",IF(Values!I12,Values!$B$23,Values!$B$33))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3" s="3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E7250 E5250 E5270 5250 7250</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with € symbol US international non rétroéclairé.</v>
      </c>
      <c r="AM13" s="1" t="str">
        <f>SUBSTITUTE(IF(ISBLANK(Values!E12),"",Values!$B$27), "{model}", Values!$B$3)</f>
        <v xml:space="preserve">👉 COMPATIBLE AVEC - Dell E7250 E5250 E5270 5250 7250. Veuillez vérifier attentivement l'image et la description avant d'acheter un clavier. Cela garantit que vous obtenez le bon clavier d'ordinateur portable pour votre ordinateur. Installation super facile. </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3" s="1" t="str">
        <f>IF(ISBLANK(Values!E12),"","No")</f>
        <v>No</v>
      </c>
      <c r="DA13" s="1" t="str">
        <f>IF(ISBLANK(Values!E12),"","No")</f>
        <v>No</v>
      </c>
      <c r="DO13" s="1" t="str">
        <f>IF(ISBLANK(Values!E12),"","Parts")</f>
        <v>Parts</v>
      </c>
      <c r="DP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Y13" t="str">
        <f>IF(ISBLANK(Values!$E12), "", "not_applicable")</f>
        <v>not_applicable</v>
      </c>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35.95</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c r="GK13" s="64" t="str">
        <f>K13</f>
        <v>35.95</v>
      </c>
    </row>
    <row r="14" spans="1:193" ht="64" x14ac:dyDescent="0.2">
      <c r="A14" s="1" t="str">
        <f>IF(ISBLANK(Values!E13),"",IF(Values!$B$37="EU","computercomponent","computer"))</f>
        <v>computercomponent</v>
      </c>
      <c r="B14" s="33" t="str">
        <f>IF(ISBLANK(Values!E13),"",Values!F13)</f>
        <v>Dell 7250 Regular - US</v>
      </c>
      <c r="C14" s="29" t="str">
        <f>IF(ISBLANK(Values!E13),"","TellusRem")</f>
        <v>TellusRem</v>
      </c>
      <c r="D14" s="28">
        <f>IF(ISBLANK(Values!E13),"",Values!E13)</f>
        <v>5714401726104</v>
      </c>
      <c r="E14" s="1" t="str">
        <f>IF(ISBLANK(Values!E13),"","EAN")</f>
        <v>EAN</v>
      </c>
      <c r="F14" s="27" t="str">
        <f>IF(ISBLANK(Values!E13),"",IF(Values!J13, SUBSTITUTE(Values!$B$1, "{language}", Values!H13) &amp; " " &amp;Values!$B$3, SUBSTITUTE(Values!$B$2, "{language}", Values!$H13) &amp; " " &amp;Values!$B$3))</f>
        <v>clavier de remplacement US non rétroéclairé pour Dell  E7250 E5250 E5270 5250 7250</v>
      </c>
      <c r="G14" s="29" t="str">
        <f>IF(ISBLANK(Values!E13),"",IF(Values!$B$20="PartialUpdate","","TellusRem"))</f>
        <v>TellusRem</v>
      </c>
      <c r="H14" s="1" t="str">
        <f>IF(ISBLANK(Values!E13),"",Values!$B$16)</f>
        <v>computer-keyboards</v>
      </c>
      <c r="I14" s="1" t="str">
        <f>IF(ISBLANK(Values!E13),"","4730574031")</f>
        <v>4730574031</v>
      </c>
      <c r="J14" s="31" t="str">
        <f>IF(ISBLANK(Values!E13),"",Values!F13 )</f>
        <v>Dell 7250 Regular - US</v>
      </c>
      <c r="K14" s="27" t="str">
        <f>IF(IF(ISBLANK(Values!E13),"",IF(Values!J13, Values!$B$4, Values!$B$5))=0,"",IF(ISBLANK(Values!E13),"",IF(Values!J13, Values!$B$4, Values!$B$5)))</f>
        <v>35.95</v>
      </c>
      <c r="L14" s="27">
        <f>IF(ISBLANK(Values!E13),"",IF($CO14="DEFAULT", Values!$B$18, ""))</f>
        <v>5</v>
      </c>
      <c r="M14" s="27" t="str">
        <f>IF(ISBLANK(Values!E13),"",Values!$M13)</f>
        <v>https://raw.githubusercontent.com/PatrickVibild/TellusAmazonPictures/master/pictures/DELL/E7250/RG/US/1.jpg</v>
      </c>
      <c r="N14" s="27" t="str">
        <f>IF(ISBLANK(Values!$F13),"",Values!N13)</f>
        <v>https://raw.githubusercontent.com/PatrickVibild/TellusAmazonPictures/master/pictures/DELL/E7250/RG/US/2.jpg</v>
      </c>
      <c r="O14" s="27" t="str">
        <f>IF(ISBLANK(Values!$F13),"",Values!O13)</f>
        <v>https://raw.githubusercontent.com/PatrickVibild/TellusAmazonPictures/master/pictures/DELL/E7250/RG/US/3.jpg</v>
      </c>
      <c r="P14" s="27" t="str">
        <f>IF(ISBLANK(Values!$F13),"",Values!P13)</f>
        <v>https://raw.githubusercontent.com/PatrickVibild/TellusAmazonPictures/master/pictures/DELL/E7250/RG/US/4.jpg</v>
      </c>
      <c r="Q14" s="27" t="str">
        <f>IF(ISBLANK(Values!$F13),"",Values!Q13)</f>
        <v>https://raw.githubusercontent.com/PatrickVibild/TellusAmazonPictures/master/pictures/DELL/E7250/RG/US/5.jpg</v>
      </c>
      <c r="R14" s="27" t="str">
        <f>IF(ISBLANK(Values!$F13),"",Values!R13)</f>
        <v>https://raw.githubusercontent.com/PatrickVibild/TellusAmazonPictures/master/pictures/DELL/E7250/RG/US/6.jpg</v>
      </c>
      <c r="S14" s="27" t="str">
        <f>IF(ISBLANK(Values!$F13),"",Values!S13)</f>
        <v>https://raw.githubusercontent.com/PatrickVibild/TellusAmazonPictures/master/pictures/DELL/E7250/RG/US/7.jpg</v>
      </c>
      <c r="T14" s="27" t="str">
        <f>IF(ISBLANK(Values!$F13),"",Values!T13)</f>
        <v>https://raw.githubusercontent.com/PatrickVibild/TellusAmazonPictures/master/pictures/DELL/E7250/RG/US/8.jpg</v>
      </c>
      <c r="U14" s="27" t="str">
        <f>IF(ISBLANK(Values!$F13),"",Values!U13)</f>
        <v>https://raw.githubusercontent.com/PatrickVibild/TellusAmazonPictures/master/pictures/DELL/E7250/RG/US/9.jpg</v>
      </c>
      <c r="W14" s="29" t="str">
        <f>IF(ISBLANK(Values!E13),"","Child")</f>
        <v>Child</v>
      </c>
      <c r="X14" s="29" t="str">
        <f>IF(ISBLANK(Values!E13),"",Values!$B$13)</f>
        <v>Dell 7250 RG parent</v>
      </c>
      <c r="Y14" s="31" t="str">
        <f>IF(ISBLANK(Values!E13),"","Size-Color")</f>
        <v>Size-Color</v>
      </c>
      <c r="Z14" s="29" t="str">
        <f>IF(ISBLANK(Values!E13),"","variation")</f>
        <v>variation</v>
      </c>
      <c r="AA14" s="1" t="str">
        <f>IF(ISBLANK(Values!E13),"",Values!$B$20)</f>
        <v>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34" t="str">
        <f>IF(ISBLANK(Values!E13),"",IF(Values!I13,Values!$B$23,Values!$B$33))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4" s="3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E7250 E5250 E5270 5250 7250</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US non rétroéclairé.</v>
      </c>
      <c r="AM14" s="1" t="str">
        <f>SUBSTITUTE(IF(ISBLANK(Values!E13),"",Values!$B$27), "{model}", Values!$B$3)</f>
        <v xml:space="preserve">👉 COMPATIBLE AVEC - Dell E7250 E5250 E5270 5250 7250. Veuillez vérifier attentivement l'image et la description avant d'acheter un clavier. Cela garantit que vous obtenez le bon clavier d'ordinateur portable pour votre ordinateur. Installation super facile. </v>
      </c>
      <c r="AT14" s="27" t="str">
        <f>IF(ISBLANK(Values!E13),"",Values!H13)</f>
        <v>US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4" s="1" t="str">
        <f>IF(ISBLANK(Values!E13),"","No")</f>
        <v>No</v>
      </c>
      <c r="DA14" s="1" t="str">
        <f>IF(ISBLANK(Values!E13),"","No")</f>
        <v>No</v>
      </c>
      <c r="DO14" s="1" t="str">
        <f>IF(ISBLANK(Values!E13),"","Parts")</f>
        <v>Parts</v>
      </c>
      <c r="DP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Y14" t="str">
        <f>IF(ISBLANK(Values!$E13), "", "not_applicable")</f>
        <v>not_applicable</v>
      </c>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35.95</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c r="GK14" s="64" t="str">
        <f>K14</f>
        <v>35.95</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4"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4"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4"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4"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4"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4"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4"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4"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5"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5"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9">
      <formula>IF(VLOOKUP($A$3,#NAME?,MATCH($A4,#NAME?,0)+1,0)&gt;0,1,0)</formula>
    </cfRule>
    <cfRule type="expression" dxfId="534" priority="12">
      <formula>AND(IF(IFERROR(VLOOKUP($A$3,#NAME?,MATCH($A4,#NAME?,0)+1,0),0)&gt;0,0,1),IF(IFERROR(VLOOKUP($A$3,#NAME?,MATCH($A4,#NAME?,0)+1,0),0)&gt;0,0,1),IF(IFERROR(VLOOKUP($A$3,#NAME?,MATCH($A4,#NAME?,0)+1,0),0)&gt;0,0,1),IF(IFERROR(MATCH($A4,#NAME?,0),0)&gt;0,1,0))</formula>
    </cfRule>
    <cfRule type="expression" dxfId="533" priority="8">
      <formula>IF(LEN(A4)&gt;0,1,0)</formula>
    </cfRule>
  </conditionalFormatting>
  <conditionalFormatting sqref="B4">
    <cfRule type="expression" dxfId="532" priority="990">
      <formula>IF(LEN(B4)&gt;0,1,0)</formula>
    </cfRule>
    <cfRule type="expression" dxfId="531" priority="991">
      <formula>IF(VLOOKUP($B$3,#NAME?,MATCH($A4,#NAME?,0)+1,0)&gt;0,1,0)</formula>
    </cfRule>
    <cfRule type="expression" dxfId="530"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9" priority="13">
      <formula>IF(LEN(B4)&gt;0,1,0)</formula>
    </cfRule>
    <cfRule type="expression" dxfId="528" priority="14">
      <formula>IF(VLOOKUP($B$3,#NAME?,MATCH($A4,#NAME?,0)+1,0)&gt;0,1,0)</formula>
    </cfRule>
    <cfRule type="expression" dxfId="527" priority="17">
      <formula>AND(IF(IFERROR(VLOOKUP($B$3,#NAME?,MATCH($A4,#NAME?,0)+1,0),0)&gt;0,0,1),IF(IFERROR(VLOOKUP($B$3,#NAME?,MATCH($A4,#NAME?,0)+1,0),0)&gt;0,0,1),IF(IFERROR(VLOOKUP($B$3,#NAME?,MATCH($A4,#NAME?,0)+1,0),0)&gt;0,0,1),IF(IFERROR(MATCH($A4,#NAME?,0),0)&gt;0,1,0))</formula>
    </cfRule>
  </conditionalFormatting>
  <conditionalFormatting sqref="C4:C204">
    <cfRule type="expression" dxfId="526" priority="999">
      <formula>AND(IF(IFERROR(VLOOKUP($C$3,#NAME?,MATCH($A4,#NAME?,0)+1,0),0)&gt;0,0,1),IF(IFERROR(VLOOKUP($C$3,#NAME?,MATCH($A4,#NAME?,0)+1,0),0)&gt;0,0,1),IF(IFERROR(VLOOKUP($C$3,#NAME?,MATCH($A4,#NAME?,0)+1,0),0)&gt;0,0,1),IF(IFERROR(MATCH($A4,#NAME?,0),0)&gt;0,1,0))</formula>
    </cfRule>
    <cfRule type="expression" dxfId="525" priority="995">
      <formula>IF(LEN(C4)&gt;0,1,0)</formula>
    </cfRule>
    <cfRule type="expression" dxfId="524" priority="996">
      <formula>IF(VLOOKUP($C$3,#NAME?,MATCH($A4,#NAME?,0)+1,0)&gt;0,1,0)</formula>
    </cfRule>
  </conditionalFormatting>
  <conditionalFormatting sqref="C5:C1048576">
    <cfRule type="expression" dxfId="523" priority="18">
      <formula>IF(LEN(C5)&gt;0,1,0)</formula>
    </cfRule>
    <cfRule type="expression" dxfId="522" priority="19">
      <formula>IF(VLOOKUP($C$3,#NAME?,MATCH($A5,#NAME?,0)+1,0)&gt;0,1,0)</formula>
    </cfRule>
    <cfRule type="expression" dxfId="521" priority="22">
      <formula>AND(IF(IFERROR(VLOOKUP($C$3,#NAME?,MATCH($A5,#NAME?,0)+1,0),0)&gt;0,0,1),IF(IFERROR(VLOOKUP($C$3,#NAME?,MATCH($A5,#NAME?,0)+1,0),0)&gt;0,0,1),IF(IFERROR(VLOOKUP($C$3,#NAME?,MATCH($A5,#NAME?,0)+1,0),0)&gt;0,0,1),IF(IFERROR(MATCH($A5,#NAME?,0),0)&gt;0,1,0))</formula>
    </cfRule>
  </conditionalFormatting>
  <conditionalFormatting sqref="D4:D1048576">
    <cfRule type="expression" dxfId="520" priority="24">
      <formula>IF(VLOOKUP($D$3,#NAME?,MATCH($A4,#NAME?,0)+1,0)&gt;0,1,0)</formula>
    </cfRule>
    <cfRule type="expression" dxfId="519" priority="27">
      <formula>AND(IF(IFERROR(VLOOKUP($D$3,#NAME?,MATCH($A4,#NAME?,0)+1,0),0)&gt;0,0,1),IF(IFERROR(VLOOKUP($D$3,#NAME?,MATCH($A4,#NAME?,0)+1,0),0)&gt;0,0,1),IF(IFERROR(VLOOKUP($D$3,#NAME?,MATCH($A4,#NAME?,0)+1,0),0)&gt;0,0,1),IF(IFERROR(MATCH($A4,#NAME?,0),0)&gt;0,1,0))</formula>
    </cfRule>
  </conditionalFormatting>
  <conditionalFormatting sqref="D4:E1048576">
    <cfRule type="expression" dxfId="518" priority="23">
      <formula>IF(LEN(D4)&gt;0,1,0)</formula>
    </cfRule>
  </conditionalFormatting>
  <conditionalFormatting sqref="E4:E1048576">
    <cfRule type="expression" dxfId="517" priority="32">
      <formula>AND(IF(IFERROR(VLOOKUP($E$3,#NAME?,MATCH($A4,#NAME?,0)+1,0),0)&gt;0,0,1),IF(IFERROR(VLOOKUP($E$3,#NAME?,MATCH($A4,#NAME?,0)+1,0),0)&gt;0,0,1),IF(IFERROR(VLOOKUP($E$3,#NAME?,MATCH($A4,#NAME?,0)+1,0),0)&gt;0,0,1),IF(IFERROR(MATCH($A4,#NAME?,0),0)&gt;0,1,0))</formula>
    </cfRule>
    <cfRule type="expression" dxfId="516" priority="29">
      <formula>IF(VLOOKUP($E$3,#NAME?,MATCH($A4,#NAME?,0)+1,0)&gt;0,1,0)</formula>
    </cfRule>
  </conditionalFormatting>
  <conditionalFormatting sqref="F4:F243">
    <cfRule type="expression" dxfId="515" priority="1010">
      <formula>IF(LEN(F4)&gt;0,1,0)</formula>
    </cfRule>
    <cfRule type="expression" dxfId="514" priority="1011">
      <formula>IF(VLOOKUP($F$3,#NAME?,MATCH($A4,#NAME?,0)+1,0)&gt;0,1,0)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9">
      <formula>AND(IF(IFERROR(VLOOKUP($G$3,#NAME?,MATCH($A4,#NAME?,0)+1,0),0)&gt;0,0,1),IF(IFERROR(VLOOKUP($G$3,#NAME?,MATCH($A4,#NAME?,0)+1,0),0)&gt;0,0,1),IF(IFERROR(VLOOKUP($G$3,#NAME?,MATCH($A4,#NAME?,0)+1,0),0)&gt;0,0,1),IF(IFERROR(MATCH($A4,#NAME?,0),0)&gt;0,1,0))</formula>
    </cfRule>
    <cfRule type="expression" dxfId="508" priority="1015">
      <formula>IF(LEN(G4)&gt;0,1,0)</formula>
    </cfRule>
    <cfRule type="expression" dxfId="507" priority="1016">
      <formula>IF(VLOOKUP($G$3,#NAME?,MATCH($A4,#NAME?,0)+1,0)&gt;0,1,0)</formula>
    </cfRule>
  </conditionalFormatting>
  <conditionalFormatting sqref="G5:G1048576">
    <cfRule type="expression" dxfId="506" priority="39">
      <formula>IF(VLOOKUP($G$3,#NAME?,MATCH($A5,#NAME?,0)+1,0)&gt;0,1,0)</formula>
    </cfRule>
    <cfRule type="expression" dxfId="505" priority="42">
      <formula>AND(IF(IFERROR(VLOOKUP($G$3,#NAME?,MATCH($A5,#NAME?,0)+1,0),0)&gt;0,0,1),IF(IFERROR(VLOOKUP($G$3,#NAME?,MATCH($A5,#NAME?,0)+1,0),0)&gt;0,0,1),IF(IFERROR(VLOOKUP($G$3,#NAME?,MATCH($A5,#NAME?,0)+1,0),0)&gt;0,0,1),IF(IFERROR(MATCH($A5,#NAME?,0),0)&gt;0,1,0))</formula>
    </cfRule>
  </conditionalFormatting>
  <conditionalFormatting sqref="H4:I1048576">
    <cfRule type="expression" dxfId="504" priority="44">
      <formula>IF(VLOOKUP($H$3,#NAME?,MATCH($A4,#NAME?,0)+1,0)&gt;0,1,0)</formula>
    </cfRule>
    <cfRule type="expression" dxfId="503" priority="47">
      <formula>AND(IF(IFERROR(VLOOKUP($H$3,#NAME?,MATCH($A4,#NAME?,0)+1,0),0)&gt;0,0,1),IF(IFERROR(VLOOKUP($H$3,#NAME?,MATCH($A4,#NAME?,0)+1,0),0)&gt;0,0,1),IF(IFERROR(VLOOKUP($H$3,#NAME?,MATCH($A4,#NAME?,0)+1,0),0)&gt;0,0,1),IF(IFERROR(MATCH($A4,#NAME?,0),0)&gt;0,1,0))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6">
      <formula>IF(VLOOKUP($L$3,#NAME?,MATCH($A4,#NAME?,0)+1,0)&gt;0,1,0)</formula>
    </cfRule>
    <cfRule type="expression" dxfId="495"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9">
      <formula>IF(VLOOKUP($L$3,#NAME?,MATCH($A5,#NAME?,0)+1,0)&gt;0,1,0)</formula>
    </cfRule>
    <cfRule type="expression" dxfId="492" priority="58">
      <formula>IF(LEN(L6)&gt;0,1,0)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0">
      <formula>IF(LEN(Z4)&gt;0,1,0)</formula>
    </cfRule>
    <cfRule type="expression" dxfId="447" priority="1061">
      <formula>IF(VLOOKUP($Q$3,#NAME?,MATCH($A4,#NAME?,0)+1,0)&gt;0,1,0)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42">
      <formula>AND(IF(IFERROR(VLOOKUP($AB$3,#NAME?,MATCH($A4,#NAME?,0)+1,0),0)&gt;0,0,1),IF(IFERROR(VLOOKUP($AB$3,#NAME?,MATCH($A4,#NAME?,0)+1,0),0)&gt;0,0,1),IF(IFERROR(VLOOKUP($AB$3,#NAME?,MATCH($A4,#NAME?,0)+1,0),0)&gt;0,0,1),IF(IFERROR(MATCH($A4,#NAME?,0),0)&gt;0,1,0))</formula>
    </cfRule>
    <cfRule type="expression" dxfId="440" priority="139">
      <formula>IF(VLOOKUP($AB$3,#NAME?,MATCH($A4,#NAME?,0)+1,0)&gt;0,1,0)</formula>
    </cfRule>
    <cfRule type="expression" dxfId="439" priority="138">
      <formula>IF(LEN(AB4)&gt;0,1,0)</formula>
    </cfRule>
  </conditionalFormatting>
  <conditionalFormatting sqref="AB5:AB204 AC4 AC7:AC1048576">
    <cfRule type="expression" dxfId="438" priority="146">
      <formula>IF(VLOOKUP($AC$3,#NAME?,MATCH(#REF!,#NAME?,0)+1,0)&gt;0,1,0)</formula>
    </cfRule>
    <cfRule type="expression" dxfId="437" priority="145">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3">
      <formula>IF(LEN(AU4)&gt;0,1,0)</formula>
    </cfRule>
    <cfRule type="expression" dxfId="394" priority="237">
      <formula>AND(IF(IFERROR(VLOOKUP($AU$3,#NAME?,MATCH($A4,#NAME?,0)+1,0),0)&gt;0,0,1),IF(IFERROR(VLOOKUP($AU$3,#NAME?,MATCH($A4,#NAME?,0)+1,0),0)&gt;0,0,1),IF(IFERROR(VLOOKUP($AU$3,#NAME?,MATCH($A4,#NAME?,0)+1,0),0)&gt;0,0,1),IF(IFERROR(MATCH($A4,#NAME?,0),0)&gt;0,1,0))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92">
      <formula>AND(IF(IFERROR(VLOOKUP($BF$3,#NAME?,MATCH($A5,#NAME?,0)+1,0),0)&gt;0,0,1),IF(IFERROR(VLOOKUP($BF$3,#NAME?,MATCH($A5,#NAME?,0)+1,0),0)&gt;0,0,1),IF(IFERROR(VLOOKUP($BF$3,#NAME?,MATCH($A5,#NAME?,0)+1,0),0)&gt;0,0,1),IF(IFERROR(MATCH($A5,#NAME?,0),0)&gt;0,1,0))</formula>
    </cfRule>
    <cfRule type="expression" dxfId="368" priority="289">
      <formula>IF(VLOOKUP($BF$3,#NAME?,MATCH($A5,#NAME?,0)+1,0)&gt;0,1,0)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59">
      <formula>IF(VLOOKUP($CN$3,#NAME?,MATCH($A4,#NAME?,0)+1,0)&gt;0,1,0)</formula>
    </cfRule>
    <cfRule type="expression" dxfId="299"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8">
      <formula>AND(AND(OR(AND(AND(OR(NOT(CZ4="Yes"),CZ4="")))),A4&lt;&gt;""))</formula>
    </cfRule>
    <cfRule type="expression" dxfId="271" priority="509">
      <formula>IF(LEN(CY4)&gt;0,1,0)</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6">
      <formula>IF(VLOOKUP($CZ$3,#NAME?,MATCH($A4,#NAME?,0)+1,0)&gt;0,1,0)</formula>
    </cfRule>
    <cfRule type="expression" dxfId="267" priority="515">
      <formula>IF(LEN(CZ4)&gt;0,1,0)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5">
      <formula>IF(LEN(DE4)&gt;0,1,0)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2">
      <formula>IF(VLOOKUP($DK$3,#NAME?,MATCH($A4,#NAME?,0)+1,0)&gt;0,1,0)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2">
      <formula>AND(AND(OR(AND(OR(OR(NOT(DY4&lt;&gt;"Not Applicable"),DY4=""))),AND(OR(OR(NOT(DZ4&lt;&gt;"Not Applicable"),DZ4=""))),AND(OR(OR(NOT(EA4&lt;&gt;"Not Applicable"),EA4=""))),AND(OR(OR(NOT(EB4&lt;&gt;"Not Applicable"),EB4=""))),AND(OR(OR(NOT(EC4&lt;&gt;"Not Applicable"),EC4="")))),A4&lt;&gt;""))</formula>
    </cfRule>
    <cfRule type="expression" dxfId="208" priority="613">
      <formula>IF(LEN(DQ4)&gt;0,1,0)</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60">
      <formula>IF(VLOOKUP($DY$3,#NAME?,MATCH($A4,#NAME?,0)+1,0)&gt;0,1,0)</formula>
    </cfRule>
    <cfRule type="expression" dxfId="177" priority="658">
      <formula>AND(AND(OR(AND(OR(OR(NOT(CO4&lt;&gt;"DEFAULT"),CO4="")))),A4&lt;&gt;""))</formula>
    </cfRule>
    <cfRule type="expression" dxfId="176" priority="659">
      <formula>IF(LEN(DY4)&gt;0,1,0)</formula>
    </cfRule>
  </conditionalFormatting>
  <conditionalFormatting sqref="DZ5:DZ1048576">
    <cfRule type="expression" dxfId="175" priority="669">
      <formula>AND(IF(IFERROR(VLOOKUP($DZ$3,#NAME?,MATCH($A4,#NAME?,0)+1,0),0)&gt;0,0,1),IF(IFERROR(VLOOKUP($DZ$3,#NAME?,MATCH($A4,#NAME?,0)+1,0),0)&gt;0,0,1),IF(IFERROR(VLOOKUP($DZ$3,#NAME?,MATCH($A4,#NAME?,0)+1,0),0)&gt;0,0,1),IF(IFERROR(MATCH($A4,#NAME?,0),0)&gt;0,1,0))</formula>
    </cfRule>
    <cfRule type="expression" dxfId="174" priority="666">
      <formula>IF(VLOOKUP($DZ$3,#NAME?,MATCH($A4,#NAME?,0)+1,0)&gt;0,1,0)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2">
      <formula>IF(VLOOKUP($EA$3,#NAME?,MATCH($A4,#NAME?,0)+1,0)&gt;0,1,0)</formula>
    </cfRule>
    <cfRule type="expression" dxfId="170" priority="670">
      <formula>AND(AND(OR(AND(OR(OR(NOT(CO4&lt;&gt;"DEFAULT"),CO4="")))),A4&lt;&gt;""))</formula>
    </cfRule>
    <cfRule type="expression" dxfId="169" priority="671">
      <formula>IF(LEN(EA4)&gt;0,1,0)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6">
      <formula>AND(AND(OR(AND(OR(OR(NOT(CO4&lt;&gt;"DEFAULT"),CO4="")))),A4&lt;&gt;""))</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1">
      <formula>IF(LEN(EF4)&gt;0,1,0)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3">
      <formula>AND(IF(IFERROR(VLOOKUP($EK$3,#NAME?,MATCH($A4,#NAME?,0)+1,0),0)&gt;0,0,1),IF(IFERROR(VLOOKUP($EK$3,#NAME?,MATCH($A4,#NAME?,0)+1,0),0)&gt;0,0,1),IF(IFERROR(VLOOKUP($EK$3,#NAME?,MATCH($A4,#NAME?,0)+1,0),0)&gt;0,0,1),IF(IFERROR(MATCH($A4,#NAME?,0),0)&gt;0,1,0))</formula>
    </cfRule>
    <cfRule type="expression" dxfId="133" priority="730">
      <formula>IF(VLOOKUP($EK$3,#NAME?,MATCH($A4,#NAME?,0)+1,0)&gt;0,1,0)</formula>
    </cfRule>
    <cfRule type="expression" dxfId="132" priority="729">
      <formula>IF(LEN(EK4)&gt;0,1,0)</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4">
      <formula>AND(IF(IFERROR(VLOOKUP($EY$3,#NAME?,MATCH($A4,#NAME?,0)+1,0),0)&gt;0,0,1),IF(IFERROR(VLOOKUP($EY$3,#NAME?,MATCH($A4,#NAME?,0)+1,0),0)&gt;0,0,1),IF(IFERROR(VLOOKUP($EY$3,#NAME?,MATCH($A4,#NAME?,0)+1,0),0)&gt;0,0,1),IF(IFERROR(MATCH($A4,#NAME?,0),0)&gt;0,1,0))</formula>
    </cfRule>
    <cfRule type="expression" dxfId="102" priority="801">
      <formula>IF(VLOOKUP($EY$3,#NAME?,MATCH($A4,#NAME?,0)+1,0)&gt;0,1,0)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4">
      <formula>IF(VLOOKUP($K$3,#NAME?,MATCH($A5,#NAME?,0)+1,0)&gt;0,1,0)</formula>
    </cfRule>
    <cfRule type="expression" dxfId="62" priority="57">
      <formula>AND(IF(IFERROR(VLOOKUP($K$3,#NAME?,MATCH($A5,#NAME?,0)+1,0),0)&gt;0,0,1),IF(IFERROR(VLOOKUP($K$3,#NAME?,MATCH($A5,#NAME?,0)+1,0),0)&gt;0,0,1),IF(IFERROR(VLOOKUP($K$3,#NAME?,MATCH($A5,#NAME?,0)+1,0),0)&gt;0,0,1),IF(IFERROR(MATCH($A5,#NAME?,0),0)&gt;0,1,0))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652</v>
      </c>
    </row>
    <row r="4" spans="1:2" x14ac:dyDescent="0.15">
      <c r="B4" s="40" t="s">
        <v>570</v>
      </c>
    </row>
    <row r="5" spans="1:2" x14ac:dyDescent="0.15">
      <c r="B5" s="40" t="s">
        <v>571</v>
      </c>
    </row>
    <row r="6" spans="1:2" x14ac:dyDescent="0.15">
      <c r="A6" t="s">
        <v>441</v>
      </c>
      <c r="B6" s="40" t="s">
        <v>572</v>
      </c>
    </row>
    <row r="7" spans="1:2" x14ac:dyDescent="0.15">
      <c r="B7" s="40" t="s">
        <v>653</v>
      </c>
    </row>
    <row r="8" spans="1:2" x14ac:dyDescent="0.15">
      <c r="A8" t="s">
        <v>40</v>
      </c>
      <c r="B8" s="40" t="s">
        <v>573</v>
      </c>
    </row>
    <row r="9" spans="1:2" x14ac:dyDescent="0.15">
      <c r="A9" t="s">
        <v>445</v>
      </c>
      <c r="B9" s="40" t="s">
        <v>574</v>
      </c>
    </row>
    <row r="10" spans="1:2" x14ac:dyDescent="0.15">
      <c r="B10" t="s">
        <v>670</v>
      </c>
    </row>
    <row r="11" spans="1:2" x14ac:dyDescent="0.15">
      <c r="B11" t="s">
        <v>671</v>
      </c>
    </row>
    <row r="14" spans="1:2" x14ac:dyDescent="0.15">
      <c r="B14" s="40" t="s">
        <v>575</v>
      </c>
    </row>
    <row r="20" spans="2:2" x14ac:dyDescent="0.15">
      <c r="B20" s="43" t="s">
        <v>576</v>
      </c>
    </row>
    <row r="21" spans="2:2" x14ac:dyDescent="0.15">
      <c r="B21" s="43" t="s">
        <v>577</v>
      </c>
    </row>
    <row r="22" spans="2:2" x14ac:dyDescent="0.15">
      <c r="B22" s="43" t="s">
        <v>578</v>
      </c>
    </row>
    <row r="23" spans="2:2" x14ac:dyDescent="0.15">
      <c r="B23" s="43" t="s">
        <v>583</v>
      </c>
    </row>
    <row r="24" spans="2:2" x14ac:dyDescent="0.15">
      <c r="B24" s="43" t="s">
        <v>579</v>
      </c>
    </row>
    <row r="25" spans="2:2" x14ac:dyDescent="0.15">
      <c r="B25" s="43" t="s">
        <v>584</v>
      </c>
    </row>
    <row r="26" spans="2:2" x14ac:dyDescent="0.15">
      <c r="B26" s="43" t="s">
        <v>585</v>
      </c>
    </row>
    <row r="27" spans="2:2" x14ac:dyDescent="0.15">
      <c r="B27" s="43" t="s">
        <v>586</v>
      </c>
    </row>
    <row r="28" spans="2:2" x14ac:dyDescent="0.15">
      <c r="B28" s="43" t="s">
        <v>587</v>
      </c>
    </row>
    <row r="29" spans="2:2" x14ac:dyDescent="0.15">
      <c r="B29" s="43" t="s">
        <v>580</v>
      </c>
    </row>
    <row r="30" spans="2:2" x14ac:dyDescent="0.15">
      <c r="B30" s="43" t="s">
        <v>588</v>
      </c>
    </row>
    <row r="31" spans="2:2" x14ac:dyDescent="0.15">
      <c r="B31" s="43" t="s">
        <v>581</v>
      </c>
    </row>
    <row r="32" spans="2:2" x14ac:dyDescent="0.15">
      <c r="B32" s="43" t="s">
        <v>589</v>
      </c>
    </row>
    <row r="33" spans="2:4" x14ac:dyDescent="0.15">
      <c r="B33" s="43" t="s">
        <v>590</v>
      </c>
    </row>
    <row r="34" spans="2:4" x14ac:dyDescent="0.15">
      <c r="B34" s="43" t="s">
        <v>591</v>
      </c>
      <c r="D34" s="40"/>
    </row>
    <row r="35" spans="2:4" x14ac:dyDescent="0.15">
      <c r="B35" s="43" t="s">
        <v>519</v>
      </c>
      <c r="D35" s="40"/>
    </row>
    <row r="36" spans="2:4" x14ac:dyDescent="0.15">
      <c r="B36" s="43" t="s">
        <v>582</v>
      </c>
      <c r="D36" s="40"/>
    </row>
    <row r="37" spans="2:4" x14ac:dyDescent="0.15">
      <c r="B37" s="43" t="s">
        <v>404</v>
      </c>
      <c r="D37" s="40"/>
    </row>
    <row r="38" spans="2:4" x14ac:dyDescent="0.15">
      <c r="B38" s="43" t="s">
        <v>592</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568</v>
      </c>
    </row>
    <row r="3" spans="1:2" x14ac:dyDescent="0.15">
      <c r="B3" s="40" t="s">
        <v>654</v>
      </c>
    </row>
    <row r="4" spans="1:2" x14ac:dyDescent="0.15">
      <c r="B4" s="40" t="s">
        <v>612</v>
      </c>
    </row>
    <row r="5" spans="1:2" x14ac:dyDescent="0.15">
      <c r="B5" s="40" t="s">
        <v>613</v>
      </c>
    </row>
    <row r="6" spans="1:2" x14ac:dyDescent="0.15">
      <c r="A6" t="s">
        <v>441</v>
      </c>
      <c r="B6" s="40" t="s">
        <v>614</v>
      </c>
    </row>
    <row r="7" spans="1:2" x14ac:dyDescent="0.15">
      <c r="B7" s="40" t="s">
        <v>655</v>
      </c>
    </row>
    <row r="8" spans="1:2" x14ac:dyDescent="0.15">
      <c r="A8" t="s">
        <v>40</v>
      </c>
      <c r="B8" s="40" t="s">
        <v>615</v>
      </c>
    </row>
    <row r="9" spans="1:2" x14ac:dyDescent="0.15">
      <c r="A9" t="s">
        <v>445</v>
      </c>
      <c r="B9" s="40" t="s">
        <v>616</v>
      </c>
    </row>
    <row r="10" spans="1:2" x14ac:dyDescent="0.15">
      <c r="B10" t="s">
        <v>672</v>
      </c>
    </row>
    <row r="11" spans="1:2" x14ac:dyDescent="0.15">
      <c r="B11" t="s">
        <v>673</v>
      </c>
    </row>
    <row r="14" spans="1:2" x14ac:dyDescent="0.15">
      <c r="B14" s="40" t="s">
        <v>617</v>
      </c>
    </row>
    <row r="20" spans="2:2" x14ac:dyDescent="0.15">
      <c r="B20" s="59" t="s">
        <v>597</v>
      </c>
    </row>
    <row r="21" spans="2:2" x14ac:dyDescent="0.15">
      <c r="B21" s="59" t="s">
        <v>598</v>
      </c>
    </row>
    <row r="22" spans="2:2" x14ac:dyDescent="0.15">
      <c r="B22" s="59" t="s">
        <v>599</v>
      </c>
    </row>
    <row r="23" spans="2:2" x14ac:dyDescent="0.15">
      <c r="B23" s="59" t="s">
        <v>600</v>
      </c>
    </row>
    <row r="24" spans="2:2" x14ac:dyDescent="0.15">
      <c r="B24" s="59" t="s">
        <v>593</v>
      </c>
    </row>
    <row r="25" spans="2:2" x14ac:dyDescent="0.15">
      <c r="B25" s="59" t="s">
        <v>594</v>
      </c>
    </row>
    <row r="26" spans="2:2" x14ac:dyDescent="0.15">
      <c r="B26" s="59" t="s">
        <v>601</v>
      </c>
    </row>
    <row r="27" spans="2:2" x14ac:dyDescent="0.15">
      <c r="B27" s="59" t="s">
        <v>602</v>
      </c>
    </row>
    <row r="28" spans="2:2" x14ac:dyDescent="0.15">
      <c r="B28" s="59" t="s">
        <v>603</v>
      </c>
    </row>
    <row r="29" spans="2:2" x14ac:dyDescent="0.15">
      <c r="B29" s="59" t="s">
        <v>604</v>
      </c>
    </row>
    <row r="30" spans="2:2" x14ac:dyDescent="0.15">
      <c r="B30" s="59" t="s">
        <v>605</v>
      </c>
    </row>
    <row r="31" spans="2:2" x14ac:dyDescent="0.15">
      <c r="B31" s="59" t="s">
        <v>606</v>
      </c>
    </row>
    <row r="32" spans="2:2" x14ac:dyDescent="0.15">
      <c r="B32" s="59" t="s">
        <v>607</v>
      </c>
    </row>
    <row r="33" spans="2:4" x14ac:dyDescent="0.15">
      <c r="B33" s="59" t="s">
        <v>595</v>
      </c>
    </row>
    <row r="34" spans="2:4" x14ac:dyDescent="0.15">
      <c r="B34" s="59" t="s">
        <v>608</v>
      </c>
      <c r="D34" s="40"/>
    </row>
    <row r="35" spans="2:4" x14ac:dyDescent="0.15">
      <c r="B35" s="59" t="s">
        <v>401</v>
      </c>
      <c r="D35" s="40"/>
    </row>
    <row r="36" spans="2:4" x14ac:dyDescent="0.15">
      <c r="B36" s="59" t="s">
        <v>609</v>
      </c>
      <c r="D36" s="40"/>
    </row>
    <row r="37" spans="2:4" x14ac:dyDescent="0.15">
      <c r="B37" s="59" t="s">
        <v>596</v>
      </c>
      <c r="D37" s="40"/>
    </row>
    <row r="38" spans="2:4" x14ac:dyDescent="0.15">
      <c r="B38" s="59" t="s">
        <v>610</v>
      </c>
      <c r="D38" s="40"/>
    </row>
    <row r="39" spans="2:4" x14ac:dyDescent="0.15">
      <c r="B39" s="59" t="s">
        <v>611</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569</v>
      </c>
    </row>
    <row r="3" spans="1:2" x14ac:dyDescent="0.15">
      <c r="B3" s="40" t="s">
        <v>656</v>
      </c>
    </row>
    <row r="4" spans="1:2" x14ac:dyDescent="0.15">
      <c r="B4" s="40" t="s">
        <v>636</v>
      </c>
    </row>
    <row r="5" spans="1:2" x14ac:dyDescent="0.15">
      <c r="B5" s="40" t="s">
        <v>637</v>
      </c>
    </row>
    <row r="6" spans="1:2" x14ac:dyDescent="0.15">
      <c r="A6" t="s">
        <v>441</v>
      </c>
      <c r="B6" s="40" t="s">
        <v>638</v>
      </c>
    </row>
    <row r="7" spans="1:2" x14ac:dyDescent="0.15">
      <c r="B7" s="40" t="s">
        <v>657</v>
      </c>
    </row>
    <row r="8" spans="1:2" x14ac:dyDescent="0.15">
      <c r="A8" t="s">
        <v>40</v>
      </c>
      <c r="B8" s="40" t="s">
        <v>639</v>
      </c>
    </row>
    <row r="9" spans="1:2" x14ac:dyDescent="0.15">
      <c r="A9" t="s">
        <v>445</v>
      </c>
      <c r="B9" s="40" t="s">
        <v>640</v>
      </c>
    </row>
    <row r="10" spans="1:2" x14ac:dyDescent="0.15">
      <c r="B10" t="s">
        <v>674</v>
      </c>
    </row>
    <row r="11" spans="1:2" x14ac:dyDescent="0.15">
      <c r="B11" t="s">
        <v>675</v>
      </c>
    </row>
    <row r="14" spans="1:2" x14ac:dyDescent="0.15">
      <c r="B14" s="40" t="s">
        <v>641</v>
      </c>
    </row>
    <row r="20" spans="2:2" x14ac:dyDescent="0.15">
      <c r="B20" s="43" t="s">
        <v>618</v>
      </c>
    </row>
    <row r="21" spans="2:2" x14ac:dyDescent="0.15">
      <c r="B21" s="43" t="s">
        <v>619</v>
      </c>
    </row>
    <row r="22" spans="2:2" x14ac:dyDescent="0.15">
      <c r="B22" s="43" t="s">
        <v>620</v>
      </c>
    </row>
    <row r="23" spans="2:2" x14ac:dyDescent="0.15">
      <c r="B23" s="43" t="s">
        <v>621</v>
      </c>
    </row>
    <row r="24" spans="2:2" x14ac:dyDescent="0.15">
      <c r="B24" s="43" t="s">
        <v>622</v>
      </c>
    </row>
    <row r="25" spans="2:2" x14ac:dyDescent="0.15">
      <c r="B25" s="43" t="s">
        <v>623</v>
      </c>
    </row>
    <row r="26" spans="2:2" x14ac:dyDescent="0.15">
      <c r="B26" s="43" t="s">
        <v>624</v>
      </c>
    </row>
    <row r="27" spans="2:2" x14ac:dyDescent="0.15">
      <c r="B27" s="43" t="s">
        <v>625</v>
      </c>
    </row>
    <row r="28" spans="2:2" x14ac:dyDescent="0.15">
      <c r="B28" s="43" t="s">
        <v>626</v>
      </c>
    </row>
    <row r="29" spans="2:2" x14ac:dyDescent="0.15">
      <c r="B29" s="43" t="s">
        <v>627</v>
      </c>
    </row>
    <row r="30" spans="2:2" x14ac:dyDescent="0.15">
      <c r="B30" s="43" t="s">
        <v>628</v>
      </c>
    </row>
    <row r="31" spans="2:2" x14ac:dyDescent="0.15">
      <c r="B31" s="43" t="s">
        <v>629</v>
      </c>
    </row>
    <row r="32" spans="2:2" x14ac:dyDescent="0.15">
      <c r="B32" s="43" t="s">
        <v>630</v>
      </c>
    </row>
    <row r="33" spans="2:4" x14ac:dyDescent="0.15">
      <c r="B33" s="43" t="s">
        <v>631</v>
      </c>
    </row>
    <row r="34" spans="2:4" x14ac:dyDescent="0.15">
      <c r="B34" s="43" t="s">
        <v>632</v>
      </c>
      <c r="D34" s="40"/>
    </row>
    <row r="35" spans="2:4" x14ac:dyDescent="0.15">
      <c r="B35" s="43" t="s">
        <v>519</v>
      </c>
      <c r="D35" s="40"/>
    </row>
    <row r="36" spans="2:4" x14ac:dyDescent="0.15">
      <c r="B36" s="43" t="s">
        <v>633</v>
      </c>
      <c r="D36" s="40"/>
    </row>
    <row r="37" spans="2:4" x14ac:dyDescent="0.15">
      <c r="B37" s="43" t="s">
        <v>404</v>
      </c>
      <c r="D37" s="40"/>
    </row>
    <row r="38" spans="2:4" x14ac:dyDescent="0.15">
      <c r="B38" s="43" t="s">
        <v>634</v>
      </c>
      <c r="D38" s="40"/>
    </row>
    <row r="39" spans="2:4" x14ac:dyDescent="0.15">
      <c r="B39" s="43" t="s">
        <v>635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5"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clavier de remplacement {language} rétroéclairé pour Dell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clavier de remplacement {language} non rétroéclairé pour Dell </v>
      </c>
    </row>
    <row r="3" spans="1:22" ht="17" x14ac:dyDescent="0.2">
      <c r="A3" s="37" t="s">
        <v>354</v>
      </c>
      <c r="B3" s="62" t="s">
        <v>692</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60">
        <v>5714401726012</v>
      </c>
      <c r="F4" s="61"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4" t="b">
        <f>TRUE()</f>
        <v>1</v>
      </c>
      <c r="J4" s="45" t="b">
        <f>FALSE()</f>
        <v>0</v>
      </c>
      <c r="K4" s="36" t="s">
        <v>684</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https://raw.githubusercontent.com/PatrickVibild/TellusAmazonPictures/master/pictures/DELL/E7250/RG/DE/1.jpg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https://raw.githubusercontent.com/PatrickVibild/TellusAmazonPictures/master/pictures/DELL/E7250/RG/DE/2.jpg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https://raw.githubusercontent.com/PatrickVibild/TellusAmazonPictures/master/pictures/DELL/E7250/RG/DE/3.jpg</v>
      </c>
      <c r="P4" t="str">
        <f t="shared" ref="P4:P35" si="3">IF(ISBLANK(K4),"",IF(L4, "https://raw.githubusercontent.com/PatrickVibild/TellusAmazonPictures/master/pictures/"&amp;K4&amp;"/4.jpg", ""))</f>
        <v>https://raw.githubusercontent.com/PatrickVibild/TellusAmazonPictures/master/pictures/DELL/E7250/RG/DE/4.jpg</v>
      </c>
      <c r="Q4" t="str">
        <f t="shared" ref="Q4:Q35" si="4">IF(ISBLANK(K4),"",IF(L4, "https://raw.githubusercontent.com/PatrickVibild/TellusAmazonPictures/master/pictures/"&amp;K4&amp;"/5.jpg", ""))</f>
        <v>https://raw.githubusercontent.com/PatrickVibild/TellusAmazonPictures/master/pictures/DELL/E7250/RG/DE/5.jpg</v>
      </c>
      <c r="R4" t="str">
        <f t="shared" ref="R4:R35" si="5">IF(ISBLANK(K4),"",IF(L4, "https://raw.githubusercontent.com/PatrickVibild/TellusAmazonPictures/master/pictures/"&amp;K4&amp;"/6.jpg", ""))</f>
        <v>https://raw.githubusercontent.com/PatrickVibild/TellusAmazonPictures/master/pictures/DELL/E7250/RG/DE/6.jpg</v>
      </c>
      <c r="S4" t="str">
        <f t="shared" ref="S4:S35" si="6">IF(ISBLANK(K4),"",IF(L4, "https://raw.githubusercontent.com/PatrickVibild/TellusAmazonPictures/master/pictures/"&amp;K4&amp;"/7.jpg", ""))</f>
        <v>https://raw.githubusercontent.com/PatrickVibild/TellusAmazonPictures/master/pictures/DELL/E7250/RG/DE/7.jpg</v>
      </c>
      <c r="T4" t="str">
        <f t="shared" ref="T4:T35" si="7">IF(ISBLANK(K4),"",IF(L4, "https://raw.githubusercontent.com/PatrickVibild/TellusAmazonPictures/master/pictures/"&amp;K4&amp;"/8.jpg",""))</f>
        <v>https://raw.githubusercontent.com/PatrickVibild/TellusAmazonPictures/master/pictures/DELL/E7250/RG/DE/8.jpg</v>
      </c>
      <c r="U4" t="str">
        <f t="shared" ref="U4:U35" si="8">IF(ISBLANK(K4),"",IF(L4, "https://raw.githubusercontent.com/PatrickVibild/TellusAmazonPictures/master/pictures/"&amp;K4&amp;"/9.jpg", ""))</f>
        <v>https://raw.githubusercontent.com/PatrickVibild/TellusAmazonPictures/master/pictures/DELL/E7250/RG/DE/9.jpg</v>
      </c>
      <c r="V4" s="43">
        <f>MATCH(G4,options!$D$1:$D$20,0)</f>
        <v>1</v>
      </c>
    </row>
    <row r="5" spans="1:22" ht="28" x14ac:dyDescent="0.15">
      <c r="A5" s="37" t="s">
        <v>371</v>
      </c>
      <c r="B5" s="41" t="s">
        <v>694</v>
      </c>
      <c r="C5" s="42" t="b">
        <f>FALSE()</f>
        <v>0</v>
      </c>
      <c r="D5" s="42" t="b">
        <f>TRUE()</f>
        <v>1</v>
      </c>
      <c r="E5" s="60">
        <v>5714401726029</v>
      </c>
      <c r="F5" s="61"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4" t="b">
        <f>TRUE()</f>
        <v>1</v>
      </c>
      <c r="J5" s="45" t="b">
        <f>FALSE()</f>
        <v>0</v>
      </c>
      <c r="K5" s="36" t="s">
        <v>685</v>
      </c>
      <c r="L5" s="46" t="b">
        <v>1</v>
      </c>
      <c r="M5" s="47" t="str">
        <f t="shared" si="0"/>
        <v>https://raw.githubusercontent.com/PatrickVibild/TellusAmazonPictures/master/pictures/DELL/E7250/RG/FR/1.jpg</v>
      </c>
      <c r="N5" s="47" t="str">
        <f t="shared" si="1"/>
        <v>https://raw.githubusercontent.com/PatrickVibild/TellusAmazonPictures/master/pictures/DELL/E7250/RG/FR/2.jpg</v>
      </c>
      <c r="O5" s="48" t="str">
        <f t="shared" si="2"/>
        <v>https://raw.githubusercontent.com/PatrickVibild/TellusAmazonPictures/master/pictures/DELL/E7250/RG/FR/3.jpg</v>
      </c>
      <c r="P5" t="str">
        <f t="shared" si="3"/>
        <v>https://raw.githubusercontent.com/PatrickVibild/TellusAmazonPictures/master/pictures/DELL/E7250/RG/FR/4.jpg</v>
      </c>
      <c r="Q5" t="str">
        <f t="shared" si="4"/>
        <v>https://raw.githubusercontent.com/PatrickVibild/TellusAmazonPictures/master/pictures/DELL/E7250/RG/FR/5.jpg</v>
      </c>
      <c r="R5" t="str">
        <f t="shared" si="5"/>
        <v>https://raw.githubusercontent.com/PatrickVibild/TellusAmazonPictures/master/pictures/DELL/E7250/RG/FR/6.jpg</v>
      </c>
      <c r="S5" t="str">
        <f t="shared" si="6"/>
        <v>https://raw.githubusercontent.com/PatrickVibild/TellusAmazonPictures/master/pictures/DELL/E7250/RG/FR/7.jpg</v>
      </c>
      <c r="T5" t="str">
        <f t="shared" si="7"/>
        <v>https://raw.githubusercontent.com/PatrickVibild/TellusAmazonPictures/master/pictures/DELL/E7250/RG/FR/8.jpg</v>
      </c>
      <c r="U5" t="str">
        <f t="shared" si="8"/>
        <v>https://raw.githubusercontent.com/PatrickVibild/TellusAmazonPictures/master/pictures/DELL/E7250/RG/FR/9.jpg</v>
      </c>
      <c r="V5" s="43">
        <f>MATCH(G5,options!$D$1:$D$20,0)</f>
        <v>2</v>
      </c>
    </row>
    <row r="6" spans="1:22" ht="28" x14ac:dyDescent="0.15">
      <c r="A6" s="37" t="s">
        <v>373</v>
      </c>
      <c r="B6" s="49" t="s">
        <v>414</v>
      </c>
      <c r="C6" s="42" t="b">
        <f>FALSE()</f>
        <v>0</v>
      </c>
      <c r="D6" s="42" t="b">
        <f>TRUE()</f>
        <v>1</v>
      </c>
      <c r="E6" s="60">
        <v>5714401726036</v>
      </c>
      <c r="F6" s="61"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4" t="b">
        <f>TRUE()</f>
        <v>1</v>
      </c>
      <c r="J6" s="45" t="b">
        <f>FALSE()</f>
        <v>0</v>
      </c>
      <c r="K6" s="36" t="s">
        <v>686</v>
      </c>
      <c r="L6" s="46" t="b">
        <v>1</v>
      </c>
      <c r="M6" s="47" t="str">
        <f t="shared" si="0"/>
        <v>https://raw.githubusercontent.com/PatrickVibild/TellusAmazonPictures/master/pictures/DELL/E7250/RG/IT/1.jpg</v>
      </c>
      <c r="N6" s="47" t="str">
        <f t="shared" si="1"/>
        <v>https://raw.githubusercontent.com/PatrickVibild/TellusAmazonPictures/master/pictures/DELL/E7250/RG/IT/2.jpg</v>
      </c>
      <c r="O6" s="48" t="str">
        <f t="shared" si="2"/>
        <v>https://raw.githubusercontent.com/PatrickVibild/TellusAmazonPictures/master/pictures/DELL/E7250/RG/IT/3.jpg</v>
      </c>
      <c r="P6" t="str">
        <f t="shared" si="3"/>
        <v>https://raw.githubusercontent.com/PatrickVibild/TellusAmazonPictures/master/pictures/DELL/E7250/RG/IT/4.jpg</v>
      </c>
      <c r="Q6" t="str">
        <f t="shared" si="4"/>
        <v>https://raw.githubusercontent.com/PatrickVibild/TellusAmazonPictures/master/pictures/DELL/E7250/RG/IT/5.jpg</v>
      </c>
      <c r="R6" t="str">
        <f t="shared" si="5"/>
        <v>https://raw.githubusercontent.com/PatrickVibild/TellusAmazonPictures/master/pictures/DELL/E7250/RG/IT/6.jpg</v>
      </c>
      <c r="S6" t="str">
        <f t="shared" si="6"/>
        <v>https://raw.githubusercontent.com/PatrickVibild/TellusAmazonPictures/master/pictures/DELL/E7250/RG/IT/7.jpg</v>
      </c>
      <c r="T6" t="str">
        <f t="shared" si="7"/>
        <v>https://raw.githubusercontent.com/PatrickVibild/TellusAmazonPictures/master/pictures/DELL/E7250/RG/IT/8.jpg</v>
      </c>
      <c r="U6" t="str">
        <f t="shared" si="8"/>
        <v>https://raw.githubusercontent.com/PatrickVibild/TellusAmazonPictures/master/pictures/DELL/E7250/RG/IT/9.jpg</v>
      </c>
      <c r="V6" s="43">
        <f>MATCH(G6,options!$D$1:$D$20,0)</f>
        <v>3</v>
      </c>
    </row>
    <row r="7" spans="1:22" ht="28" x14ac:dyDescent="0.15">
      <c r="A7" s="37" t="s">
        <v>376</v>
      </c>
      <c r="B7" s="50" t="str">
        <f>IF(B6=options!C1,"32","41")</f>
        <v>32</v>
      </c>
      <c r="C7" s="42" t="b">
        <f>FALSE()</f>
        <v>0</v>
      </c>
      <c r="D7" s="42" t="b">
        <f>TRUE()</f>
        <v>1</v>
      </c>
      <c r="E7" s="60">
        <v>5714401726043</v>
      </c>
      <c r="F7" s="61"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4" t="b">
        <f>TRUE()</f>
        <v>1</v>
      </c>
      <c r="J7" s="45" t="b">
        <f>FALSE()</f>
        <v>0</v>
      </c>
      <c r="K7" s="36" t="s">
        <v>687</v>
      </c>
      <c r="L7" s="46" t="b">
        <v>1</v>
      </c>
      <c r="M7" s="47" t="str">
        <f t="shared" si="0"/>
        <v>https://raw.githubusercontent.com/PatrickVibild/TellusAmazonPictures/master/pictures/DELL/E7250/RG/ES/1.jpg</v>
      </c>
      <c r="N7" s="47" t="str">
        <f t="shared" si="1"/>
        <v>https://raw.githubusercontent.com/PatrickVibild/TellusAmazonPictures/master/pictures/DELL/E7250/RG/ES/2.jpg</v>
      </c>
      <c r="O7" s="48" t="str">
        <f t="shared" si="2"/>
        <v>https://raw.githubusercontent.com/PatrickVibild/TellusAmazonPictures/master/pictures/DELL/E7250/RG/ES/3.jpg</v>
      </c>
      <c r="P7" t="str">
        <f t="shared" si="3"/>
        <v>https://raw.githubusercontent.com/PatrickVibild/TellusAmazonPictures/master/pictures/DELL/E7250/RG/ES/4.jpg</v>
      </c>
      <c r="Q7" t="str">
        <f t="shared" si="4"/>
        <v>https://raw.githubusercontent.com/PatrickVibild/TellusAmazonPictures/master/pictures/DELL/E7250/RG/ES/5.jpg</v>
      </c>
      <c r="R7" t="str">
        <f t="shared" si="5"/>
        <v>https://raw.githubusercontent.com/PatrickVibild/TellusAmazonPictures/master/pictures/DELL/E7250/RG/ES/6.jpg</v>
      </c>
      <c r="S7" t="str">
        <f t="shared" si="6"/>
        <v>https://raw.githubusercontent.com/PatrickVibild/TellusAmazonPictures/master/pictures/DELL/E7250/RG/ES/7.jpg</v>
      </c>
      <c r="T7" t="str">
        <f t="shared" si="7"/>
        <v>https://raw.githubusercontent.com/PatrickVibild/TellusAmazonPictures/master/pictures/DELL/E7250/RG/ES/8.jpg</v>
      </c>
      <c r="U7" t="str">
        <f t="shared" si="8"/>
        <v>https://raw.githubusercontent.com/PatrickVibild/TellusAmazonPictures/master/pictures/DELL/E7250/RG/ES/9.jpg</v>
      </c>
      <c r="V7" s="43">
        <f>MATCH(G7,options!$D$1:$D$20,0)</f>
        <v>4</v>
      </c>
    </row>
    <row r="8" spans="1:22" ht="28" x14ac:dyDescent="0.15">
      <c r="A8" s="37" t="s">
        <v>378</v>
      </c>
      <c r="B8" s="50" t="str">
        <f>IF(B6=options!C1,"18","17")</f>
        <v>18</v>
      </c>
      <c r="C8" s="42" t="b">
        <f>FALSE()</f>
        <v>0</v>
      </c>
      <c r="D8" s="42" t="b">
        <f>TRUE()</f>
        <v>1</v>
      </c>
      <c r="E8" s="60">
        <v>5714401726050</v>
      </c>
      <c r="F8" s="61"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688</v>
      </c>
      <c r="L8" s="46" t="b">
        <v>1</v>
      </c>
      <c r="M8" s="47" t="str">
        <f t="shared" si="0"/>
        <v>https://raw.githubusercontent.com/PatrickVibild/TellusAmazonPictures/master/pictures/DELL/E7250/RG/UK/1.jpg</v>
      </c>
      <c r="N8" s="47" t="str">
        <f t="shared" si="1"/>
        <v>https://raw.githubusercontent.com/PatrickVibild/TellusAmazonPictures/master/pictures/DELL/E7250/RG/UK/2.jpg</v>
      </c>
      <c r="O8" s="48" t="str">
        <f t="shared" si="2"/>
        <v>https://raw.githubusercontent.com/PatrickVibild/TellusAmazonPictures/master/pictures/DELL/E7250/RG/UK/3.jpg</v>
      </c>
      <c r="P8" t="str">
        <f t="shared" si="3"/>
        <v>https://raw.githubusercontent.com/PatrickVibild/TellusAmazonPictures/master/pictures/DELL/E7250/RG/UK/4.jpg</v>
      </c>
      <c r="Q8" t="str">
        <f t="shared" si="4"/>
        <v>https://raw.githubusercontent.com/PatrickVibild/TellusAmazonPictures/master/pictures/DELL/E7250/RG/UK/5.jpg</v>
      </c>
      <c r="R8" t="str">
        <f t="shared" si="5"/>
        <v>https://raw.githubusercontent.com/PatrickVibild/TellusAmazonPictures/master/pictures/DELL/E7250/RG/UK/6.jpg</v>
      </c>
      <c r="S8" t="str">
        <f t="shared" si="6"/>
        <v>https://raw.githubusercontent.com/PatrickVibild/TellusAmazonPictures/master/pictures/DELL/E7250/RG/UK/7.jpg</v>
      </c>
      <c r="T8" t="str">
        <f t="shared" si="7"/>
        <v>https://raw.githubusercontent.com/PatrickVibild/TellusAmazonPictures/master/pictures/DELL/E7250/RG/UK/8.jpg</v>
      </c>
      <c r="U8" t="str">
        <f t="shared" si="8"/>
        <v>https://raw.githubusercontent.com/PatrickVibild/TellusAmazonPictures/master/pictures/DELL/E7250/RG/UK/9.jpg</v>
      </c>
      <c r="V8" s="43">
        <f>MATCH(G8,options!$D$1:$D$20,0)</f>
        <v>5</v>
      </c>
    </row>
    <row r="9" spans="1:22" ht="28" x14ac:dyDescent="0.15">
      <c r="A9" s="37" t="s">
        <v>380</v>
      </c>
      <c r="B9" s="50" t="str">
        <f>IF(B6=options!C1,"2","5")</f>
        <v>2</v>
      </c>
      <c r="C9" s="42" t="b">
        <f>FALSE()</f>
        <v>0</v>
      </c>
      <c r="D9" s="42" t="b">
        <v>1</v>
      </c>
      <c r="E9" s="60">
        <v>5714401726067</v>
      </c>
      <c r="F9" s="61"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4" t="b">
        <f>TRUE()</f>
        <v>1</v>
      </c>
      <c r="J9" s="45" t="b">
        <f>FALSE()</f>
        <v>0</v>
      </c>
      <c r="K9" s="36" t="s">
        <v>689</v>
      </c>
      <c r="L9" s="46" t="b">
        <v>1</v>
      </c>
      <c r="M9" s="47" t="str">
        <f t="shared" si="0"/>
        <v>https://raw.githubusercontent.com/PatrickVibild/TellusAmazonPictures/master/pictures/DELL/E7250/RG/NOR/1.jpg</v>
      </c>
      <c r="N9" s="47" t="str">
        <f t="shared" si="1"/>
        <v>https://raw.githubusercontent.com/PatrickVibild/TellusAmazonPictures/master/pictures/DELL/E7250/RG/NOR/2.jpg</v>
      </c>
      <c r="O9" s="48" t="str">
        <f t="shared" si="2"/>
        <v>https://raw.githubusercontent.com/PatrickVibild/TellusAmazonPictures/master/pictures/DELL/E7250/RG/NOR/3.jpg</v>
      </c>
      <c r="P9" t="str">
        <f t="shared" si="3"/>
        <v>https://raw.githubusercontent.com/PatrickVibild/TellusAmazonPictures/master/pictures/DELL/E7250/RG/NOR/4.jpg</v>
      </c>
      <c r="Q9" t="str">
        <f t="shared" si="4"/>
        <v>https://raw.githubusercontent.com/PatrickVibild/TellusAmazonPictures/master/pictures/DELL/E7250/RG/NOR/5.jpg</v>
      </c>
      <c r="R9" t="str">
        <f t="shared" si="5"/>
        <v>https://raw.githubusercontent.com/PatrickVibild/TellusAmazonPictures/master/pictures/DELL/E7250/RG/NOR/6.jpg</v>
      </c>
      <c r="S9" t="str">
        <f t="shared" si="6"/>
        <v>https://raw.githubusercontent.com/PatrickVibild/TellusAmazonPictures/master/pictures/DELL/E7250/RG/NOR/7.jpg</v>
      </c>
      <c r="T9" t="str">
        <f t="shared" si="7"/>
        <v>https://raw.githubusercontent.com/PatrickVibild/TellusAmazonPictures/master/pictures/DELL/E7250/RG/NOR/8.jpg</v>
      </c>
      <c r="U9" t="str">
        <f t="shared" si="8"/>
        <v>https://raw.githubusercontent.com/PatrickVibild/TellusAmazonPictures/master/pictures/DELL/E7250/RG/NOR/9.jpg</v>
      </c>
      <c r="V9" s="43">
        <f>MATCH(G9,options!$D$1:$D$20,0)</f>
        <v>6</v>
      </c>
    </row>
    <row r="10" spans="1:22" ht="14" x14ac:dyDescent="0.15">
      <c r="A10" t="s">
        <v>382</v>
      </c>
      <c r="B10" s="51"/>
      <c r="C10" s="42" t="b">
        <f>FALSE()</f>
        <v>0</v>
      </c>
      <c r="D10" s="42" t="b">
        <f>FALSE()</f>
        <v>0</v>
      </c>
      <c r="E10" s="60"/>
      <c r="F10" s="61"/>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44" t="b">
        <f>TRUE()</f>
        <v>1</v>
      </c>
      <c r="J10" s="45" t="b">
        <f>FALSE()</f>
        <v>0</v>
      </c>
      <c r="K10" s="36"/>
      <c r="L10" s="46" t="b">
        <v>1</v>
      </c>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60"/>
      <c r="F11" s="61"/>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Bulgare</v>
      </c>
      <c r="I11" s="44" t="b">
        <f>TRUE()</f>
        <v>1</v>
      </c>
      <c r="J11" s="45" t="b">
        <f>FALSE()</f>
        <v>0</v>
      </c>
      <c r="K11" s="36"/>
      <c r="L11" s="46" t="b">
        <v>1</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28" x14ac:dyDescent="0.15">
      <c r="B12" s="51"/>
      <c r="C12" s="42" t="b">
        <f>FALSE()</f>
        <v>0</v>
      </c>
      <c r="D12" s="42" t="b">
        <f>FALSE()</f>
        <v>0</v>
      </c>
      <c r="E12" s="60">
        <v>5714401726098</v>
      </c>
      <c r="F12" s="61"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f>FALSE()</f>
        <v>0</v>
      </c>
      <c r="K12" s="36" t="s">
        <v>690</v>
      </c>
      <c r="L12" s="46" t="b">
        <v>1</v>
      </c>
      <c r="M12" s="47" t="str">
        <f t="shared" si="0"/>
        <v>https://raw.githubusercontent.com/PatrickVibild/TellusAmazonPictures/master/pictures/DELL/E7250/RG/USI/1.jpg</v>
      </c>
      <c r="N12" s="47" t="str">
        <f t="shared" si="1"/>
        <v>https://raw.githubusercontent.com/PatrickVibild/TellusAmazonPictures/master/pictures/DELL/E7250/RG/USI/2.jpg</v>
      </c>
      <c r="O12" s="48" t="str">
        <f t="shared" si="2"/>
        <v>https://raw.githubusercontent.com/PatrickVibild/TellusAmazonPictures/master/pictures/DELL/E7250/RG/USI/3.jpg</v>
      </c>
      <c r="P12" t="str">
        <f t="shared" si="3"/>
        <v>https://raw.githubusercontent.com/PatrickVibild/TellusAmazonPictures/master/pictures/DELL/E7250/RG/USI/4.jpg</v>
      </c>
      <c r="Q12" t="str">
        <f t="shared" si="4"/>
        <v>https://raw.githubusercontent.com/PatrickVibild/TellusAmazonPictures/master/pictures/DELL/E7250/RG/USI/5.jpg</v>
      </c>
      <c r="R12" t="str">
        <f t="shared" si="5"/>
        <v>https://raw.githubusercontent.com/PatrickVibild/TellusAmazonPictures/master/pictures/DELL/E7250/RG/USI/6.jpg</v>
      </c>
      <c r="S12" t="str">
        <f t="shared" si="6"/>
        <v>https://raw.githubusercontent.com/PatrickVibild/TellusAmazonPictures/master/pictures/DELL/E7250/RG/USI/7.jpg</v>
      </c>
      <c r="T12" t="str">
        <f t="shared" si="7"/>
        <v>https://raw.githubusercontent.com/PatrickVibild/TellusAmazonPictures/master/pictures/DELL/E7250/RG/USI/8.jpg</v>
      </c>
      <c r="U12" t="str">
        <f t="shared" si="8"/>
        <v>https://raw.githubusercontent.com/PatrickVibild/TellusAmazonPictures/master/pictures/DELL/E7250/RG/USI/9.jpg</v>
      </c>
      <c r="V12" s="43">
        <f>MATCH(G12,options!$D$1:$D$20,0)</f>
        <v>16</v>
      </c>
    </row>
    <row r="13" spans="1:22" ht="28" x14ac:dyDescent="0.15">
      <c r="A13" s="37" t="s">
        <v>387</v>
      </c>
      <c r="B13" s="61" t="s">
        <v>691</v>
      </c>
      <c r="C13" s="42" t="b">
        <v>1</v>
      </c>
      <c r="D13" s="42" t="b">
        <f>FALSE()</f>
        <v>0</v>
      </c>
      <c r="E13" s="60">
        <v>5714401726104</v>
      </c>
      <c r="F13" s="61"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f>FALSE()</f>
        <v>0</v>
      </c>
      <c r="K13" s="36" t="s">
        <v>693</v>
      </c>
      <c r="L13" s="46" t="b">
        <v>1</v>
      </c>
      <c r="M13" s="47" t="str">
        <f t="shared" si="0"/>
        <v>https://raw.githubusercontent.com/PatrickVibild/TellusAmazonPictures/master/pictures/DELL/E7250/RG/US/1.jpg</v>
      </c>
      <c r="N13" s="47" t="str">
        <f t="shared" si="1"/>
        <v>https://raw.githubusercontent.com/PatrickVibild/TellusAmazonPictures/master/pictures/DELL/E7250/RG/US/2.jpg</v>
      </c>
      <c r="O13" s="48" t="str">
        <f t="shared" si="2"/>
        <v>https://raw.githubusercontent.com/PatrickVibild/TellusAmazonPictures/master/pictures/DELL/E7250/RG/US/3.jpg</v>
      </c>
      <c r="P13" t="str">
        <f t="shared" si="3"/>
        <v>https://raw.githubusercontent.com/PatrickVibild/TellusAmazonPictures/master/pictures/DELL/E7250/RG/US/4.jpg</v>
      </c>
      <c r="Q13" t="str">
        <f t="shared" si="4"/>
        <v>https://raw.githubusercontent.com/PatrickVibild/TellusAmazonPictures/master/pictures/DELL/E7250/RG/US/5.jpg</v>
      </c>
      <c r="R13" t="str">
        <f t="shared" si="5"/>
        <v>https://raw.githubusercontent.com/PatrickVibild/TellusAmazonPictures/master/pictures/DELL/E7250/RG/US/6.jpg</v>
      </c>
      <c r="S13" t="str">
        <f t="shared" si="6"/>
        <v>https://raw.githubusercontent.com/PatrickVibild/TellusAmazonPictures/master/pictures/DELL/E7250/RG/US/7.jpg</v>
      </c>
      <c r="T13" t="str">
        <f t="shared" si="7"/>
        <v>https://raw.githubusercontent.com/PatrickVibild/TellusAmazonPictures/master/pictures/DELL/E7250/RG/US/8.jpg</v>
      </c>
      <c r="U13" t="str">
        <f t="shared" si="8"/>
        <v>https://raw.githubusercontent.com/PatrickVibild/TellusAmazonPictures/master/pictures/DELL/E7250/RG/US/9.jpg</v>
      </c>
      <c r="V13" s="43">
        <f>MATCH(G13,options!$D$1:$D$20,0)</f>
        <v>18</v>
      </c>
    </row>
    <row r="14" spans="1:22" ht="14" x14ac:dyDescent="0.15">
      <c r="A14" s="37" t="s">
        <v>389</v>
      </c>
      <c r="B14" s="60">
        <v>5714401726999</v>
      </c>
      <c r="C14" s="42" t="b">
        <f>FALSE()</f>
        <v>0</v>
      </c>
      <c r="D14" s="42" t="b">
        <f>FALSE()</f>
        <v>0</v>
      </c>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t="b">
        <f>FALSE()</f>
        <v>0</v>
      </c>
      <c r="D15" s="42" t="b">
        <f>FALSE()</f>
        <v>0</v>
      </c>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567</v>
      </c>
      <c r="C16" s="42" t="b">
        <f>FALSE()</f>
        <v>0</v>
      </c>
      <c r="D16" s="42" t="b">
        <f>FALSE()</f>
        <v>0</v>
      </c>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t="b">
        <f>FALSE()</f>
        <v>0</v>
      </c>
      <c r="D17" s="42" t="b">
        <f>FALSE()</f>
        <v>0</v>
      </c>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t="b">
        <f>FALSE()</f>
        <v>0</v>
      </c>
      <c r="D18" s="42" t="b">
        <f>FALSE()</f>
        <v>0</v>
      </c>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t="b">
        <f>FALSE()</f>
        <v>0</v>
      </c>
      <c r="D19" s="42" t="b">
        <f>FALSE()</f>
        <v>0</v>
      </c>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t="b">
        <f>FALSE()</f>
        <v>0</v>
      </c>
      <c r="D20" s="42" t="b">
        <f>FALSE()</f>
        <v>0</v>
      </c>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t="b">
        <f>FALSE()</f>
        <v>0</v>
      </c>
      <c r="D21" s="42" t="b">
        <f>FALSE()</f>
        <v>0</v>
      </c>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t="b">
        <f>FALSE()</f>
        <v>0</v>
      </c>
      <c r="D22" s="42" t="b">
        <f>FALSE()</f>
        <v>0</v>
      </c>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56"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Dell de remplacement, même qualité que les claviers OEM. TellusRem est le premier distributeur de claviers dans le monde depuis 2011. Clavier de remplacement parfait, facile à remplacer et à installer.</v>
      </c>
      <c r="C23" s="42" t="b">
        <f>TRUE()</f>
        <v>1</v>
      </c>
      <c r="D23" s="42" t="b">
        <f>FALSE()</f>
        <v>0</v>
      </c>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2" t="b">
        <f>FALSE()</f>
        <v>0</v>
      </c>
      <c r="D24" s="42" t="b">
        <f>TRUE()</f>
        <v>1</v>
      </c>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44"/>
      <c r="J24" s="45" t="b">
        <f>TRUE()</f>
        <v>1</v>
      </c>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2" t="b">
        <f>FALSE()</f>
        <v>0</v>
      </c>
      <c r="D25" s="42" t="b">
        <f>TRUE()</f>
        <v>1</v>
      </c>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44"/>
      <c r="J25" s="45" t="b">
        <f>TRUE()</f>
        <v>1</v>
      </c>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2" t="b">
        <f>FALSE()</f>
        <v>0</v>
      </c>
      <c r="D26" s="42" t="b">
        <f>TRUE()</f>
        <v>1</v>
      </c>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44"/>
      <c r="J26" s="45" t="b">
        <f>TRUE()</f>
        <v>1</v>
      </c>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Dell {model}. Veuillez vérifier attentivement l'image et la description avant d'acheter un clavier. Cela garantit que vous obtenez le bon clavier d'ordinateur portable pour votre ordinateur. Installation super facile. </v>
      </c>
      <c r="C27" s="42" t="b">
        <f>FALSE()</f>
        <v>0</v>
      </c>
      <c r="D27" s="42" t="b">
        <f>TRUE()</f>
        <v>1</v>
      </c>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44"/>
      <c r="J27" s="45" t="b">
        <f>TRUE()</f>
        <v>1</v>
      </c>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t="b">
        <f>FALSE()</f>
        <v>0</v>
      </c>
      <c r="D28" s="42" t="b">
        <f>TRUE()</f>
        <v>1</v>
      </c>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f>TRUE()</f>
        <v>1</v>
      </c>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2" t="b">
        <f>FALSE()</f>
        <v>0</v>
      </c>
      <c r="D29" s="42" t="b">
        <f>FALSE()</f>
        <v>0</v>
      </c>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44"/>
      <c r="J29" s="45" t="b">
        <f>TRUE()</f>
        <v>1</v>
      </c>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t="b">
        <f>FALSE()</f>
        <v>0</v>
      </c>
      <c r="D30" s="42" t="b">
        <f>FALSE()</f>
        <v>0</v>
      </c>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44"/>
      <c r="J30" s="45" t="b">
        <f>TRUE()</f>
        <v>1</v>
      </c>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2" t="b">
        <f>FALSE()</f>
        <v>0</v>
      </c>
      <c r="D31" s="42" t="b">
        <f>FALSE()</f>
        <v>0</v>
      </c>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44"/>
      <c r="J31" s="45" t="b">
        <f>TRUE()</f>
        <v>1</v>
      </c>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t="b">
        <f>FALSE()</f>
        <v>0</v>
      </c>
      <c r="D32" s="42" t="b">
        <f>FALSE()</f>
        <v>0</v>
      </c>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44"/>
      <c r="J32" s="45" t="b">
        <f>TRUE()</f>
        <v>1</v>
      </c>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2" t="b">
        <f>FALSE()</f>
        <v>0</v>
      </c>
      <c r="D33" s="42" t="b">
        <f>FALSE()</f>
        <v>0</v>
      </c>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44"/>
      <c r="J33" s="45" t="b">
        <f>TRUE()</f>
        <v>1</v>
      </c>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t="b">
        <f>FALSE()</f>
        <v>0</v>
      </c>
      <c r="D34" s="42" t="b">
        <f>FALSE()</f>
        <v>0</v>
      </c>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44"/>
      <c r="J34" s="45" t="b">
        <f>TRUE()</f>
        <v>1</v>
      </c>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t="b">
        <f>FALSE()</f>
        <v>0</v>
      </c>
      <c r="D35" s="42" t="b">
        <f>FALSE()</f>
        <v>0</v>
      </c>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44"/>
      <c r="J35" s="45" t="b">
        <f>TRUE()</f>
        <v>1</v>
      </c>
      <c r="K35" s="36"/>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372</v>
      </c>
      <c r="C36" s="42" t="b">
        <f>FALSE()</f>
        <v>0</v>
      </c>
      <c r="D36" s="42" t="b">
        <f>FALSE()</f>
        <v>0</v>
      </c>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44"/>
      <c r="J36" s="45" t="b">
        <f>TRUE()</f>
        <v>1</v>
      </c>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t="b">
        <f>FALSE()</f>
        <v>0</v>
      </c>
      <c r="D37" s="42" t="b">
        <f>FALSE()</f>
        <v>0</v>
      </c>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44"/>
      <c r="J37" s="45" t="b">
        <f>TRUE()</f>
        <v>1</v>
      </c>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t="b">
        <f>FALSE()</f>
        <v>0</v>
      </c>
      <c r="D38" s="42" t="b">
        <f>FALSE()</f>
        <v>0</v>
      </c>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44"/>
      <c r="J38" s="45" t="b">
        <f>TRUE()</f>
        <v>1</v>
      </c>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t="b">
        <f>FALSE()</f>
        <v>0</v>
      </c>
      <c r="D39" s="42" t="b">
        <f>FALSE()</f>
        <v>0</v>
      </c>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44"/>
      <c r="J39" s="45" t="b">
        <f>TRUE()</f>
        <v>1</v>
      </c>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t="b">
        <f>FALSE()</f>
        <v>0</v>
      </c>
      <c r="D40" s="42" t="b">
        <f>FALSE()</f>
        <v>0</v>
      </c>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44"/>
      <c r="J40" s="45" t="b">
        <f>TRUE()</f>
        <v>1</v>
      </c>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t="b">
        <f>FALSE()</f>
        <v>0</v>
      </c>
      <c r="D41" s="42" t="b">
        <f>FALSE()</f>
        <v>0</v>
      </c>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t="b">
        <f>FALSE()</f>
        <v>0</v>
      </c>
      <c r="D42" s="42" t="b">
        <f>FALSE()</f>
        <v>0</v>
      </c>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4"/>
      <c r="J42" s="45" t="b">
        <f>TRUE()</f>
        <v>1</v>
      </c>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t="b">
        <f>TRUE()</f>
        <v>1</v>
      </c>
      <c r="D43" s="42" t="b">
        <f>FALSE()</f>
        <v>0</v>
      </c>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f>TRUE()</f>
        <v>1</v>
      </c>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568</v>
      </c>
    </row>
    <row r="9" spans="1:7" x14ac:dyDescent="0.15">
      <c r="D9" s="43" t="s">
        <v>388</v>
      </c>
      <c r="E9" t="s">
        <v>426</v>
      </c>
      <c r="F9" t="s">
        <v>569</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658</v>
      </c>
    </row>
    <row r="11" spans="1:2" x14ac:dyDescent="0.15">
      <c r="B11" t="s">
        <v>659</v>
      </c>
    </row>
    <row r="14" spans="1:2" x14ac:dyDescent="0.15">
      <c r="B14" s="40" t="s">
        <v>447</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642</v>
      </c>
    </row>
    <row r="4" spans="1:2" ht="16" x14ac:dyDescent="0.2">
      <c r="B4" s="58" t="s">
        <v>448</v>
      </c>
    </row>
    <row r="5" spans="1:2" ht="16" x14ac:dyDescent="0.2">
      <c r="B5" s="58" t="s">
        <v>449</v>
      </c>
    </row>
    <row r="6" spans="1:2" ht="16" x14ac:dyDescent="0.2">
      <c r="B6" s="58" t="s">
        <v>450</v>
      </c>
    </row>
    <row r="7" spans="1:2" ht="16" x14ac:dyDescent="0.2">
      <c r="B7" s="58" t="s">
        <v>643</v>
      </c>
    </row>
    <row r="8" spans="1:2" x14ac:dyDescent="0.15">
      <c r="A8" t="s">
        <v>451</v>
      </c>
      <c r="B8" t="s">
        <v>452</v>
      </c>
    </row>
    <row r="9" spans="1:2" x14ac:dyDescent="0.15">
      <c r="A9" t="s">
        <v>453</v>
      </c>
      <c r="B9" t="s">
        <v>454</v>
      </c>
    </row>
    <row r="10" spans="1:2" x14ac:dyDescent="0.15">
      <c r="B10" t="s">
        <v>660</v>
      </c>
    </row>
    <row r="11" spans="1:2" x14ac:dyDescent="0.15">
      <c r="B11" t="s">
        <v>661</v>
      </c>
    </row>
    <row r="14" spans="1:2" x14ac:dyDescent="0.15">
      <c r="B14" t="s">
        <v>455</v>
      </c>
    </row>
    <row r="20" spans="2:2" x14ac:dyDescent="0.15">
      <c r="B20" t="s">
        <v>456</v>
      </c>
    </row>
    <row r="21" spans="2:2" x14ac:dyDescent="0.15">
      <c r="B21" t="s">
        <v>457</v>
      </c>
    </row>
    <row r="22" spans="2:2" x14ac:dyDescent="0.15">
      <c r="B22" t="s">
        <v>458</v>
      </c>
    </row>
    <row r="23" spans="2:2" x14ac:dyDescent="0.15">
      <c r="B23" t="s">
        <v>459</v>
      </c>
    </row>
    <row r="24" spans="2:2" x14ac:dyDescent="0.15">
      <c r="B24" t="s">
        <v>379</v>
      </c>
    </row>
    <row r="25" spans="2:2" x14ac:dyDescent="0.15">
      <c r="B25" t="s">
        <v>460</v>
      </c>
    </row>
    <row r="26" spans="2:2" x14ac:dyDescent="0.15">
      <c r="B26" t="s">
        <v>461</v>
      </c>
    </row>
    <row r="27" spans="2:2" x14ac:dyDescent="0.15">
      <c r="B27" t="s">
        <v>462</v>
      </c>
    </row>
    <row r="28" spans="2:2" x14ac:dyDescent="0.15">
      <c r="B28" t="s">
        <v>463</v>
      </c>
    </row>
    <row r="29" spans="2:2" x14ac:dyDescent="0.15">
      <c r="B29" t="s">
        <v>464</v>
      </c>
    </row>
    <row r="30" spans="2:2" x14ac:dyDescent="0.15">
      <c r="B30" t="s">
        <v>465</v>
      </c>
    </row>
    <row r="31" spans="2:2" x14ac:dyDescent="0.15">
      <c r="B31" t="s">
        <v>466</v>
      </c>
    </row>
    <row r="32" spans="2:2" x14ac:dyDescent="0.15">
      <c r="B32" t="s">
        <v>467</v>
      </c>
    </row>
    <row r="33" spans="2:2" x14ac:dyDescent="0.15">
      <c r="B33" t="s">
        <v>468</v>
      </c>
    </row>
    <row r="34" spans="2:2" x14ac:dyDescent="0.15">
      <c r="B34" t="s">
        <v>469</v>
      </c>
    </row>
    <row r="35" spans="2:2" x14ac:dyDescent="0.15">
      <c r="B35" t="s">
        <v>401</v>
      </c>
    </row>
    <row r="36" spans="2:2" x14ac:dyDescent="0.15">
      <c r="B36" t="s">
        <v>470</v>
      </c>
    </row>
    <row r="37" spans="2:2" x14ac:dyDescent="0.15">
      <c r="B37" t="s">
        <v>471</v>
      </c>
    </row>
    <row r="38" spans="2:2" x14ac:dyDescent="0.15">
      <c r="B38" t="s">
        <v>472</v>
      </c>
    </row>
    <row r="39" spans="2:2" x14ac:dyDescent="0.15">
      <c r="B39" t="s">
        <v>473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644</v>
      </c>
    </row>
    <row r="4" spans="1:2" x14ac:dyDescent="0.15">
      <c r="B4" s="40" t="s">
        <v>474</v>
      </c>
    </row>
    <row r="5" spans="1:2" x14ac:dyDescent="0.15">
      <c r="B5" s="40" t="s">
        <v>475</v>
      </c>
    </row>
    <row r="6" spans="1:2" x14ac:dyDescent="0.15">
      <c r="B6" s="40" t="s">
        <v>476</v>
      </c>
    </row>
    <row r="7" spans="1:2" x14ac:dyDescent="0.15">
      <c r="B7" s="40" t="s">
        <v>645</v>
      </c>
    </row>
    <row r="8" spans="1:2" x14ac:dyDescent="0.15">
      <c r="A8" t="s">
        <v>451</v>
      </c>
      <c r="B8" s="40" t="s">
        <v>477</v>
      </c>
    </row>
    <row r="9" spans="1:2" x14ac:dyDescent="0.15">
      <c r="A9" t="s">
        <v>453</v>
      </c>
      <c r="B9" s="40" t="s">
        <v>478</v>
      </c>
    </row>
    <row r="10" spans="1:2" x14ac:dyDescent="0.15">
      <c r="B10" s="40" t="s">
        <v>662</v>
      </c>
    </row>
    <row r="11" spans="1:2" x14ac:dyDescent="0.15">
      <c r="B11" s="40" t="s">
        <v>663</v>
      </c>
    </row>
    <row r="12" spans="1:2" x14ac:dyDescent="0.15">
      <c r="B12" s="40"/>
    </row>
    <row r="13" spans="1:2" x14ac:dyDescent="0.15">
      <c r="B13" s="40"/>
    </row>
    <row r="14" spans="1:2" x14ac:dyDescent="0.15">
      <c r="B14" s="40" t="s">
        <v>479</v>
      </c>
    </row>
    <row r="15" spans="1:2" x14ac:dyDescent="0.15">
      <c r="B15" s="40"/>
    </row>
    <row r="20" spans="2:2" x14ac:dyDescent="0.15">
      <c r="B20" t="s">
        <v>480</v>
      </c>
    </row>
    <row r="21" spans="2:2" x14ac:dyDescent="0.15">
      <c r="B21" t="s">
        <v>481</v>
      </c>
    </row>
    <row r="22" spans="2:2" x14ac:dyDescent="0.15">
      <c r="B22" t="s">
        <v>482</v>
      </c>
    </row>
    <row r="23" spans="2:2" x14ac:dyDescent="0.15">
      <c r="B23" t="s">
        <v>483</v>
      </c>
    </row>
    <row r="24" spans="2:2" x14ac:dyDescent="0.15">
      <c r="B24" t="s">
        <v>484</v>
      </c>
    </row>
    <row r="25" spans="2:2" x14ac:dyDescent="0.15">
      <c r="B25" t="s">
        <v>485</v>
      </c>
    </row>
    <row r="26" spans="2:2" x14ac:dyDescent="0.15">
      <c r="B26" t="s">
        <v>486</v>
      </c>
    </row>
    <row r="27" spans="2:2" x14ac:dyDescent="0.15">
      <c r="B27" t="s">
        <v>487</v>
      </c>
    </row>
    <row r="28" spans="2:2" x14ac:dyDescent="0.15">
      <c r="B28" t="s">
        <v>488</v>
      </c>
    </row>
    <row r="29" spans="2:2" x14ac:dyDescent="0.15">
      <c r="B29" t="s">
        <v>489</v>
      </c>
    </row>
    <row r="30" spans="2:2" x14ac:dyDescent="0.15">
      <c r="B30" t="s">
        <v>490</v>
      </c>
    </row>
    <row r="31" spans="2:2" x14ac:dyDescent="0.15">
      <c r="B31" t="s">
        <v>491</v>
      </c>
    </row>
    <row r="32" spans="2:2" x14ac:dyDescent="0.15">
      <c r="B32" t="s">
        <v>492</v>
      </c>
    </row>
    <row r="33" spans="2:2" x14ac:dyDescent="0.15">
      <c r="B33" t="s">
        <v>493</v>
      </c>
    </row>
    <row r="34" spans="2:2" x14ac:dyDescent="0.15">
      <c r="B34" t="s">
        <v>494</v>
      </c>
    </row>
    <row r="35" spans="2:2" x14ac:dyDescent="0.15">
      <c r="B35" t="s">
        <v>495</v>
      </c>
    </row>
    <row r="36" spans="2:2" x14ac:dyDescent="0.15">
      <c r="B36" t="s">
        <v>496</v>
      </c>
    </row>
    <row r="37" spans="2:2" x14ac:dyDescent="0.15">
      <c r="B37" t="s">
        <v>404</v>
      </c>
    </row>
    <row r="38" spans="2:2" x14ac:dyDescent="0.15">
      <c r="B38" t="s">
        <v>497</v>
      </c>
    </row>
    <row r="39" spans="2:2" x14ac:dyDescent="0.15">
      <c r="B39" t="s">
        <v>498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646</v>
      </c>
    </row>
    <row r="4" spans="2:2" x14ac:dyDescent="0.15">
      <c r="B4" t="s">
        <v>499</v>
      </c>
    </row>
    <row r="5" spans="2:2" x14ac:dyDescent="0.15">
      <c r="B5" t="s">
        <v>500</v>
      </c>
    </row>
    <row r="6" spans="2:2" x14ac:dyDescent="0.15">
      <c r="B6" t="s">
        <v>501</v>
      </c>
    </row>
    <row r="7" spans="2:2" x14ac:dyDescent="0.15">
      <c r="B7" t="s">
        <v>647</v>
      </c>
    </row>
    <row r="8" spans="2:2" ht="16" x14ac:dyDescent="0.2">
      <c r="B8" s="58" t="s">
        <v>502</v>
      </c>
    </row>
    <row r="9" spans="2:2" x14ac:dyDescent="0.15">
      <c r="B9" t="s">
        <v>503</v>
      </c>
    </row>
    <row r="10" spans="2:2" x14ac:dyDescent="0.15">
      <c r="B10" s="40" t="s">
        <v>664</v>
      </c>
    </row>
    <row r="11" spans="2:2" x14ac:dyDescent="0.15">
      <c r="B11" s="40" t="s">
        <v>665</v>
      </c>
    </row>
    <row r="14" spans="2:2" x14ac:dyDescent="0.15">
      <c r="B14" t="s">
        <v>504</v>
      </c>
    </row>
    <row r="20" spans="2:2" x14ac:dyDescent="0.15">
      <c r="B20" t="s">
        <v>505</v>
      </c>
    </row>
    <row r="21" spans="2:2" x14ac:dyDescent="0.15">
      <c r="B21" t="s">
        <v>506</v>
      </c>
    </row>
    <row r="22" spans="2:2" x14ac:dyDescent="0.15">
      <c r="B22" t="s">
        <v>507</v>
      </c>
    </row>
    <row r="23" spans="2:2" x14ac:dyDescent="0.15">
      <c r="B23" t="s">
        <v>508</v>
      </c>
    </row>
    <row r="24" spans="2:2" x14ac:dyDescent="0.15">
      <c r="B24" t="s">
        <v>379</v>
      </c>
    </row>
    <row r="25" spans="2:2" x14ac:dyDescent="0.15">
      <c r="B25" t="s">
        <v>509</v>
      </c>
    </row>
    <row r="26" spans="2:2" x14ac:dyDescent="0.15">
      <c r="B26" t="s">
        <v>510</v>
      </c>
    </row>
    <row r="27" spans="2:2" x14ac:dyDescent="0.15">
      <c r="B27" t="s">
        <v>511</v>
      </c>
    </row>
    <row r="28" spans="2:2" x14ac:dyDescent="0.15">
      <c r="B28" t="s">
        <v>512</v>
      </c>
    </row>
    <row r="29" spans="2:2" x14ac:dyDescent="0.15">
      <c r="B29" t="s">
        <v>513</v>
      </c>
    </row>
    <row r="30" spans="2:2" x14ac:dyDescent="0.15">
      <c r="B30" t="s">
        <v>514</v>
      </c>
    </row>
    <row r="31" spans="2:2" x14ac:dyDescent="0.15">
      <c r="B31" t="s">
        <v>515</v>
      </c>
    </row>
    <row r="32" spans="2:2" x14ac:dyDescent="0.15">
      <c r="B32" t="s">
        <v>516</v>
      </c>
    </row>
    <row r="33" spans="2:2" x14ac:dyDescent="0.15">
      <c r="B33" t="s">
        <v>517</v>
      </c>
    </row>
    <row r="34" spans="2:2" x14ac:dyDescent="0.15">
      <c r="B34" t="s">
        <v>518</v>
      </c>
    </row>
    <row r="35" spans="2:2" x14ac:dyDescent="0.15">
      <c r="B35" t="s">
        <v>519</v>
      </c>
    </row>
    <row r="36" spans="2:2" x14ac:dyDescent="0.15">
      <c r="B36" t="s">
        <v>520</v>
      </c>
    </row>
    <row r="37" spans="2:2" x14ac:dyDescent="0.15">
      <c r="B37" t="s">
        <v>404</v>
      </c>
    </row>
    <row r="38" spans="2:2" x14ac:dyDescent="0.15">
      <c r="B38" t="s">
        <v>521</v>
      </c>
    </row>
    <row r="39" spans="2:2" x14ac:dyDescent="0.15">
      <c r="B39" t="s">
        <v>522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K45" sqref="K45"/>
    </sheetView>
  </sheetViews>
  <sheetFormatPr baseColWidth="10" defaultColWidth="12.1640625" defaultRowHeight="13" x14ac:dyDescent="0.15"/>
  <sheetData>
    <row r="2" spans="2:2" x14ac:dyDescent="0.15">
      <c r="B2" t="s">
        <v>375</v>
      </c>
    </row>
    <row r="3" spans="2:2" ht="16" x14ac:dyDescent="0.2">
      <c r="B3" s="58" t="s">
        <v>648</v>
      </c>
    </row>
    <row r="4" spans="2:2" ht="16" x14ac:dyDescent="0.2">
      <c r="B4" s="58" t="s">
        <v>523</v>
      </c>
    </row>
    <row r="5" spans="2:2" x14ac:dyDescent="0.15">
      <c r="B5" t="s">
        <v>524</v>
      </c>
    </row>
    <row r="6" spans="2:2" ht="16" x14ac:dyDescent="0.2">
      <c r="B6" s="58" t="s">
        <v>525</v>
      </c>
    </row>
    <row r="7" spans="2:2" ht="16" x14ac:dyDescent="0.2">
      <c r="B7" s="58" t="s">
        <v>649</v>
      </c>
    </row>
    <row r="8" spans="2:2" x14ac:dyDescent="0.15">
      <c r="B8" t="s">
        <v>526</v>
      </c>
    </row>
    <row r="9" spans="2:2" x14ac:dyDescent="0.15">
      <c r="B9" t="s">
        <v>527</v>
      </c>
    </row>
    <row r="10" spans="2:2" x14ac:dyDescent="0.15">
      <c r="B10" t="s">
        <v>666</v>
      </c>
    </row>
    <row r="11" spans="2:2" x14ac:dyDescent="0.15">
      <c r="B11" t="s">
        <v>667</v>
      </c>
    </row>
    <row r="14" spans="2:2" ht="16" x14ac:dyDescent="0.2">
      <c r="B14" s="58" t="s">
        <v>528</v>
      </c>
    </row>
    <row r="20" spans="2:2" x14ac:dyDescent="0.15">
      <c r="B20" t="s">
        <v>529</v>
      </c>
    </row>
    <row r="21" spans="2:2" x14ac:dyDescent="0.15">
      <c r="B21" t="s">
        <v>530</v>
      </c>
    </row>
    <row r="22" spans="2:2" x14ac:dyDescent="0.15">
      <c r="B22" t="s">
        <v>482</v>
      </c>
    </row>
    <row r="23" spans="2:2" x14ac:dyDescent="0.15">
      <c r="B23" t="s">
        <v>531</v>
      </c>
    </row>
    <row r="24" spans="2:2" x14ac:dyDescent="0.15">
      <c r="B24" t="s">
        <v>379</v>
      </c>
    </row>
    <row r="25" spans="2:2" x14ac:dyDescent="0.15">
      <c r="B25" t="s">
        <v>532</v>
      </c>
    </row>
    <row r="26" spans="2:2" x14ac:dyDescent="0.15">
      <c r="B26" t="s">
        <v>486</v>
      </c>
    </row>
    <row r="27" spans="2:2" x14ac:dyDescent="0.15">
      <c r="B27" t="s">
        <v>533</v>
      </c>
    </row>
    <row r="28" spans="2:2" x14ac:dyDescent="0.15">
      <c r="B28" t="s">
        <v>534</v>
      </c>
    </row>
    <row r="29" spans="2:2" x14ac:dyDescent="0.15">
      <c r="B29" t="s">
        <v>535</v>
      </c>
    </row>
    <row r="30" spans="2:2" x14ac:dyDescent="0.15">
      <c r="B30" t="s">
        <v>536</v>
      </c>
    </row>
    <row r="31" spans="2:2" x14ac:dyDescent="0.15">
      <c r="B31" t="s">
        <v>537</v>
      </c>
    </row>
    <row r="32" spans="2:2" x14ac:dyDescent="0.15">
      <c r="B32" t="s">
        <v>538</v>
      </c>
    </row>
    <row r="33" spans="2:2" x14ac:dyDescent="0.15">
      <c r="B33" t="s">
        <v>539</v>
      </c>
    </row>
    <row r="34" spans="2:2" x14ac:dyDescent="0.15">
      <c r="B34" t="s">
        <v>540</v>
      </c>
    </row>
    <row r="35" spans="2:2" x14ac:dyDescent="0.15">
      <c r="B35" t="s">
        <v>519</v>
      </c>
    </row>
    <row r="36" spans="2:2" x14ac:dyDescent="0.15">
      <c r="B36" t="s">
        <v>541</v>
      </c>
    </row>
    <row r="37" spans="2:2" x14ac:dyDescent="0.15">
      <c r="B37" t="s">
        <v>471</v>
      </c>
    </row>
    <row r="38" spans="2:2" x14ac:dyDescent="0.15">
      <c r="B38" t="s">
        <v>542</v>
      </c>
    </row>
    <row r="39" spans="2:2" x14ac:dyDescent="0.15">
      <c r="B39" t="s">
        <v>543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650</v>
      </c>
    </row>
    <row r="4" spans="2:2" x14ac:dyDescent="0.15">
      <c r="B4" t="s">
        <v>544</v>
      </c>
    </row>
    <row r="5" spans="2:2" x14ac:dyDescent="0.15">
      <c r="B5" t="s">
        <v>545</v>
      </c>
    </row>
    <row r="6" spans="2:2" x14ac:dyDescent="0.15">
      <c r="B6" t="s">
        <v>546</v>
      </c>
    </row>
    <row r="7" spans="2:2" x14ac:dyDescent="0.15">
      <c r="B7" t="s">
        <v>651</v>
      </c>
    </row>
    <row r="8" spans="2:2" x14ac:dyDescent="0.15">
      <c r="B8" t="s">
        <v>547</v>
      </c>
    </row>
    <row r="9" spans="2:2" x14ac:dyDescent="0.15">
      <c r="B9" t="s">
        <v>548</v>
      </c>
    </row>
    <row r="10" spans="2:2" x14ac:dyDescent="0.15">
      <c r="B10" t="s">
        <v>668</v>
      </c>
    </row>
    <row r="11" spans="2:2" x14ac:dyDescent="0.15">
      <c r="B11" t="s">
        <v>669</v>
      </c>
    </row>
    <row r="14" spans="2:2" x14ac:dyDescent="0.15">
      <c r="B14" t="s">
        <v>549</v>
      </c>
    </row>
    <row r="20" spans="2:2" x14ac:dyDescent="0.15">
      <c r="B20" t="s">
        <v>550</v>
      </c>
    </row>
    <row r="21" spans="2:2" x14ac:dyDescent="0.15">
      <c r="B21" t="s">
        <v>551</v>
      </c>
    </row>
    <row r="22" spans="2:2" x14ac:dyDescent="0.15">
      <c r="B22" t="s">
        <v>552</v>
      </c>
    </row>
    <row r="23" spans="2:2" x14ac:dyDescent="0.15">
      <c r="B23" t="s">
        <v>553</v>
      </c>
    </row>
    <row r="24" spans="2:2" x14ac:dyDescent="0.15">
      <c r="B24" t="s">
        <v>379</v>
      </c>
    </row>
    <row r="25" spans="2:2" x14ac:dyDescent="0.15">
      <c r="B25" t="s">
        <v>554</v>
      </c>
    </row>
    <row r="26" spans="2:2" x14ac:dyDescent="0.15">
      <c r="B26" t="s">
        <v>555</v>
      </c>
    </row>
    <row r="27" spans="2:2" x14ac:dyDescent="0.15">
      <c r="B27" t="s">
        <v>556</v>
      </c>
    </row>
    <row r="28" spans="2:2" x14ac:dyDescent="0.15">
      <c r="B28" t="s">
        <v>557</v>
      </c>
    </row>
    <row r="29" spans="2:2" x14ac:dyDescent="0.15">
      <c r="B29" t="s">
        <v>558</v>
      </c>
    </row>
    <row r="30" spans="2:2" x14ac:dyDescent="0.15">
      <c r="B30" t="s">
        <v>559</v>
      </c>
    </row>
    <row r="31" spans="2:2" x14ac:dyDescent="0.15">
      <c r="B31" t="s">
        <v>560</v>
      </c>
    </row>
    <row r="32" spans="2:2" x14ac:dyDescent="0.15">
      <c r="B32" t="s">
        <v>561</v>
      </c>
    </row>
    <row r="33" spans="2:2" x14ac:dyDescent="0.15">
      <c r="B33" t="s">
        <v>562</v>
      </c>
    </row>
    <row r="34" spans="2:2" x14ac:dyDescent="0.15">
      <c r="B34" t="s">
        <v>563</v>
      </c>
    </row>
    <row r="35" spans="2:2" x14ac:dyDescent="0.15">
      <c r="B35" t="s">
        <v>564</v>
      </c>
    </row>
    <row r="36" spans="2:2" x14ac:dyDescent="0.15">
      <c r="B36" t="s">
        <v>470</v>
      </c>
    </row>
    <row r="37" spans="2:2" x14ac:dyDescent="0.15">
      <c r="B37" t="s">
        <v>404</v>
      </c>
    </row>
    <row r="38" spans="2:2" x14ac:dyDescent="0.15">
      <c r="B38" t="s">
        <v>565</v>
      </c>
    </row>
    <row r="39" spans="2:2" x14ac:dyDescent="0.15">
      <c r="B39" t="s">
        <v>566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2024-07-25T02:20:17Z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