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HP/WO/240 G1/"/>
    </mc:Choice>
  </mc:AlternateContent>
  <xr:revisionPtr revIDLastSave="0" documentId="13_ncr:1_{D2023A26-896D-1041-9FDA-25D9E9A8E17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H5" i="2"/>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AB14" i="1"/>
  <c r="AB10" i="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<sst xmlns="http://schemas.openxmlformats.org/spreadsheetml/2006/main" count="863" uniqueCount="694">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</sst>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6">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692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693</v>
      </c>
    </row>
    <row r="4" spans="1:193" ht="17" x14ac:dyDescent="0.2">
      <c r="A4" s="1" t="str">
        <f>IF(ISBLANK(Values!E3),"",IF(Values!$B$37="EU","computercomponent","computer"))</f>
        <v>computercomponent</v>
      </c>
      <c r="B4" s="27" t="str">
        <f>Values!B13</f>
        <v>HP 240 G1</v>
      </c>
      <c r="C4" s="27" t="s">
        <v>345</v>
      </c>
      <c r="D4" s="28">
        <f>Values!B14</f>
        <v>5714401243991</v>
      </c>
      <c r="E4" s="1" t="s">
        <v>346</v>
      </c>
      <c r="F4" s="27" t="str">
        <f>SUBSTITUTE(Values!B1, "{language}", "") &amp; " " &amp; Values!B3</f>
        <v>Teclado de respuesto  retroiluminado  para HP   240 G1, 245 G1, 246 G1, 255 G1, 250 G1</v>
      </c>
      <c r="G4" s="27" t="s">
        <v>345</v>
      </c>
      <c r="H4" s="1" t="str">
        <f>Values!B16</f>
        <v>computer-keyboards</v>
      </c>
      <c r="I4" s="1" t="str">
        <f>IF(ISBLANK(Values!E3),"","4730574031")</f>
        <v>4730574031</v>
      </c>
      <c r="J4" s="29" t="str">
        <f>Values!B13</f>
        <v>HP 240 G1</v>
      </c>
      <c r="K4" s="30"/>
      <c r="L4" s="27"/>
      <c r="M4" s="27"/>
      <c r="W4" s="27" t="s">
        <v>347</v>
      </c>
      <c r="X4" s="27"/>
      <c r="Y4" s="31" t="s">
        <v>348</v>
      </c>
      <c r="Z4" s="27"/>
      <c r="AA4" s="1" t="str">
        <f>Values!B20</f>
        <v>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HP 240 G1 - DE</v>
      </c>
      <c r="C5" s="29" t="str">
        <f>IF(ISBLANK(Values!E4),"","TellusRem")</f>
        <v>TellusRem</v>
      </c>
      <c r="D5" s="28">
        <f>IF(ISBLANK(Values!E4),"",Values!E4)</f>
        <v>5714401243007</v>
      </c>
      <c r="E5" s="1" t="str">
        <f>IF(ISBLANK(Values!E4),"","EAN")</f>
        <v>EAN</v>
      </c>
      <c r="F5" s="27" t="str">
        <f>IF(ISBLANK(Values!E4),"",IF(Values!J4, SUBSTITUTE(Values!$B$1, "{language}", Values!H4) &amp; " " &amp;Values!$B$3, SUBSTITUTE(Values!$B$2, "{language}", Values!$H4) &amp; " " &amp;Values!$B$3))</f>
        <v>Teclado de respuesto Alemán sin retroiluminación  para HP   240 G1, 245 G1, 246 G1, 255 G1, 250 G1</v>
      </c>
      <c r="G5" s="29" t="str">
        <f>IF(ISBLANK(Values!E4),"","TellusRem")</f>
        <v>TellusRem</v>
      </c>
      <c r="H5" s="1" t="str">
        <f>IF(ISBLANK(Values!E4),"",Values!$B$16)</f>
        <v>computer-keyboards</v>
      </c>
      <c r="I5" s="1" t="str">
        <f>IF(ISBLANK(Values!E4),"","4730574031")</f>
        <v>4730574031</v>
      </c>
      <c r="J5" s="31" t="str">
        <f>IF(ISBLANK(Values!E4),"",Values!F4 )</f>
        <v>HP 240 G1 - DE</v>
      </c>
      <c r="K5" s="27">
        <f>IF(ISBLANK(Values!E4),"",IF(Values!J4, Values!$B$4, Values!$B$5))</f>
        <v>43.99</v>
      </c>
      <c r="L5" s="27" t="str">
        <f>IF(ISBLANK(Values!E4),"",IF($CO5="DEFAULT", Values!$B$18, ""))</f>
        <v/>
      </c>
      <c r="M5" s="27" t="str">
        <f>IF(ISBLANK(Values!E4),"",Values!$M4)</f>
        <v>https://raw.githubusercontent.com/PatrickVibild/TellusAmazonPictures/master/pictures/HP/W.O. PS./240 G1/RG/DE/1.jpg</v>
      </c>
      <c r="N5" s="27" t="str">
        <f>IF(ISBLANK(Values!$F4),"",Values!N4)</f>
        <v>https://raw.githubusercontent.com/PatrickVibild/TellusAmazonPictures/master/pictures/HP/W.O. PS./240 G1/RG/DE/2.jpg</v>
      </c>
      <c r="O5" s="27" t="str">
        <f>IF(ISBLANK(Values!$F4),"",Values!O4)</f>
        <v>https://raw.githubusercontent.com/PatrickVibild/TellusAmazonPictures/master/pictures/HP/W.O. PS./240 G1/RG/DE/3.jpg</v>
      </c>
      <c r="P5" s="27" t="str">
        <f>IF(ISBLANK(Values!$F4),"",Values!P4)</f>
        <v>https://raw.githubusercontent.com/PatrickVibild/TellusAmazonPictures/master/pictures/HP/W.O. PS./240 G1/RG/DE/4.jpg</v>
      </c>
      <c r="Q5" s="27" t="str">
        <f>IF(ISBLANK(Values!$F4),"",Values!Q4)</f>
        <v>https://raw.githubusercontent.com/PatrickVibild/TellusAmazonPictures/master/pictures/HP/W.O. PS./240 G1/RG/DE/5.jpg</v>
      </c>
      <c r="R5" s="27" t="str">
        <f>IF(ISBLANK(Values!$F4),"",Values!R4)</f>
        <v>https://raw.githubusercontent.com/PatrickVibild/TellusAmazonPictures/master/pictures/HP/W.O. PS./240 G1/RG/DE/6.jpg</v>
      </c>
      <c r="S5" s="27" t="str">
        <f>IF(ISBLANK(Values!$F4),"",Values!S4)</f>
        <v>https://raw.githubusercontent.com/PatrickVibild/TellusAmazonPictures/master/pictures/HP/W.O. PS./240 G1/RG/DE/7.jpg</v>
      </c>
      <c r="T5" s="27" t="str">
        <f>IF(ISBLANK(Values!$F4),"",Values!T4)</f>
        <v>https://raw.githubusercontent.com/PatrickVibild/TellusAmazonPictures/master/pictures/HP/W.O. PS./240 G1/RG/DE/8.jpg</v>
      </c>
      <c r="U5" s="27" t="str">
        <f>IF(ISBLANK(Values!$F4),"",Values!U4)</f>
        <v>https://raw.githubusercontent.com/PatrickVibild/TellusAmazonPictures/master/pictures/HP/W.O. PS./240 G1/RG/DE/9.jpg</v>
      </c>
      <c r="W5" s="29" t="str">
        <f>IF(ISBLANK(Values!E4),"","Child")</f>
        <v>Child</v>
      </c>
      <c r="X5" s="29" t="str">
        <f>IF(ISBLANK(Values!E4),"",Values!$B$13)</f>
        <v>HP 240 G1</v>
      </c>
      <c r="Y5" s="31" t="str">
        <f>IF(ISBLANK(Values!E4),"","Size-Color")</f>
        <v>Size-Color</v>
      </c>
      <c r="Z5" s="29" t="str">
        <f>IF(ISBLANK(Values!E4),"","variation")</f>
        <v>variation</v>
      </c>
      <c r="AA5" s="1"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4"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3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240 G1, 245 G1, 246 G1, 255 G1, 250 G1. Por favor, revise la imagen y la descripción cuidadosamente antes de comprar cualquier teclado. Esto asegura que obtenga el teclado correcto para su portátil. Instalación fácil.</v>
      </c>
      <c r="AT5" s="27" t="str">
        <f>IF(ISBLANK(Values!E4),"",Values!H4)</f>
        <v>Alemán</v>
      </c>
      <c r="AV5" s="1" t="str">
        <f>IF(ISBLANK(Values!E4),"",IF(Values!J4,"Backlit", "Non-Backlit"))</f>
        <v>Non-Backlit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1" t="str">
        <f>IF(ISBLANK(Values!E4),"","Parts")</f>
        <v>Parts</v>
      </c>
      <c r="DP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IF(ISBLANK(Values!$E4), "", "not_applicable")</f>
        <v>not_applicable</v>
      </c>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c r="GK5" s="64">
        <f>K5</f>
        <v>43.99</v>
      </c>
    </row>
    <row r="6" spans="1:193" ht="48" x14ac:dyDescent="0.2">
      <c r="A6" s="1" t="str">
        <f>IF(ISBLANK(Values!E5),"",IF(Values!$B$37="EU","computercomponent","computer"))</f>
        <v>computercomponent</v>
      </c>
      <c r="B6" s="33" t="str">
        <f>IF(ISBLANK(Values!E5),"",Values!F5)</f>
        <v>HP 240 G1 - FR</v>
      </c>
      <c r="C6" s="29" t="str">
        <f>IF(ISBLANK(Values!E5),"","TellusRem")</f>
        <v>TellusRem</v>
      </c>
      <c r="D6" s="28">
        <f>IF(ISBLANK(Values!E5),"",Values!E5)</f>
        <v>5714401243014</v>
      </c>
      <c r="E6" s="1" t="str">
        <f>IF(ISBLANK(Values!E5),"","EAN")</f>
        <v>EAN</v>
      </c>
      <c r="F6" s="27" t="str">
        <f>IF(ISBLANK(Values!E5),"",IF(Values!J5, SUBSTITUTE(Values!$B$1, "{language}", Values!H5) &amp; " " &amp;Values!$B$3, SUBSTITUTE(Values!$B$2, "{language}", Values!$H5) &amp; " " &amp;Values!$B$3))</f>
        <v>Teclado de respuesto Francés sin retroiluminación  para HP   240 G1, 245 G1, 246 G1, 255 G1, 250 G1</v>
      </c>
      <c r="G6" s="29" t="str">
        <f>IF(ISBLANK(Values!E5),"","TellusRem")</f>
        <v>TellusRem</v>
      </c>
      <c r="H6" s="1" t="str">
        <f>IF(ISBLANK(Values!E5),"",Values!$B$16)</f>
        <v>computer-keyboards</v>
      </c>
      <c r="I6" s="1" t="str">
        <f>IF(ISBLANK(Values!E5),"","4730574031")</f>
        <v>4730574031</v>
      </c>
      <c r="J6" s="31" t="str">
        <f>IF(ISBLANK(Values!E5),"",Values!F5 )</f>
        <v>HP 240 G1 - FR</v>
      </c>
      <c r="K6" s="27">
        <f>IF(ISBLANK(Values!E5),"",IF(Values!J5, Values!$B$4, Values!$B$5))</f>
        <v>43.99</v>
      </c>
      <c r="L6" s="27" t="str">
        <f>IF(ISBLANK(Values!E5),"",IF($CO6="DEFAULT", Values!$B$18, ""))</f>
        <v/>
      </c>
      <c r="M6" s="27" t="str">
        <f>IF(ISBLANK(Values!E5),"",Values!$M5)</f>
        <v>https://raw.githubusercontent.com/PatrickVibild/TellusAmazonPictures/master/pictures/HP/W.O. PS./240 G1/RG/FR/1.jpg</v>
      </c>
      <c r="N6" s="27" t="str">
        <f>IF(ISBLANK(Values!$F5),"",Values!N5)</f>
        <v>https://raw.githubusercontent.com/PatrickVibild/TellusAmazonPictures/master/pictures/HP/W.O. PS./240 G1/RG/FR/2.jpg</v>
      </c>
      <c r="O6" s="27" t="str">
        <f>IF(ISBLANK(Values!$F5),"",Values!O5)</f>
        <v>https://raw.githubusercontent.com/PatrickVibild/TellusAmazonPictures/master/pictures/HP/W.O. PS./240 G1/RG/FR/3.jpg</v>
      </c>
      <c r="P6" s="27" t="str">
        <f>IF(ISBLANK(Values!$F5),"",Values!P5)</f>
        <v>https://raw.githubusercontent.com/PatrickVibild/TellusAmazonPictures/master/pictures/HP/W.O. PS./240 G1/RG/FR/4.jpg</v>
      </c>
      <c r="Q6" s="27" t="str">
        <f>IF(ISBLANK(Values!$F5),"",Values!Q5)</f>
        <v>https://raw.githubusercontent.com/PatrickVibild/TellusAmazonPictures/master/pictures/HP/W.O. PS./240 G1/RG/FR/5.jpg</v>
      </c>
      <c r="R6" s="27" t="str">
        <f>IF(ISBLANK(Values!$F5),"",Values!R5)</f>
        <v>https://raw.githubusercontent.com/PatrickVibild/TellusAmazonPictures/master/pictures/HP/W.O. PS./240 G1/RG/FR/6.jpg</v>
      </c>
      <c r="S6" s="27" t="str">
        <f>IF(ISBLANK(Values!$F5),"",Values!S5)</f>
        <v>https://raw.githubusercontent.com/PatrickVibild/TellusAmazonPictures/master/pictures/HP/W.O. PS./240 G1/RG/FR/7.jpg</v>
      </c>
      <c r="T6" s="27" t="str">
        <f>IF(ISBLANK(Values!$F5),"",Values!T5)</f>
        <v>https://raw.githubusercontent.com/PatrickVibild/TellusAmazonPictures/master/pictures/HP/W.O. PS./240 G1/RG/FR/8.jpg</v>
      </c>
      <c r="U6" s="27" t="str">
        <f>IF(ISBLANK(Values!$F5),"",Values!U5)</f>
        <v>https://raw.githubusercontent.com/PatrickVibild/TellusAmazonPictures/master/pictures/HP/W.O. PS./240 G1/RG/FR/9.jpg</v>
      </c>
      <c r="W6" s="29" t="str">
        <f>IF(ISBLANK(Values!E5),"","Child")</f>
        <v>Child</v>
      </c>
      <c r="X6" s="29" t="str">
        <f>IF(ISBLANK(Values!E5),"",Values!$B$13)</f>
        <v>HP 240 G1</v>
      </c>
      <c r="Y6" s="31" t="str">
        <f>IF(ISBLANK(Values!E5),"","Size-Color")</f>
        <v>Size-Color</v>
      </c>
      <c r="Z6" s="29" t="str">
        <f>IF(ISBLANK(Values!E5),"","variation")</f>
        <v>variation</v>
      </c>
      <c r="AA6" s="1"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4"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3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240 G1, 245 G1, 246 G1, 255 G1, 250 G1. Por favor, revise la imagen y la descripción cuidadosamente antes de comprar cualquier teclado. Esto asegura que obtenga el teclado correcto para su portátil. Instalación fácil.</v>
      </c>
      <c r="AT6" s="27" t="str">
        <f>IF(ISBLANK(Values!E5),"",Values!H5)</f>
        <v>Francés</v>
      </c>
      <c r="AV6" s="1" t="str">
        <f>IF(ISBLANK(Values!E5),"",IF(Values!J5,"Backlit", "Non-Backlit"))</f>
        <v>Non-Backlit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1" t="str">
        <f>IF(ISBLANK(Values!E5),"","Parts")</f>
        <v>Parts</v>
      </c>
      <c r="DP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IF(ISBLANK(Values!$E5), "", "not_applicable")</f>
        <v>not_applicable</v>
      </c>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c r="GK6" s="64">
        <f>K6</f>
        <v>43.99</v>
      </c>
    </row>
    <row r="7" spans="1:193" ht="48" x14ac:dyDescent="0.2">
      <c r="A7" s="1" t="str">
        <f>IF(ISBLANK(Values!E6),"",IF(Values!$B$37="EU","computercomponent","computer"))</f>
        <v>computercomponent</v>
      </c>
      <c r="B7" s="33" t="str">
        <f>IF(ISBLANK(Values!E6),"",Values!F6)</f>
        <v>HP 240 G1 - IT</v>
      </c>
      <c r="C7" s="29" t="str">
        <f>IF(ISBLANK(Values!E6),"","TellusRem")</f>
        <v>TellusRem</v>
      </c>
      <c r="D7" s="28">
        <f>IF(ISBLANK(Values!E6),"",Values!E6)</f>
        <v>5714401243021</v>
      </c>
      <c r="E7" s="1" t="str">
        <f>IF(ISBLANK(Values!E6),"","EAN")</f>
        <v>EAN</v>
      </c>
      <c r="F7" s="27" t="str">
        <f>IF(ISBLANK(Values!E6),"",IF(Values!J6, SUBSTITUTE(Values!$B$1, "{language}", Values!H6) &amp; " " &amp;Values!$B$3, SUBSTITUTE(Values!$B$2, "{language}", Values!$H6) &amp; " " &amp;Values!$B$3))</f>
        <v>Teclado de respuesto Italiano sin retroiluminación  para HP   240 G1, 245 G1, 246 G1, 255 G1, 250 G1</v>
      </c>
      <c r="G7" s="29" t="str">
        <f>IF(ISBLANK(Values!E6),"","TellusRem")</f>
        <v>TellusRem</v>
      </c>
      <c r="H7" s="1" t="str">
        <f>IF(ISBLANK(Values!E6),"",Values!$B$16)</f>
        <v>computer-keyboards</v>
      </c>
      <c r="I7" s="1" t="str">
        <f>IF(ISBLANK(Values!E6),"","4730574031")</f>
        <v>4730574031</v>
      </c>
      <c r="J7" s="31" t="str">
        <f>IF(ISBLANK(Values!E6),"",Values!F6 )</f>
        <v>HP 240 G1 - IT</v>
      </c>
      <c r="K7" s="27">
        <f>IF(ISBLANK(Values!E6),"",IF(Values!J6, Values!$B$4, Values!$B$5))</f>
        <v>43.99</v>
      </c>
      <c r="L7" s="27" t="str">
        <f>IF(ISBLANK(Values!E6),"",IF($CO7="DEFAULT", Values!$B$18, ""))</f>
        <v/>
      </c>
      <c r="M7" s="27" t="str">
        <f>IF(ISBLANK(Values!E6),"",Values!$M6)</f>
        <v>https://raw.githubusercontent.com/PatrickVibild/TellusAmazonPictures/master/pictures/HP/W.O. PS./240 G1/RG/IT/1.jpg</v>
      </c>
      <c r="N7" s="27" t="str">
        <f>IF(ISBLANK(Values!$F6),"",Values!N6)</f>
        <v>https://raw.githubusercontent.com/PatrickVibild/TellusAmazonPictures/master/pictures/HP/W.O. PS./240 G1/RG/IT/2.jpg</v>
      </c>
      <c r="O7" s="27" t="str">
        <f>IF(ISBLANK(Values!$F6),"",Values!O6)</f>
        <v>https://raw.githubusercontent.com/PatrickVibild/TellusAmazonPictures/master/pictures/HP/W.O. PS./240 G1/RG/IT/3.jpg</v>
      </c>
      <c r="P7" s="27" t="str">
        <f>IF(ISBLANK(Values!$F6),"",Values!P6)</f>
        <v>https://raw.githubusercontent.com/PatrickVibild/TellusAmazonPictures/master/pictures/HP/W.O. PS./240 G1/RG/IT/4.jpg</v>
      </c>
      <c r="Q7" s="27" t="str">
        <f>IF(ISBLANK(Values!$F6),"",Values!Q6)</f>
        <v>https://raw.githubusercontent.com/PatrickVibild/TellusAmazonPictures/master/pictures/HP/W.O. PS./240 G1/RG/IT/5.jpg</v>
      </c>
      <c r="R7" s="27" t="str">
        <f>IF(ISBLANK(Values!$F6),"",Values!R6)</f>
        <v>https://raw.githubusercontent.com/PatrickVibild/TellusAmazonPictures/master/pictures/HP/W.O. PS./240 G1/RG/IT/6.jpg</v>
      </c>
      <c r="S7" s="27" t="str">
        <f>IF(ISBLANK(Values!$F6),"",Values!S6)</f>
        <v>https://raw.githubusercontent.com/PatrickVibild/TellusAmazonPictures/master/pictures/HP/W.O. PS./240 G1/RG/IT/7.jpg</v>
      </c>
      <c r="T7" s="27" t="str">
        <f>IF(ISBLANK(Values!$F6),"",Values!T6)</f>
        <v>https://raw.githubusercontent.com/PatrickVibild/TellusAmazonPictures/master/pictures/HP/W.O. PS./240 G1/RG/IT/8.jpg</v>
      </c>
      <c r="U7" s="27" t="str">
        <f>IF(ISBLANK(Values!$F6),"",Values!U6)</f>
        <v>https://raw.githubusercontent.com/PatrickVibild/TellusAmazonPictures/master/pictures/HP/W.O. PS./240 G1/RG/IT/9.jpg</v>
      </c>
      <c r="W7" s="29" t="str">
        <f>IF(ISBLANK(Values!E6),"","Child")</f>
        <v>Child</v>
      </c>
      <c r="X7" s="29" t="str">
        <f>IF(ISBLANK(Values!E6),"",Values!$B$13)</f>
        <v>HP 240 G1</v>
      </c>
      <c r="Y7" s="31" t="str">
        <f>IF(ISBLANK(Values!E6),"","Size-Color")</f>
        <v>Size-Color</v>
      </c>
      <c r="Z7" s="29" t="str">
        <f>IF(ISBLANK(Values!E6),"","variation")</f>
        <v>variation</v>
      </c>
      <c r="AA7" s="1"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4"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3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240 G1, 245 G1, 246 G1, 255 G1, 250 G1. Por favor, revise la imagen y la descripción cuidadosamente antes de comprar cualquier teclado. Esto asegura que obtenga el teclado correcto para su portátil. Instalación fácil.</v>
      </c>
      <c r="AT7" s="27" t="str">
        <f>IF(ISBLANK(Values!E6),"",Values!H6)</f>
        <v>Italiano</v>
      </c>
      <c r="AV7" s="1" t="str">
        <f>IF(ISBLANK(Values!E6),"",IF(Values!J6,"Backlit", "Non-Backlit"))</f>
        <v>Non-Backlit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1" t="str">
        <f>IF(ISBLANK(Values!E6),"","Parts")</f>
        <v>Parts</v>
      </c>
      <c r="DP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IF(ISBLANK(Values!$E6), "", "not_applicable")</f>
        <v>not_applicable</v>
      </c>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c r="GK7" s="64">
        <f>K7</f>
        <v>43.99</v>
      </c>
    </row>
    <row r="8" spans="1:193" ht="48" x14ac:dyDescent="0.2">
      <c r="A8" s="1" t="str">
        <f>IF(ISBLANK(Values!E7),"",IF(Values!$B$37="EU","computercomponent","computer"))</f>
        <v>computercomponent</v>
      </c>
      <c r="B8" s="33" t="str">
        <f>IF(ISBLANK(Values!E7),"",Values!F7)</f>
        <v>HP 240 G1 - ES</v>
      </c>
      <c r="C8" s="29" t="str">
        <f>IF(ISBLANK(Values!E7),"","TellusRem")</f>
        <v>TellusRem</v>
      </c>
      <c r="D8" s="28">
        <f>IF(ISBLANK(Values!E7),"",Values!E7)</f>
        <v>5714401243038</v>
      </c>
      <c r="E8" s="1" t="str">
        <f>IF(ISBLANK(Values!E7),"","EAN")</f>
        <v>EAN</v>
      </c>
      <c r="F8" s="27" t="str">
        <f>IF(ISBLANK(Values!E7),"",IF(Values!J7, SUBSTITUTE(Values!$B$1, "{language}", Values!H7) &amp; " " &amp;Values!$B$3, SUBSTITUTE(Values!$B$2, "{language}", Values!$H7) &amp; " " &amp;Values!$B$3))</f>
        <v>Teclado de respuesto Español sin retroiluminación  para HP   240 G1, 245 G1, 246 G1, 255 G1, 250 G1</v>
      </c>
      <c r="G8" s="29" t="str">
        <f>IF(ISBLANK(Values!E7),"","TellusRem")</f>
        <v>TellusRem</v>
      </c>
      <c r="H8" s="1" t="str">
        <f>IF(ISBLANK(Values!E7),"",Values!$B$16)</f>
        <v>computer-keyboards</v>
      </c>
      <c r="I8" s="1" t="str">
        <f>IF(ISBLANK(Values!E7),"","4730574031")</f>
        <v>4730574031</v>
      </c>
      <c r="J8" s="31" t="str">
        <f>IF(ISBLANK(Values!E7),"",Values!F7 )</f>
        <v>HP 240 G1 - ES</v>
      </c>
      <c r="K8" s="27">
        <f>IF(ISBLANK(Values!E7),"",IF(Values!J7, Values!$B$4, Values!$B$5))</f>
        <v>43.99</v>
      </c>
      <c r="L8" s="27" t="str">
        <f>IF(ISBLANK(Values!E7),"",IF($CO8="DEFAULT", Values!$B$18, ""))</f>
        <v/>
      </c>
      <c r="M8" s="27" t="str">
        <f>IF(ISBLANK(Values!E7),"",Values!$M7)</f>
        <v>https://raw.githubusercontent.com/PatrickVibild/TellusAmazonPictures/master/pictures/HP/W.O. PS./240 G1/RG/ES/1.jpg</v>
      </c>
      <c r="N8" s="27" t="str">
        <f>IF(ISBLANK(Values!$F7),"",Values!N7)</f>
        <v>https://raw.githubusercontent.com/PatrickVibild/TellusAmazonPictures/master/pictures/HP/W.O. PS./240 G1/RG/ES/2.jpg</v>
      </c>
      <c r="O8" s="27" t="str">
        <f>IF(ISBLANK(Values!$F7),"",Values!O7)</f>
        <v>https://raw.githubusercontent.com/PatrickVibild/TellusAmazonPictures/master/pictures/HP/W.O. PS./240 G1/RG/ES/3.jpg</v>
      </c>
      <c r="P8" s="27" t="str">
        <f>IF(ISBLANK(Values!$F7),"",Values!P7)</f>
        <v>https://raw.githubusercontent.com/PatrickVibild/TellusAmazonPictures/master/pictures/HP/W.O. PS./240 G1/RG/ES/4.jpg</v>
      </c>
      <c r="Q8" s="27" t="str">
        <f>IF(ISBLANK(Values!$F7),"",Values!Q7)</f>
        <v>https://raw.githubusercontent.com/PatrickVibild/TellusAmazonPictures/master/pictures/HP/W.O. PS./240 G1/RG/ES/5.jpg</v>
      </c>
      <c r="R8" s="27" t="str">
        <f>IF(ISBLANK(Values!$F7),"",Values!R7)</f>
        <v>https://raw.githubusercontent.com/PatrickVibild/TellusAmazonPictures/master/pictures/HP/W.O. PS./240 G1/RG/ES/6.jpg</v>
      </c>
      <c r="S8" s="27" t="str">
        <f>IF(ISBLANK(Values!$F7),"",Values!S7)</f>
        <v>https://raw.githubusercontent.com/PatrickVibild/TellusAmazonPictures/master/pictures/HP/W.O. PS./240 G1/RG/ES/7.jpg</v>
      </c>
      <c r="T8" s="27" t="str">
        <f>IF(ISBLANK(Values!$F7),"",Values!T7)</f>
        <v>https://raw.githubusercontent.com/PatrickVibild/TellusAmazonPictures/master/pictures/HP/W.O. PS./240 G1/RG/ES/8.jpg</v>
      </c>
      <c r="U8" s="27" t="str">
        <f>IF(ISBLANK(Values!$F7),"",Values!U7)</f>
        <v>https://raw.githubusercontent.com/PatrickVibild/TellusAmazonPictures/master/pictures/HP/W.O. PS./240 G1/RG/ES/9.jpg</v>
      </c>
      <c r="W8" s="29" t="str">
        <f>IF(ISBLANK(Values!E7),"","Child")</f>
        <v>Child</v>
      </c>
      <c r="X8" s="29" t="str">
        <f>IF(ISBLANK(Values!E7),"",Values!$B$13)</f>
        <v>HP 240 G1</v>
      </c>
      <c r="Y8" s="31" t="str">
        <f>IF(ISBLANK(Values!E7),"","Size-Color")</f>
        <v>Size-Color</v>
      </c>
      <c r="Z8" s="29" t="str">
        <f>IF(ISBLANK(Values!E7),"","variation")</f>
        <v>variation</v>
      </c>
      <c r="AA8" s="1"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4"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3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240 G1, 245 G1, 246 G1, 255 G1, 250 G1. Por favor, revise la imagen y la descripción cuidadosamente antes de comprar cualquier teclado. Esto asegura que obtenga el teclado correcto para su portátil. Instalación fácil.</v>
      </c>
      <c r="AT8" s="27" t="str">
        <f>IF(ISBLANK(Values!E7),"",Values!H7)</f>
        <v>Español</v>
      </c>
      <c r="AV8" s="1" t="str">
        <f>IF(ISBLANK(Values!E7),"",IF(Values!J7,"Backlit", "Non-Backlit"))</f>
        <v>Non-Backlit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1" t="str">
        <f>IF(ISBLANK(Values!E7),"","Parts")</f>
        <v>Parts</v>
      </c>
      <c r="DP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IF(ISBLANK(Values!$E7), "", "not_applicable")</f>
        <v>not_applicable</v>
      </c>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c r="GK8" s="64">
        <f>K8</f>
        <v>43.99</v>
      </c>
    </row>
    <row r="9" spans="1:193" ht="48" x14ac:dyDescent="0.2">
      <c r="A9" s="1" t="str">
        <f>IF(ISBLANK(Values!E8),"",IF(Values!$B$37="EU","computercomponent","computer"))</f>
        <v>computercomponent</v>
      </c>
      <c r="B9" s="33" t="str">
        <f>IF(ISBLANK(Values!E8),"",Values!F8)</f>
        <v>HP 240 G1 - UK</v>
      </c>
      <c r="C9" s="29" t="str">
        <f>IF(ISBLANK(Values!E8),"","TellusRem")</f>
        <v>TellusRem</v>
      </c>
      <c r="D9" s="28">
        <f>IF(ISBLANK(Values!E8),"",Values!E8)</f>
        <v>5714401243045</v>
      </c>
      <c r="E9" s="1" t="str">
        <f>IF(ISBLANK(Values!E8),"","EAN")</f>
        <v>EAN</v>
      </c>
      <c r="F9" s="27" t="str">
        <f>IF(ISBLANK(Values!E8),"",IF(Values!J8, SUBSTITUTE(Values!$B$1, "{language}", Values!H8) &amp; " " &amp;Values!$B$3, SUBSTITUTE(Values!$B$2, "{language}", Values!$H8) &amp; " " &amp;Values!$B$3))</f>
        <v>Teclado de respuesto Ingles sin retroiluminación  para HP   240 G1, 245 G1, 246 G1, 255 G1, 250 G1</v>
      </c>
      <c r="G9" s="29" t="str">
        <f>IF(ISBLANK(Values!E8),"","TellusRem")</f>
        <v>TellusRem</v>
      </c>
      <c r="H9" s="1" t="str">
        <f>IF(ISBLANK(Values!E8),"",Values!$B$16)</f>
        <v>computer-keyboards</v>
      </c>
      <c r="I9" s="1" t="str">
        <f>IF(ISBLANK(Values!E8),"","4730574031")</f>
        <v>4730574031</v>
      </c>
      <c r="J9" s="31" t="str">
        <f>IF(ISBLANK(Values!E8),"",Values!F8 )</f>
        <v>HP 240 G1 - UK</v>
      </c>
      <c r="K9" s="27">
        <f>IF(ISBLANK(Values!E8),"",IF(Values!J8, Values!$B$4, Values!$B$5))</f>
        <v>43.99</v>
      </c>
      <c r="L9" s="27" t="str">
        <f>IF(ISBLANK(Values!E8),"",IF($CO9="DEFAULT", Values!$B$18, ""))</f>
        <v/>
      </c>
      <c r="M9" s="27" t="str">
        <f>IF(ISBLANK(Values!E8),"",Values!$M8)</f>
        <v>https://raw.githubusercontent.com/PatrickVibild/TellusAmazonPictures/master/pictures/HP/W.O. PS./240 G1/RG/UK/1.jpg</v>
      </c>
      <c r="N9" s="27" t="str">
        <f>IF(ISBLANK(Values!$F8),"",Values!N8)</f>
        <v>https://raw.githubusercontent.com/PatrickVibild/TellusAmazonPictures/master/pictures/HP/W.O. PS./240 G1/RG/UK/2.jpg</v>
      </c>
      <c r="O9" s="27" t="str">
        <f>IF(ISBLANK(Values!$F8),"",Values!O8)</f>
        <v>https://raw.githubusercontent.com/PatrickVibild/TellusAmazonPictures/master/pictures/HP/W.O. PS./240 G1/RG/UK/3.jpg</v>
      </c>
      <c r="P9" s="27" t="str">
        <f>IF(ISBLANK(Values!$F8),"",Values!P8)</f>
        <v>https://raw.githubusercontent.com/PatrickVibild/TellusAmazonPictures/master/pictures/HP/W.O. PS./240 G1/RG/UK/4.jpg</v>
      </c>
      <c r="Q9" s="27" t="str">
        <f>IF(ISBLANK(Values!$F8),"",Values!Q8)</f>
        <v>https://raw.githubusercontent.com/PatrickVibild/TellusAmazonPictures/master/pictures/HP/W.O. PS./240 G1/RG/UK/5.jpg</v>
      </c>
      <c r="R9" s="27" t="str">
        <f>IF(ISBLANK(Values!$F8),"",Values!R8)</f>
        <v>https://raw.githubusercontent.com/PatrickVibild/TellusAmazonPictures/master/pictures/HP/W.O. PS./240 G1/RG/UK/6.jpg</v>
      </c>
      <c r="S9" s="27" t="str">
        <f>IF(ISBLANK(Values!$F8),"",Values!S8)</f>
        <v>https://raw.githubusercontent.com/PatrickVibild/TellusAmazonPictures/master/pictures/HP/W.O. PS./240 G1/RG/UK/7.jpg</v>
      </c>
      <c r="T9" s="27" t="str">
        <f>IF(ISBLANK(Values!$F8),"",Values!T8)</f>
        <v>https://raw.githubusercontent.com/PatrickVibild/TellusAmazonPictures/master/pictures/HP/W.O. PS./240 G1/RG/UK/8.jpg</v>
      </c>
      <c r="U9" s="27" t="str">
        <f>IF(ISBLANK(Values!$F8),"",Values!U8)</f>
        <v>https://raw.githubusercontent.com/PatrickVibild/TellusAmazonPictures/master/pictures/HP/W.O. PS./240 G1/RG/UK/9.jpg</v>
      </c>
      <c r="W9" s="29" t="str">
        <f>IF(ISBLANK(Values!E8),"","Child")</f>
        <v>Child</v>
      </c>
      <c r="X9" s="29" t="str">
        <f>IF(ISBLANK(Values!E8),"",Values!$B$13)</f>
        <v>HP 240 G1</v>
      </c>
      <c r="Y9" s="31" t="str">
        <f>IF(ISBLANK(Values!E8),"","Size-Color")</f>
        <v>Size-Color</v>
      </c>
      <c r="Z9" s="29" t="str">
        <f>IF(ISBLANK(Values!E8),"","variation")</f>
        <v>variation</v>
      </c>
      <c r="AA9" s="1"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4"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3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240 G1, 245 G1, 246 G1, 255 G1, 250 G1. Por favor, revise la imagen y la descripción cuidadosamente antes de comprar cualquier teclado. Esto asegura que obtenga el teclado correcto para su portátil. Instalación fácil.</v>
      </c>
      <c r="AT9" s="27" t="str">
        <f>IF(ISBLANK(Values!E8),"",Values!H8)</f>
        <v>Ingles</v>
      </c>
      <c r="AV9" s="1" t="str">
        <f>IF(ISBLANK(Values!E8),"",IF(Values!J8,"Backlit", "Non-Backlit"))</f>
        <v>Non-Backlit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1" t="str">
        <f>IF(ISBLANK(Values!E8),"","Parts")</f>
        <v>Parts</v>
      </c>
      <c r="DP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IF(ISBLANK(Values!$E8), "", "not_applicable")</f>
        <v>not_applicable</v>
      </c>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c r="GK9" s="64">
        <f>K9</f>
        <v>43.99</v>
      </c>
    </row>
    <row r="10" spans="1:193" ht="48" x14ac:dyDescent="0.2">
      <c r="A10" s="1" t="str">
        <f>IF(ISBLANK(Values!E9),"",IF(Values!$B$37="EU","computercomponent","computer"))</f>
        <v>computercomponent</v>
      </c>
      <c r="B10" s="33" t="str">
        <f>IF(ISBLANK(Values!E9),"",Values!F9)</f>
        <v>HP 240 G1 - NORDIC</v>
      </c>
      <c r="C10" s="29" t="str">
        <f>IF(ISBLANK(Values!E9),"","TellusRem")</f>
        <v>TellusRem</v>
      </c>
      <c r="D10" s="28">
        <f>IF(ISBLANK(Values!E9),"",Values!E9)</f>
        <v>5714401243052</v>
      </c>
      <c r="E10" s="1" t="str">
        <f>IF(ISBLANK(Values!E9),"","EAN")</f>
        <v>EAN</v>
      </c>
      <c r="F10" s="27" t="str">
        <f>IF(ISBLANK(Values!E9),"",IF(Values!J9, SUBSTITUTE(Values!$B$1, "{language}", Values!H9) &amp; " " &amp;Values!$B$3, SUBSTITUTE(Values!$B$2, "{language}", Values!$H9) &amp; " " &amp;Values!$B$3))</f>
        <v>Teclado de respuesto Escandinavo - nórdico sin retroiluminación  para HP   240 G1, 245 G1, 246 G1, 255 G1, 250 G1</v>
      </c>
      <c r="G10" s="29" t="str">
        <f>IF(ISBLANK(Values!E9),"","TellusRem")</f>
        <v>TellusRem</v>
      </c>
      <c r="H10" s="1" t="str">
        <f>IF(ISBLANK(Values!E9),"",Values!$B$16)</f>
        <v>computer-keyboards</v>
      </c>
      <c r="I10" s="1" t="str">
        <f>IF(ISBLANK(Values!E9),"","4730574031")</f>
        <v>4730574031</v>
      </c>
      <c r="J10" s="31" t="str">
        <f>IF(ISBLANK(Values!E9),"",Values!F9 )</f>
        <v>HP 240 G1 - NORDIC</v>
      </c>
      <c r="K10" s="27">
        <f>IF(ISBLANK(Values!E9),"",IF(Values!J9, Values!$B$4, Values!$B$5))</f>
        <v>43.99</v>
      </c>
      <c r="L10" s="27" t="str">
        <f>IF(ISBLANK(Values!E9),"",IF($CO10="DEFAULT", Values!$B$18, ""))</f>
        <v/>
      </c>
      <c r="M10" s="27" t="str">
        <f>IF(ISBLANK(Values!E9),"",Values!$M9)</f>
        <v>https://raw.githubusercontent.com/PatrickVibild/TellusAmazonPictures/master/pictures/HP/W.O. PS./240 G1/RG/NOR/1.jpg</v>
      </c>
      <c r="N10" s="27" t="str">
        <f>IF(ISBLANK(Values!$F9),"",Values!N9)</f>
        <v>https://raw.githubusercontent.com/PatrickVibild/TellusAmazonPictures/master/pictures/HP/W.O. PS./240 G1/RG/NOR/2.jpg</v>
      </c>
      <c r="O10" s="27" t="str">
        <f>IF(ISBLANK(Values!$F9),"",Values!O9)</f>
        <v>https://raw.githubusercontent.com/PatrickVibild/TellusAmazonPictures/master/pictures/HP/W.O. PS./240 G1/RG/NOR/3.jpg</v>
      </c>
      <c r="P10" s="27" t="str">
        <f>IF(ISBLANK(Values!$F9),"",Values!P9)</f>
        <v>https://raw.githubusercontent.com/PatrickVibild/TellusAmazonPictures/master/pictures/HP/W.O. PS./240 G1/RG/NOR/4.jpg</v>
      </c>
      <c r="Q10" s="27" t="str">
        <f>IF(ISBLANK(Values!$F9),"",Values!Q9)</f>
        <v>https://raw.githubusercontent.com/PatrickVibild/TellusAmazonPictures/master/pictures/HP/W.O. PS./240 G1/RG/NOR/5.jpg</v>
      </c>
      <c r="R10" s="27" t="str">
        <f>IF(ISBLANK(Values!$F9),"",Values!R9)</f>
        <v>https://raw.githubusercontent.com/PatrickVibild/TellusAmazonPictures/master/pictures/HP/W.O. PS./240 G1/RG/NOR/6.jpg</v>
      </c>
      <c r="S10" s="27" t="str">
        <f>IF(ISBLANK(Values!$F9),"",Values!S9)</f>
        <v>https://raw.githubusercontent.com/PatrickVibild/TellusAmazonPictures/master/pictures/HP/W.O. PS./240 G1/RG/NOR/7.jpg</v>
      </c>
      <c r="T10" s="27" t="str">
        <f>IF(ISBLANK(Values!$F9),"",Values!T9)</f>
        <v>https://raw.githubusercontent.com/PatrickVibild/TellusAmazonPictures/master/pictures/HP/W.O. PS./240 G1/RG/NOR/8.jpg</v>
      </c>
      <c r="U10" s="27" t="str">
        <f>IF(ISBLANK(Values!$F9),"",Values!U9)</f>
        <v>https://raw.githubusercontent.com/PatrickVibild/TellusAmazonPictures/master/pictures/HP/W.O. PS./240 G1/RG/NOR/9.jpg</v>
      </c>
      <c r="W10" s="29" t="str">
        <f>IF(ISBLANK(Values!E9),"","Child")</f>
        <v>Child</v>
      </c>
      <c r="X10" s="29" t="str">
        <f>IF(ISBLANK(Values!E9),"",Values!$B$13)</f>
        <v>HP 240 G1</v>
      </c>
      <c r="Y10" s="31" t="str">
        <f>IF(ISBLANK(Values!E9),"","Size-Color")</f>
        <v>Size-Color</v>
      </c>
      <c r="Z10" s="29" t="str">
        <f>IF(ISBLANK(Values!E9),"","variation")</f>
        <v>variation</v>
      </c>
      <c r="AA10" s="1"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4"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3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240 G1, 245 G1, 246 G1, 255 G1, 250 G1. Por favor, revise la imagen y la descripción cuidadosamente antes de comprar cualquier teclado. Esto asegura que obtenga el teclado correcto para su portátil. Instalación fácil.</v>
      </c>
      <c r="AT10" s="27" t="str">
        <f>IF(ISBLANK(Values!E9),"",Values!H9)</f>
        <v>Escandinavo - nórdico</v>
      </c>
      <c r="AV10" s="1" t="str">
        <f>IF(ISBLANK(Values!E9),"",IF(Values!J9,"Backlit", "Non-Backlit"))</f>
        <v>Non-Backlit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1" t="str">
        <f>IF(ISBLANK(Values!E9),"","Parts")</f>
        <v>Parts</v>
      </c>
      <c r="DP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IF(ISBLANK(Values!$E9), "", "not_applicable")</f>
        <v>not_applicable</v>
      </c>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7">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c r="GK10" s="64">
        <f>K10</f>
        <v>43.99</v>
      </c>
    </row>
    <row r="11" spans="1:193" ht="17" x14ac:dyDescent="0.2">
      <c r="A11" s="1" t="str">
        <f>IF(ISBLANK(Values!E10),"",IF(Values!$B$37="EU","computercomponent","computer"))</f>
        <v/>
      </c>
      <c r="B11" s="33" t="str">
        <f>IF(ISBLANK(Values!E10),"",Values!F10)</f>
        <v/>
      </c>
      <c r="C11" s="29" t="str">
        <f>IF(ISBLANK(Values!E10),"","TellusRem")</f>
        <v/>
      </c>
      <c r="D11" s="28" t="str">
        <f>IF(ISBLANK(Values!E10),"",Values!E10)</f>
        <v/>
      </c>
      <c r="E11" s="1" t="str">
        <f>IF(ISBLANK(Values!E10),"","EAN")</f>
        <v/>
      </c>
      <c r="F11" s="27" t="str">
        <f>IF(ISBLANK(Values!E10),"",IF(Values!J10, SUBSTITUTE(Values!$B$1, "{language}", Values!H10) &amp; " " &amp;Values!$B$3, SUBSTITUTE(Values!$B$2, "{language}", Values!$H10) &amp; " " &amp;Values!$B$3))</f>
        <v/>
      </c>
      <c r="G11" s="29" t="str">
        <f>IF(ISBLANK(Values!E10),"","TellusRem")</f>
        <v/>
      </c>
      <c r="H11" s="1" t="str">
        <f>IF(ISBLANK(Values!E10),"",Values!$B$16)</f>
        <v/>
      </c>
      <c r="I11" s="1" t="str">
        <f>IF(ISBLANK(Values!E10),"","4730574031")</f>
        <v/>
      </c>
      <c r="J11" s="31" t="str">
        <f>IF(ISBLANK(Values!E10),"",Values!F10 )</f>
        <v/>
      </c>
      <c r="K11" s="27" t="str">
        <f>IF(ISBLANK(Values!E10),"",IF(Values!J10, Values!$B$4, Values!$B$5))</f>
        <v/>
      </c>
      <c r="L11" s="27" t="str">
        <f>IF(ISBLANK(Values!E10),"",IF($CO11="DEFAULT", Values!$B$18, ""))</f>
        <v/>
      </c>
      <c r="M11" s="27" t="str">
        <f>IF(ISBLANK(Values!E10),"",Values!$M10)</f>
        <v/>
      </c>
      <c r="N11" s="27" t="str">
        <f>IF(ISBLANK(Values!$F10),"",Values!N10)</f>
        <v/>
      </c>
      <c r="O11" s="27" t="str">
        <f>IF(ISBLANK(Values!$F10),"",Values!O10)</f>
        <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
      </c>
      <c r="X11" s="29" t="str">
        <f>IF(ISBLANK(Values!E10),"",Values!$B$13)</f>
        <v/>
      </c>
      <c r="Y11" s="31" t="str">
        <f>IF(ISBLANK(Values!E10),"","Size-Color")</f>
        <v/>
      </c>
      <c r="Z11" s="29" t="str">
        <f>IF(ISBLANK(Values!E10),"","variation")</f>
        <v/>
      </c>
      <c r="AA11" s="1" t="str">
        <f>IF(ISBLANK(Values!E10),"",Values!$B$20)</f>
        <v/>
      </c>
      <c r="AB11" s="1" t="str">
        <f>IF(ISBLANK(Values!E10),"",Values!$B$29)</f>
        <v/>
      </c>
      <c r="AI11" s="34" t="str">
        <f>IF(ISBLANK(Values!E10),"",IF(Values!I10,Values!$B$23,Values!$B$33))</f>
        <v/>
      </c>
      <c r="AJ11" s="3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7" t="str">
        <f>IF(ISBLANK(Values!E10),"",Values!H10)</f>
        <v/>
      </c>
      <c r="AV11" s="1" t="str">
        <f>IF(ISBLANK(Values!E10),"",IF(Values!J10,"Backlit", "Non-Backlit"))</f>
        <v/>
      </c>
      <c r="AW11"/>
      <c r="BE11" s="1" t="str">
        <f>IF(ISBLANK(Values!E10),"","Professional Audience")</f>
        <v/>
      </c>
      <c r="BF11" s="1" t="str">
        <f>IF(ISBLANK(Values!E10),"","Consumer Audience")</f>
        <v/>
      </c>
      <c r="BG11" s="1" t="str">
        <f>IF(ISBLANK(Values!E10),"","Adults")</f>
        <v/>
      </c>
      <c r="BH11" s="1"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1" t="str">
        <f>IF(ISBLANK(Values!E10),"","Parts")</f>
        <v/>
      </c>
      <c r="DP11" s="1" t="str">
        <f>IF(ISBLANK(Values!E10),"",Values!$B$31)</f>
        <v/>
      </c>
      <c r="DY11" t="str">
        <f>IF(ISBLANK(Values!$E10), "", "not_applicable")</f>
        <v/>
      </c>
      <c r="EI11" s="1" t="str">
        <f>IF(ISBLANK(Values!E10),"",Values!$B$31)</f>
        <v/>
      </c>
      <c r="ES11" s="1" t="str">
        <f>IF(ISBLANK(Values!E10),"","Amazon Tellus UPS")</f>
        <v/>
      </c>
      <c r="EV11" s="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7"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c r="GK11" s="64" t="str">
        <f>K11</f>
        <v/>
      </c>
    </row>
    <row r="12" spans="1:193" ht="17" x14ac:dyDescent="0.2">
      <c r="A12" s="1" t="str">
        <f>IF(ISBLANK(Values!E11),"",IF(Values!$B$37="EU","computercomponent","computer"))</f>
        <v/>
      </c>
      <c r="B12" s="33" t="str">
        <f>IF(ISBLANK(Values!E11),"",Values!F11)</f>
        <v/>
      </c>
      <c r="C12" s="29" t="str">
        <f>IF(ISBLANK(Values!E11),"","TellusRem")</f>
        <v/>
      </c>
      <c r="D12" s="28" t="str">
        <f>IF(ISBLANK(Values!E11),"",Values!E11)</f>
        <v/>
      </c>
      <c r="E12" s="1" t="str">
        <f>IF(ISBLANK(Values!E11),"","EAN")</f>
        <v/>
      </c>
      <c r="F12" s="27" t="str">
        <f>IF(ISBLANK(Values!E11),"",IF(Values!J11, SUBSTITUTE(Values!$B$1, "{language}", Values!H11) &amp; " " &amp;Values!$B$3, SUBSTITUTE(Values!$B$2, "{language}", Values!$H11) &amp; " " &amp;Values!$B$3))</f>
        <v/>
      </c>
      <c r="G12" s="29" t="str">
        <f>IF(ISBLANK(Values!E11),"","TellusRem")</f>
        <v/>
      </c>
      <c r="H12" s="1" t="str">
        <f>IF(ISBLANK(Values!E11),"",Values!$B$16)</f>
        <v/>
      </c>
      <c r="I12" s="1" t="str">
        <f>IF(ISBLANK(Values!E11),"","4730574031")</f>
        <v/>
      </c>
      <c r="J12" s="31" t="str">
        <f>IF(ISBLANK(Values!E11),"",Values!F11 )</f>
        <v/>
      </c>
      <c r="K12" s="27" t="str">
        <f>IF(ISBLANK(Values!E11),"",IF(Values!J11, Values!$B$4, Values!$B$5))</f>
        <v/>
      </c>
      <c r="L12" s="27" t="str">
        <f>IF(ISBLANK(Values!E11),"",IF($CO12="DEFAULT", Values!$B$18, ""))</f>
        <v/>
      </c>
      <c r="M12" s="27" t="str">
        <f>IF(ISBLANK(Values!E11),"",Values!$M11)</f>
        <v/>
      </c>
      <c r="N12" s="27" t="str">
        <f>IF(ISBLANK(Values!$F11),"",Values!N11)</f>
        <v/>
      </c>
      <c r="O12" s="27" t="str">
        <f>IF(ISBLANK(Values!$F11),"",Values!O11)</f>
        <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
      </c>
      <c r="X12" s="29" t="str">
        <f>IF(ISBLANK(Values!E11),"",Values!$B$13)</f>
        <v/>
      </c>
      <c r="Y12" s="31" t="str">
        <f>IF(ISBLANK(Values!E11),"","Size-Color")</f>
        <v/>
      </c>
      <c r="Z12" s="29" t="str">
        <f>IF(ISBLANK(Values!E11),"","variation")</f>
        <v/>
      </c>
      <c r="AA12" s="1" t="str">
        <f>IF(ISBLANK(Values!E11),"",Values!$B$20)</f>
        <v/>
      </c>
      <c r="AB12" s="1" t="str">
        <f>IF(ISBLANK(Values!E11),"",Values!$B$29)</f>
        <v/>
      </c>
      <c r="AI12" s="34" t="str">
        <f>IF(ISBLANK(Values!E11),"",IF(Values!I11,Values!$B$23,Values!$B$33))</f>
        <v/>
      </c>
      <c r="AJ12" s="3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7" t="str">
        <f>IF(ISBLANK(Values!E11),"",Values!H11)</f>
        <v/>
      </c>
      <c r="AV12" s="1" t="str">
        <f>IF(ISBLANK(Values!E11),"",IF(Values!J11,"Backlit", "Non-Backlit"))</f>
        <v/>
      </c>
      <c r="AW12"/>
      <c r="BE12" s="1" t="str">
        <f>IF(ISBLANK(Values!E11),"","Professional Audience")</f>
        <v/>
      </c>
      <c r="BF12" s="1" t="str">
        <f>IF(ISBLANK(Values!E11),"","Consumer Audience")</f>
        <v/>
      </c>
      <c r="BG12" s="1" t="str">
        <f>IF(ISBLANK(Values!E11),"","Adults")</f>
        <v/>
      </c>
      <c r="BH12" s="1"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1" t="str">
        <f>IF(ISBLANK(Values!E11),"","Parts")</f>
        <v/>
      </c>
      <c r="DP12" s="1" t="str">
        <f>IF(ISBLANK(Values!E11),"",Values!$B$31)</f>
        <v/>
      </c>
      <c r="DY12" t="str">
        <f>IF(ISBLANK(Values!$E11), "", "not_applicable")</f>
        <v/>
      </c>
      <c r="EI12" s="1" t="str">
        <f>IF(ISBLANK(Values!E11),"",Values!$B$31)</f>
        <v/>
      </c>
      <c r="ES12" s="1" t="str">
        <f>IF(ISBLANK(Values!E11),"","Amazon Tellus UPS")</f>
        <v/>
      </c>
      <c r="EV12" s="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7"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c r="GK12" s="64" t="str">
        <f>K12</f>
        <v/>
      </c>
    </row>
    <row r="13" spans="1:193" ht="48" x14ac:dyDescent="0.2">
      <c r="A13" s="1" t="str">
        <f>IF(ISBLANK(Values!E12),"",IF(Values!$B$37="EU","computercomponent","computer"))</f>
        <v>computercomponent</v>
      </c>
      <c r="B13" s="33" t="str">
        <f>IF(ISBLANK(Values!E12),"",Values!F12)</f>
        <v>HP 240 G1 - US int</v>
      </c>
      <c r="C13" s="29" t="str">
        <f>IF(ISBLANK(Values!E12),"","TellusRem")</f>
        <v>TellusRem</v>
      </c>
      <c r="D13" s="28">
        <f>IF(ISBLANK(Values!E12),"",Values!E12)</f>
        <v>5714401243083</v>
      </c>
      <c r="E13" s="1" t="str">
        <f>IF(ISBLANK(Values!E12),"","EAN")</f>
        <v>EAN</v>
      </c>
      <c r="F13" s="27" t="str">
        <f>IF(ISBLANK(Values!E12),"",IF(Values!J12, SUBSTITUTE(Values!$B$1, "{language}", Values!H12) &amp; " " &amp;Values!$B$3, SUBSTITUTE(Values!$B$2, "{language}", Values!$H12) &amp; " " &amp;Values!$B$3))</f>
        <v>Teclado de respuesto US internacional sin retroiluminación  para HP   240 G1, 245 G1, 246 G1, 255 G1, 250 G1</v>
      </c>
      <c r="G13" s="29" t="str">
        <f>IF(ISBLANK(Values!E12),"","TellusRem")</f>
        <v>TellusRem</v>
      </c>
      <c r="H13" s="1" t="str">
        <f>IF(ISBLANK(Values!E12),"",Values!$B$16)</f>
        <v>computer-keyboards</v>
      </c>
      <c r="I13" s="1" t="str">
        <f>IF(ISBLANK(Values!E12),"","4730574031")</f>
        <v>4730574031</v>
      </c>
      <c r="J13" s="31" t="str">
        <f>IF(ISBLANK(Values!E12),"",Values!F12 )</f>
        <v>HP 240 G1 - US int</v>
      </c>
      <c r="K13" s="27">
        <f>IF(ISBLANK(Values!E12),"",IF(Values!J12, Values!$B$4, Values!$B$5))</f>
        <v>43.99</v>
      </c>
      <c r="L13" s="27">
        <f>IF(ISBLANK(Values!E12),"",IF($CO13="DEFAULT", Values!$B$18, ""))</f>
        <v>5</v>
      </c>
      <c r="M13" s="27" t="str">
        <f>IF(ISBLANK(Values!E12),"",Values!$M12)</f>
        <v/>
      </c>
      <c r="N13" s="27" t="str">
        <f>IF(ISBLANK(Values!$F12),"",Values!N12)</f>
        <v/>
      </c>
      <c r="O13" s="27" t="str">
        <f>IF(ISBLANK(Values!$F12),"",Values!O12)</f>
        <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HP 240 G1</v>
      </c>
      <c r="Y13" s="31" t="str">
        <f>IF(ISBLANK(Values!E12),"","Size-Color")</f>
        <v>Size-Color</v>
      </c>
      <c r="Z13" s="29" t="str">
        <f>IF(ISBLANK(Values!E12),"","variation")</f>
        <v>variation</v>
      </c>
      <c r="AA13" s="1"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4"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3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240 G1, 245 G1, 246 G1, 255 G1, 250 G1. Por favor, revise la imagen y la descripción cuidadosamente antes de comprar cualquier teclado. Esto asegura que obtenga el teclado correcto para su portátil. Instalación fácil.</v>
      </c>
      <c r="AT13" s="27" t="str">
        <f>IF(ISBLANK(Values!E12),"",Values!H12)</f>
        <v>US internacional</v>
      </c>
      <c r="AV13" s="1" t="str">
        <f>IF(ISBLANK(Values!E12),"",IF(Values!J12,"Backlit", "Non-Backlit"))</f>
        <v>Non-Backlit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1" t="str">
        <f>IF(ISBLANK(Values!E12),"","Parts")</f>
        <v>Parts</v>
      </c>
      <c r="DP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IF(ISBLANK(Values!$E12), "", "not_applicable")</f>
        <v>not_applicable</v>
      </c>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c r="GK13" s="64">
        <f>K13</f>
        <v>43.99</v>
      </c>
    </row>
    <row r="14" spans="1:193" ht="48" x14ac:dyDescent="0.2">
      <c r="A14" s="1" t="str">
        <f>IF(ISBLANK(Values!E13),"",IF(Values!$B$37="EU","computercomponent","computer"))</f>
        <v>computercomponent</v>
      </c>
      <c r="B14" s="33" t="str">
        <f>IF(ISBLANK(Values!E13),"",Values!F13)</f>
        <v>HP 240 G1 - US</v>
      </c>
      <c r="C14" s="29" t="str">
        <f>IF(ISBLANK(Values!E13),"","TellusRem")</f>
        <v>TellusRem</v>
      </c>
      <c r="D14" s="28">
        <f>IF(ISBLANK(Values!E13),"",Values!E13)</f>
        <v>5714401243090</v>
      </c>
      <c r="E14" s="1" t="str">
        <f>IF(ISBLANK(Values!E13),"","EAN")</f>
        <v>EAN</v>
      </c>
      <c r="F14" s="27" t="str">
        <f>IF(ISBLANK(Values!E13),"",IF(Values!J13, SUBSTITUTE(Values!$B$1, "{language}", Values!H13) &amp; " " &amp;Values!$B$3, SUBSTITUTE(Values!$B$2, "{language}", Values!$H13) &amp; " " &amp;Values!$B$3))</f>
        <v>Teclado de respuesto US sin retroiluminación  para HP   240 G1, 245 G1, 246 G1, 255 G1, 250 G1</v>
      </c>
      <c r="G14" s="29" t="str">
        <f>IF(ISBLANK(Values!E13),"","TellusRem")</f>
        <v>TellusRem</v>
      </c>
      <c r="H14" s="1" t="str">
        <f>IF(ISBLANK(Values!E13),"",Values!$B$16)</f>
        <v>computer-keyboards</v>
      </c>
      <c r="I14" s="1" t="str">
        <f>IF(ISBLANK(Values!E13),"","4730574031")</f>
        <v>4730574031</v>
      </c>
      <c r="J14" s="31" t="str">
        <f>IF(ISBLANK(Values!E13),"",Values!F13 )</f>
        <v>HP 240 G1 - US</v>
      </c>
      <c r="K14" s="27">
        <f>IF(ISBLANK(Values!E13),"",IF(Values!J13, Values!$B$4, Values!$B$5))</f>
        <v>43.99</v>
      </c>
      <c r="L14" s="27">
        <f>IF(ISBLANK(Values!E13),"",IF($CO14="DEFAULT", Values!$B$18, ""))</f>
        <v>5</v>
      </c>
      <c r="M14" s="27" t="str">
        <f>IF(ISBLANK(Values!E13),"",Values!$M13)</f>
        <v/>
      </c>
      <c r="N14" s="27" t="str">
        <f>IF(ISBLANK(Values!$F13),"",Values!N13)</f>
        <v/>
      </c>
      <c r="O14" s="27" t="str">
        <f>IF(ISBLANK(Values!$F13),"",Values!O13)</f>
        <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HP 240 G1</v>
      </c>
      <c r="Y14" s="31" t="str">
        <f>IF(ISBLANK(Values!E13),"","Size-Color")</f>
        <v>Size-Color</v>
      </c>
      <c r="Z14" s="29" t="str">
        <f>IF(ISBLANK(Values!E13),"","variation")</f>
        <v>variation</v>
      </c>
      <c r="AA14" s="1"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4"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3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240 G1, 245 G1, 246 G1, 255 G1, 250 G1. Por favor, revise la imagen y la descripción cuidadosamente antes de comprar cualquier teclado. Esto asegura que obtenga el teclado correcto para su portátil. Instalación fácil.</v>
      </c>
      <c r="AT14" s="27" t="str">
        <f>IF(ISBLANK(Values!E13),"",Values!H13)</f>
        <v>US</v>
      </c>
      <c r="AV14" s="1" t="str">
        <f>IF(ISBLANK(Values!E13),"",IF(Values!J13,"Backlit", "Non-Backlit"))</f>
        <v>Non-Backlit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1" t="str">
        <f>IF(ISBLANK(Values!E13),"","Parts")</f>
        <v>Parts</v>
      </c>
      <c r="DP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IF(ISBLANK(Values!$E13), "", "not_applicable")</f>
        <v>not_applicable</v>
      </c>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c r="GK14" s="64">
        <f>K14</f>
        <v>43.99</v>
      </c>
    </row>
    <row r="15" spans="1:193" ht="17" x14ac:dyDescent="0.2">
      <c r="A15" s="1" t="str">
        <f>IF(ISBLANK(Values!E14),"",IF(Values!$B$37="EU","computercomponent","computer"))</f>
        <v/>
      </c>
      <c r="B15" s="33" t="str">
        <f>IF(ISBLANK(Values!E14),"",Values!F14)</f>
        <v/>
      </c>
      <c r="C15" s="29" t="str">
        <f>IF(ISBLANK(Values!E14),"","TellusRem")</f>
        <v/>
      </c>
      <c r="D15" s="28" t="str">
        <f>IF(ISBLANK(Values!E14),"",Values!E14)</f>
        <v/>
      </c>
      <c r="E15" s="1" t="str">
        <f>IF(ISBLANK(Values!E14),"","EAN")</f>
        <v/>
      </c>
      <c r="F15" s="27" t="str">
        <f>IF(ISBLANK(Values!E14),"",IF(Values!J14, SUBSTITUTE(Values!$B$1, "{language}", Values!H14) &amp; " " &amp;Values!$B$3, SUBSTITUTE(Values!$B$2, "{language}", Values!$H14) &amp; " " &amp;Values!$B$3))</f>
        <v/>
      </c>
      <c r="G15" s="29" t="str">
        <f>IF(ISBLANK(Values!E14),"","TellusRem")</f>
        <v/>
      </c>
      <c r="H15" s="1" t="str">
        <f>IF(ISBLANK(Values!E14),"",Values!$B$16)</f>
        <v/>
      </c>
      <c r="I15" s="1" t="str">
        <f>IF(ISBLANK(Values!E14),"","4730574031")</f>
        <v/>
      </c>
      <c r="J15" s="31" t="str">
        <f>IF(ISBLANK(Values!E14),"",Values!F14 )</f>
        <v/>
      </c>
      <c r="K15" s="27" t="str">
        <f>IF(ISBLANK(Values!E14),"",IF(Values!J14, Values!$B$4, Values!$B$5))</f>
        <v/>
      </c>
      <c r="L15" s="27" t="str">
        <f>IF(ISBLANK(Values!E14),"",IF($CO15="DEFAULT", Values!$B$18, ""))</f>
        <v/>
      </c>
      <c r="M15" s="27" t="str">
        <f>IF(ISBLANK(Values!E14),"",Values!$M14)</f>
        <v/>
      </c>
      <c r="N15" s="27" t="str">
        <f>IF(ISBLANK(Values!$F14),"",Values!N14)</f>
        <v/>
      </c>
      <c r="O15" s="27" t="str">
        <f>IF(ISBLANK(Values!$F14),"",Values!O14)</f>
        <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
      </c>
      <c r="X15" s="29" t="str">
        <f>IF(ISBLANK(Values!E14),"",Values!$B$13)</f>
        <v/>
      </c>
      <c r="Y15" s="31" t="str">
        <f>IF(ISBLANK(Values!E14),"","Size-Color")</f>
        <v/>
      </c>
      <c r="Z15" s="29" t="str">
        <f>IF(ISBLANK(Values!E14),"","variation")</f>
        <v/>
      </c>
      <c r="AA15" s="1" t="str">
        <f>IF(ISBLANK(Values!E14),"",Values!$B$20)</f>
        <v/>
      </c>
      <c r="AB15" s="1" t="str">
        <f>IF(ISBLANK(Values!E14),"",Values!$B$29)</f>
        <v/>
      </c>
      <c r="AI15" s="34" t="str">
        <f>IF(ISBLANK(Values!E14),"",IF(Values!I14,Values!$B$23,Values!$B$33))</f>
        <v/>
      </c>
      <c r="AJ15" s="3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7" t="str">
        <f>IF(ISBLANK(Values!E14),"",Values!H14)</f>
        <v/>
      </c>
      <c r="AV15" s="1" t="str">
        <f>IF(ISBLANK(Values!E14),"",IF(Values!J14,"Backlit", "Non-Backlit"))</f>
        <v/>
      </c>
      <c r="AW15"/>
      <c r="BE15" s="1" t="str">
        <f>IF(ISBLANK(Values!E14),"","Professional Audience")</f>
        <v/>
      </c>
      <c r="BF15" s="1" t="str">
        <f>IF(ISBLANK(Values!E14),"","Consumer Audience")</f>
        <v/>
      </c>
      <c r="BG15" s="1" t="str">
        <f>IF(ISBLANK(Values!E14),"","Adults")</f>
        <v/>
      </c>
      <c r="BH15" s="1"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1" t="str">
        <f>IF(ISBLANK(Values!E14),"","Parts")</f>
        <v/>
      </c>
      <c r="DP15" s="1" t="str">
        <f>IF(ISBLANK(Values!E14),"",Values!$B$31)</f>
        <v/>
      </c>
      <c r="DY15" t="str">
        <f>IF(ISBLANK(Values!$E14), "", "not_applicable")</f>
        <v/>
      </c>
      <c r="EI15" s="1" t="str">
        <f>IF(ISBLANK(Values!E14),"",Values!$B$31)</f>
        <v/>
      </c>
      <c r="ES15" s="1" t="str">
        <f>IF(ISBLANK(Values!E14),"","Amazon Tellus UPS")</f>
        <v/>
      </c>
      <c r="EV15" s="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7"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c r="GK15" s="64" t="str">
        <f>K15</f>
        <v/>
      </c>
    </row>
    <row r="16" spans="1:193" ht="17" x14ac:dyDescent="0.2">
      <c r="A16" s="1" t="str">
        <f>IF(ISBLANK(Values!E15),"",IF(Values!$B$37="EU","computercomponent","computer"))</f>
        <v/>
      </c>
      <c r="B16" s="33" t="str">
        <f>IF(ISBLANK(Values!E15),"",Values!F15)</f>
        <v/>
      </c>
      <c r="C16" s="29" t="str">
        <f>IF(ISBLANK(Values!E15),"","TellusRem")</f>
        <v/>
      </c>
      <c r="D16" s="28" t="str">
        <f>IF(ISBLANK(Values!E15),"",Values!E15)</f>
        <v/>
      </c>
      <c r="E16" s="1" t="str">
        <f>IF(ISBLANK(Values!E15),"","EAN")</f>
        <v/>
      </c>
      <c r="F16" s="27" t="str">
        <f>IF(ISBLANK(Values!E15),"",IF(Values!J15, SUBSTITUTE(Values!$B$1, "{language}", Values!H15) &amp; " " &amp;Values!$B$3, SUBSTITUTE(Values!$B$2, "{language}", Values!$H15) &amp; " " &amp;Values!$B$3))</f>
        <v/>
      </c>
      <c r="G16" s="29" t="str">
        <f>IF(ISBLANK(Values!E15),"","TellusRem")</f>
        <v/>
      </c>
      <c r="H16" s="1" t="str">
        <f>IF(ISBLANK(Values!E15),"",Values!$B$16)</f>
        <v/>
      </c>
      <c r="I16" s="1" t="str">
        <f>IF(ISBLANK(Values!E15),"","4730574031")</f>
        <v/>
      </c>
      <c r="J16" s="31" t="str">
        <f>IF(ISBLANK(Values!E15),"",Values!F15 )</f>
        <v/>
      </c>
      <c r="K16" s="27" t="str">
        <f>IF(ISBLANK(Values!E15),"",IF(Values!J15, Values!$B$4, Values!$B$5))</f>
        <v/>
      </c>
      <c r="L16" s="27" t="str">
        <f>IF(ISBLANK(Values!E15),"",IF($CO16="DEFAULT", Values!$B$18, ""))</f>
        <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
      </c>
      <c r="X16" s="29" t="str">
        <f>IF(ISBLANK(Values!E15),"",Values!$B$13)</f>
        <v/>
      </c>
      <c r="Y16" s="31" t="str">
        <f>IF(ISBLANK(Values!E15),"","Size-Color")</f>
        <v/>
      </c>
      <c r="Z16" s="29" t="str">
        <f>IF(ISBLANK(Values!E15),"","variation")</f>
        <v/>
      </c>
      <c r="AA16" s="1" t="str">
        <f>IF(ISBLANK(Values!E15),"",Values!$B$20)</f>
        <v/>
      </c>
      <c r="AB16" s="1" t="str">
        <f>IF(ISBLANK(Values!E15),"",Values!$B$29)</f>
        <v/>
      </c>
      <c r="AI16" s="34" t="str">
        <f>IF(ISBLANK(Values!E15),"",IF(Values!I15,Values!$B$23,Values!$B$33))</f>
        <v/>
      </c>
      <c r="AJ16" s="3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7" t="str">
        <f>IF(ISBLANK(Values!E15),"",Values!H15)</f>
        <v/>
      </c>
      <c r="AV16" s="1" t="str">
        <f>IF(ISBLANK(Values!E15),"",IF(Values!J15,"Backlit", "Non-Backlit"))</f>
        <v/>
      </c>
      <c r="AW16"/>
      <c r="BE16" s="1" t="str">
        <f>IF(ISBLANK(Values!E15),"","Professional Audience")</f>
        <v/>
      </c>
      <c r="BF16" s="1" t="str">
        <f>IF(ISBLANK(Values!E15),"","Consumer Audience")</f>
        <v/>
      </c>
      <c r="BG16" s="1" t="str">
        <f>IF(ISBLANK(Values!E15),"","Adults")</f>
        <v/>
      </c>
      <c r="BH16" s="1"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1" t="str">
        <f>IF(ISBLANK(Values!E15),"","Parts")</f>
        <v/>
      </c>
      <c r="DP16" s="1" t="str">
        <f>IF(ISBLANK(Values!E15),"",Values!$B$31)</f>
        <v/>
      </c>
      <c r="DY16" t="str">
        <f>IF(ISBLANK(Values!$E15), "", "not_applicable")</f>
        <v/>
      </c>
      <c r="EI16" s="1" t="str">
        <f>IF(ISBLANK(Values!E15),"",Values!$B$31)</f>
        <v/>
      </c>
      <c r="ES16" s="1" t="str">
        <f>IF(ISBLANK(Values!E15),"","Amazon Tellus UPS")</f>
        <v/>
      </c>
      <c r="EV16" s="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7"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c r="GK16" s="64" t="str">
        <f>K16</f>
        <v/>
      </c>
    </row>
    <row r="17" spans="1:193" ht="17" x14ac:dyDescent="0.2">
      <c r="A17" s="1" t="str">
        <f>IF(ISBLANK(Values!E16),"",IF(Values!$B$37="EU","computercomponent","computer"))</f>
        <v/>
      </c>
      <c r="B17" s="33" t="str">
        <f>IF(ISBLANK(Values!E16),"",Values!F16)</f>
        <v/>
      </c>
      <c r="C17" s="29" t="str">
        <f>IF(ISBLANK(Values!E16),"","TellusRem")</f>
        <v/>
      </c>
      <c r="D17" s="28" t="str">
        <f>IF(ISBLANK(Values!E16),"",Values!E16)</f>
        <v/>
      </c>
      <c r="E17" s="1" t="str">
        <f>IF(ISBLANK(Values!E16),"","EAN")</f>
        <v/>
      </c>
      <c r="F17" s="27" t="str">
        <f>IF(ISBLANK(Values!E16),"",IF(Values!J16, SUBSTITUTE(Values!$B$1, "{language}", Values!H16) &amp; " " &amp;Values!$B$3, SUBSTITUTE(Values!$B$2, "{language}", Values!$H16) &amp; " " &amp;Values!$B$3))</f>
        <v/>
      </c>
      <c r="G17" s="29" t="str">
        <f>IF(ISBLANK(Values!E16),"","TellusRem")</f>
        <v/>
      </c>
      <c r="H17" s="1" t="str">
        <f>IF(ISBLANK(Values!E16),"",Values!$B$16)</f>
        <v/>
      </c>
      <c r="I17" s="1" t="str">
        <f>IF(ISBLANK(Values!E16),"","4730574031")</f>
        <v/>
      </c>
      <c r="J17" s="31" t="str">
        <f>IF(ISBLANK(Values!E16),"",Values!F16 )</f>
        <v/>
      </c>
      <c r="K17" s="27" t="str">
        <f>IF(ISBLANK(Values!E16),"",IF(Values!J16, Values!$B$4, Values!$B$5))</f>
        <v/>
      </c>
      <c r="L17" s="27" t="str">
        <f>IF(ISBLANK(Values!E16),"",IF($CO17="DEFAULT", Values!$B$18, ""))</f>
        <v/>
      </c>
      <c r="M17" s="27" t="str">
        <f>IF(ISBLANK(Values!E16),"",Values!$M16)</f>
        <v/>
      </c>
      <c r="N17" s="27" t="str">
        <f>IF(ISBLANK(Values!$F16),"",Values!N16)</f>
        <v/>
      </c>
      <c r="O17" s="27" t="str">
        <f>IF(ISBLANK(Values!$F16),"",Values!O16)</f>
        <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
      </c>
      <c r="X17" s="29" t="str">
        <f>IF(ISBLANK(Values!E16),"",Values!$B$13)</f>
        <v/>
      </c>
      <c r="Y17" s="31" t="str">
        <f>IF(ISBLANK(Values!E16),"","Size-Color")</f>
        <v/>
      </c>
      <c r="Z17" s="29" t="str">
        <f>IF(ISBLANK(Values!E16),"","variation")</f>
        <v/>
      </c>
      <c r="AA17" s="1" t="str">
        <f>IF(ISBLANK(Values!E16),"",Values!$B$20)</f>
        <v/>
      </c>
      <c r="AB17" s="1" t="str">
        <f>IF(ISBLANK(Values!E16),"",Values!$B$29)</f>
        <v/>
      </c>
      <c r="AI17" s="34" t="str">
        <f>IF(ISBLANK(Values!E16),"",IF(Values!I16,Values!$B$23,Values!$B$33))</f>
        <v/>
      </c>
      <c r="AJ17" s="3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7" t="str">
        <f>IF(ISBLANK(Values!E16),"",Values!H16)</f>
        <v/>
      </c>
      <c r="AV17" s="1" t="str">
        <f>IF(ISBLANK(Values!E16),"",IF(Values!J16,"Backlit", "Non-Backlit"))</f>
        <v/>
      </c>
      <c r="AW17"/>
      <c r="BE17" s="1" t="str">
        <f>IF(ISBLANK(Values!E16),"","Professional Audience")</f>
        <v/>
      </c>
      <c r="BF17" s="1" t="str">
        <f>IF(ISBLANK(Values!E16),"","Consumer Audience")</f>
        <v/>
      </c>
      <c r="BG17" s="1" t="str">
        <f>IF(ISBLANK(Values!E16),"","Adults")</f>
        <v/>
      </c>
      <c r="BH17" s="1"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1" t="str">
        <f>IF(ISBLANK(Values!E16),"","Parts")</f>
        <v/>
      </c>
      <c r="DP17" s="1" t="str">
        <f>IF(ISBLANK(Values!E16),"",Values!$B$31)</f>
        <v/>
      </c>
      <c r="DY17" t="str">
        <f>IF(ISBLANK(Values!$E16), "", "not_applicable")</f>
        <v/>
      </c>
      <c r="EI17" s="1" t="str">
        <f>IF(ISBLANK(Values!E16),"",Values!$B$31)</f>
        <v/>
      </c>
      <c r="ES17" s="1" t="str">
        <f>IF(ISBLANK(Values!E16),"","Amazon Tellus UPS")</f>
        <v/>
      </c>
      <c r="EV17" s="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7"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c r="GK17" s="64" t="str">
        <f>K17</f>
        <v/>
      </c>
    </row>
    <row r="18" spans="1:193" ht="17" x14ac:dyDescent="0.2">
      <c r="A18" s="1" t="str">
        <f>IF(ISBLANK(Values!E17),"",IF(Values!$B$37="EU","computercomponent","computer"))</f>
        <v/>
      </c>
      <c r="B18" s="33" t="str">
        <f>IF(ISBLANK(Values!E17),"",Values!F17)</f>
        <v/>
      </c>
      <c r="C18" s="29" t="str">
        <f>IF(ISBLANK(Values!E17),"","TellusRem")</f>
        <v/>
      </c>
      <c r="D18" s="28" t="str">
        <f>IF(ISBLANK(Values!E17),"",Values!E17)</f>
        <v/>
      </c>
      <c r="E18" s="1" t="str">
        <f>IF(ISBLANK(Values!E17),"","EAN")</f>
        <v/>
      </c>
      <c r="F18" s="27" t="str">
        <f>IF(ISBLANK(Values!E17),"",IF(Values!J17, SUBSTITUTE(Values!$B$1, "{language}", Values!H17) &amp; " " &amp;Values!$B$3, SUBSTITUTE(Values!$B$2, "{language}", Values!$H17) &amp; " " &amp;Values!$B$3))</f>
        <v/>
      </c>
      <c r="G18" s="29" t="str">
        <f>IF(ISBLANK(Values!E17),"","TellusRem")</f>
        <v/>
      </c>
      <c r="H18" s="1" t="str">
        <f>IF(ISBLANK(Values!E17),"",Values!$B$16)</f>
        <v/>
      </c>
      <c r="I18" s="1" t="str">
        <f>IF(ISBLANK(Values!E17),"","4730574031")</f>
        <v/>
      </c>
      <c r="J18" s="31" t="str">
        <f>IF(ISBLANK(Values!E17),"",Values!F17 )</f>
        <v/>
      </c>
      <c r="K18" s="27" t="str">
        <f>IF(ISBLANK(Values!E17),"",IF(Values!J17, Values!$B$4, Values!$B$5))</f>
        <v/>
      </c>
      <c r="L18" s="27" t="str">
        <f>IF(ISBLANK(Values!E17),"",IF($CO18="DEFAULT", Values!$B$18, ""))</f>
        <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
      </c>
      <c r="X18" s="29" t="str">
        <f>IF(ISBLANK(Values!E17),"",Values!$B$13)</f>
        <v/>
      </c>
      <c r="Y18" s="31" t="str">
        <f>IF(ISBLANK(Values!E17),"","Size-Color")</f>
        <v/>
      </c>
      <c r="Z18" s="29" t="str">
        <f>IF(ISBLANK(Values!E17),"","variation")</f>
        <v/>
      </c>
      <c r="AA18" s="1" t="str">
        <f>IF(ISBLANK(Values!E17),"",Values!$B$20)</f>
        <v/>
      </c>
      <c r="AB18" s="1" t="str">
        <f>IF(ISBLANK(Values!E17),"",Values!$B$29)</f>
        <v/>
      </c>
      <c r="AI18" s="34" t="str">
        <f>IF(ISBLANK(Values!E17),"",IF(Values!I17,Values!$B$23,Values!$B$33))</f>
        <v/>
      </c>
      <c r="AJ18" s="3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7" t="str">
        <f>IF(ISBLANK(Values!E17),"",Values!H17)</f>
        <v/>
      </c>
      <c r="AV18" s="1" t="str">
        <f>IF(ISBLANK(Values!E17),"",IF(Values!J17,"Backlit", "Non-Backlit"))</f>
        <v/>
      </c>
      <c r="AW18"/>
      <c r="BE18" s="1" t="str">
        <f>IF(ISBLANK(Values!E17),"","Professional Audience")</f>
        <v/>
      </c>
      <c r="BF18" s="1" t="str">
        <f>IF(ISBLANK(Values!E17),"","Consumer Audience")</f>
        <v/>
      </c>
      <c r="BG18" s="1" t="str">
        <f>IF(ISBLANK(Values!E17),"","Adults")</f>
        <v/>
      </c>
      <c r="BH18" s="1"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1" t="str">
        <f>IF(ISBLANK(Values!E17),"","Parts")</f>
        <v/>
      </c>
      <c r="DP18" s="1" t="str">
        <f>IF(ISBLANK(Values!E17),"",Values!$B$31)</f>
        <v/>
      </c>
      <c r="DY18" t="str">
        <f>IF(ISBLANK(Values!$E17), "", "not_applicable")</f>
        <v/>
      </c>
      <c r="EI18" s="1" t="str">
        <f>IF(ISBLANK(Values!E17),"",Values!$B$31)</f>
        <v/>
      </c>
      <c r="ES18" s="1" t="str">
        <f>IF(ISBLANK(Values!E17),"","Amazon Tellus UPS")</f>
        <v/>
      </c>
      <c r="EV18" s="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7"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c r="GK18" s="64" t="str">
        <f>K18</f>
        <v/>
      </c>
    </row>
    <row r="19" spans="1:193" ht="17" x14ac:dyDescent="0.2">
      <c r="A19" s="1" t="str">
        <f>IF(ISBLANK(Values!E18),"",IF(Values!$B$37="EU","computercomponent","computer"))</f>
        <v/>
      </c>
      <c r="B19" s="33" t="str">
        <f>IF(ISBLANK(Values!E18),"",Values!F18)</f>
        <v/>
      </c>
      <c r="C19" s="29" t="str">
        <f>IF(ISBLANK(Values!E18),"","TellusRem")</f>
        <v/>
      </c>
      <c r="D19" s="28" t="str">
        <f>IF(ISBLANK(Values!E18),"",Values!E18)</f>
        <v/>
      </c>
      <c r="E19" s="1" t="str">
        <f>IF(ISBLANK(Values!E18),"","EAN")</f>
        <v/>
      </c>
      <c r="F19" s="27" t="str">
        <f>IF(ISBLANK(Values!E18),"",IF(Values!J18, SUBSTITUTE(Values!$B$1, "{language}", Values!H18) &amp; " " &amp;Values!$B$3, SUBSTITUTE(Values!$B$2, "{language}", Values!$H18) &amp; " " &amp;Values!$B$3))</f>
        <v/>
      </c>
      <c r="G19" s="29" t="str">
        <f>IF(ISBLANK(Values!E18),"","TellusRem")</f>
        <v/>
      </c>
      <c r="H19" s="1" t="str">
        <f>IF(ISBLANK(Values!E18),"",Values!$B$16)</f>
        <v/>
      </c>
      <c r="I19" s="1" t="str">
        <f>IF(ISBLANK(Values!E18),"","4730574031")</f>
        <v/>
      </c>
      <c r="J19" s="31" t="str">
        <f>IF(ISBLANK(Values!E18),"",Values!F18 )</f>
        <v/>
      </c>
      <c r="K19" s="27" t="str">
        <f>IF(ISBLANK(Values!E18),"",IF(Values!J18, Values!$B$4, Values!$B$5))</f>
        <v/>
      </c>
      <c r="L19" s="27" t="str">
        <f>IF(ISBLANK(Values!E18),"",IF($CO19="DEFAULT", Values!$B$18, ""))</f>
        <v/>
      </c>
      <c r="M19" s="27" t="str">
        <f>IF(ISBLANK(Values!E18),"",Values!$M18)</f>
        <v/>
      </c>
      <c r="N19" s="27" t="str">
        <f>IF(ISBLANK(Values!$F18),"",Values!N18)</f>
        <v/>
      </c>
      <c r="O19" s="27" t="str">
        <f>IF(ISBLANK(Values!$F18),"",Values!O18)</f>
        <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
      </c>
      <c r="X19" s="29" t="str">
        <f>IF(ISBLANK(Values!E18),"",Values!$B$13)</f>
        <v/>
      </c>
      <c r="Y19" s="31" t="str">
        <f>IF(ISBLANK(Values!E18),"","Size-Color")</f>
        <v/>
      </c>
      <c r="Z19" s="29" t="str">
        <f>IF(ISBLANK(Values!E18),"","variation")</f>
        <v/>
      </c>
      <c r="AA19" s="1" t="str">
        <f>IF(ISBLANK(Values!E18),"",Values!$B$20)</f>
        <v/>
      </c>
      <c r="AB19" s="1" t="str">
        <f>IF(ISBLANK(Values!E18),"",Values!$B$29)</f>
        <v/>
      </c>
      <c r="AI19" s="34" t="str">
        <f>IF(ISBLANK(Values!E18),"",IF(Values!I18,Values!$B$23,Values!$B$33))</f>
        <v/>
      </c>
      <c r="AJ19" s="3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7" t="str">
        <f>IF(ISBLANK(Values!E18),"",Values!H18)</f>
        <v/>
      </c>
      <c r="AV19" s="1" t="str">
        <f>IF(ISBLANK(Values!E18),"",IF(Values!J18,"Backlit", "Non-Backlit"))</f>
        <v/>
      </c>
      <c r="AW19"/>
      <c r="BE19" s="1" t="str">
        <f>IF(ISBLANK(Values!E18),"","Professional Audience")</f>
        <v/>
      </c>
      <c r="BF19" s="1" t="str">
        <f>IF(ISBLANK(Values!E18),"","Consumer Audience")</f>
        <v/>
      </c>
      <c r="BG19" s="1" t="str">
        <f>IF(ISBLANK(Values!E18),"","Adults")</f>
        <v/>
      </c>
      <c r="BH19" s="1"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1" t="str">
        <f>IF(ISBLANK(Values!E18),"","Parts")</f>
        <v/>
      </c>
      <c r="DP19" s="1" t="str">
        <f>IF(ISBLANK(Values!E18),"",Values!$B$31)</f>
        <v/>
      </c>
      <c r="DY19" t="str">
        <f>IF(ISBLANK(Values!$E18), "", "not_applicable")</f>
        <v/>
      </c>
      <c r="EI19" s="1" t="str">
        <f>IF(ISBLANK(Values!E18),"",Values!$B$31)</f>
        <v/>
      </c>
      <c r="ES19" s="1" t="str">
        <f>IF(ISBLANK(Values!E18),"","Amazon Tellus UPS")</f>
        <v/>
      </c>
      <c r="EV19" s="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7"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c r="GK19" s="64" t="str">
        <f>K19</f>
        <v/>
      </c>
    </row>
    <row r="20" spans="1:193" ht="17" x14ac:dyDescent="0.2">
      <c r="A20" s="1" t="str">
        <f>IF(ISBLANK(Values!E19),"",IF(Values!$B$37="EU","computercomponent","computer"))</f>
        <v/>
      </c>
      <c r="B20" s="33" t="str">
        <f>IF(ISBLANK(Values!E19),"",Values!F19)</f>
        <v/>
      </c>
      <c r="C20" s="29" t="str">
        <f>IF(ISBLANK(Values!E19),"","TellusRem")</f>
        <v/>
      </c>
      <c r="D20" s="28" t="str">
        <f>IF(ISBLANK(Values!E19),"",Values!E19)</f>
        <v/>
      </c>
      <c r="E20" s="1" t="str">
        <f>IF(ISBLANK(Values!E19),"","EAN")</f>
        <v/>
      </c>
      <c r="F20" s="27" t="str">
        <f>IF(ISBLANK(Values!E19),"",IF(Values!J19, SUBSTITUTE(Values!$B$1, "{language}", Values!H19) &amp; " " &amp;Values!$B$3, SUBSTITUTE(Values!$B$2, "{language}", Values!$H19) &amp; " " &amp;Values!$B$3))</f>
        <v/>
      </c>
      <c r="G20" s="29" t="str">
        <f>IF(ISBLANK(Values!E19),"","TellusRem")</f>
        <v/>
      </c>
      <c r="H20" s="1" t="str">
        <f>IF(ISBLANK(Values!E19),"",Values!$B$16)</f>
        <v/>
      </c>
      <c r="I20" s="1" t="str">
        <f>IF(ISBLANK(Values!E19),"","4730574031")</f>
        <v/>
      </c>
      <c r="J20" s="31" t="str">
        <f>IF(ISBLANK(Values!E19),"",Values!F19 )</f>
        <v/>
      </c>
      <c r="K20" s="27" t="str">
        <f>IF(ISBLANK(Values!E19),"",IF(Values!J19, Values!$B$4, Values!$B$5))</f>
        <v/>
      </c>
      <c r="L20" s="27" t="str">
        <f>IF(ISBLANK(Values!E19),"",IF($CO20="DEFAULT", Values!$B$18, ""))</f>
        <v/>
      </c>
      <c r="M20" s="27" t="str">
        <f>IF(ISBLANK(Values!E19),"",Values!$M19)</f>
        <v/>
      </c>
      <c r="N20" s="27" t="str">
        <f>IF(ISBLANK(Values!$F19),"",Values!N19)</f>
        <v/>
      </c>
      <c r="O20" s="27" t="str">
        <f>IF(ISBLANK(Values!$F19),"",Values!O19)</f>
        <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
      </c>
      <c r="X20" s="29" t="str">
        <f>IF(ISBLANK(Values!E19),"",Values!$B$13)</f>
        <v/>
      </c>
      <c r="Y20" s="31" t="str">
        <f>IF(ISBLANK(Values!E19),"","Size-Color")</f>
        <v/>
      </c>
      <c r="Z20" s="29" t="str">
        <f>IF(ISBLANK(Values!E19),"","variation")</f>
        <v/>
      </c>
      <c r="AA20" s="1" t="str">
        <f>IF(ISBLANK(Values!E19),"",Values!$B$20)</f>
        <v/>
      </c>
      <c r="AB20" s="1" t="str">
        <f>IF(ISBLANK(Values!E19),"",Values!$B$29)</f>
        <v/>
      </c>
      <c r="AI20" s="34" t="str">
        <f>IF(ISBLANK(Values!E19),"",IF(Values!I19,Values!$B$23,Values!$B$33))</f>
        <v/>
      </c>
      <c r="AJ20" s="3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7" t="str">
        <f>IF(ISBLANK(Values!E19),"",Values!H19)</f>
        <v/>
      </c>
      <c r="AV20" s="1" t="str">
        <f>IF(ISBLANK(Values!E19),"",IF(Values!J19,"Backlit", "Non-Backlit"))</f>
        <v/>
      </c>
      <c r="AW20"/>
      <c r="BE20" s="1" t="str">
        <f>IF(ISBLANK(Values!E19),"","Professional Audience")</f>
        <v/>
      </c>
      <c r="BF20" s="1" t="str">
        <f>IF(ISBLANK(Values!E19),"","Consumer Audience")</f>
        <v/>
      </c>
      <c r="BG20" s="1" t="str">
        <f>IF(ISBLANK(Values!E19),"","Adults")</f>
        <v/>
      </c>
      <c r="BH20" s="1"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1" t="str">
        <f>IF(ISBLANK(Values!E19),"","Parts")</f>
        <v/>
      </c>
      <c r="DP20" s="1" t="str">
        <f>IF(ISBLANK(Values!E19),"",Values!$B$31)</f>
        <v/>
      </c>
      <c r="DY20" t="str">
        <f>IF(ISBLANK(Values!$E19), "", "not_applicable")</f>
        <v/>
      </c>
      <c r="EI20" s="1" t="str">
        <f>IF(ISBLANK(Values!E19),"",Values!$B$31)</f>
        <v/>
      </c>
      <c r="ES20" s="1" t="str">
        <f>IF(ISBLANK(Values!E19),"","Amazon Tellus UPS")</f>
        <v/>
      </c>
      <c r="EV20" s="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7"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c r="GK20" s="64" t="str">
        <f>K20</f>
        <v/>
      </c>
    </row>
    <row r="21" spans="1:193" ht="17" x14ac:dyDescent="0.2">
      <c r="A21" s="1" t="str">
        <f>IF(ISBLANK(Values!E20),"",IF(Values!$B$37="EU","computercomponent","computer"))</f>
        <v/>
      </c>
      <c r="B21" s="33" t="str">
        <f>IF(ISBLANK(Values!E20),"",Values!F20)</f>
        <v/>
      </c>
      <c r="C21" s="29" t="str">
        <f>IF(ISBLANK(Values!E20),"","TellusRem")</f>
        <v/>
      </c>
      <c r="D21" s="28" t="str">
        <f>IF(ISBLANK(Values!E20),"",Values!E20)</f>
        <v/>
      </c>
      <c r="E21" s="1" t="str">
        <f>IF(ISBLANK(Values!E20),"","EAN")</f>
        <v/>
      </c>
      <c r="F21" s="27" t="str">
        <f>IF(ISBLANK(Values!E20),"",IF(Values!J20, SUBSTITUTE(Values!$B$1, "{language}", Values!H20) &amp; " " &amp;Values!$B$3, SUBSTITUTE(Values!$B$2, "{language}", Values!$H20) &amp; " " &amp;Values!$B$3))</f>
        <v/>
      </c>
      <c r="G21" s="29" t="str">
        <f>IF(ISBLANK(Values!E20),"","TellusRem")</f>
        <v/>
      </c>
      <c r="H21" s="1" t="str">
        <f>IF(ISBLANK(Values!E20),"",Values!$B$16)</f>
        <v/>
      </c>
      <c r="I21" s="1" t="str">
        <f>IF(ISBLANK(Values!E20),"","4730574031")</f>
        <v/>
      </c>
      <c r="J21" s="31" t="str">
        <f>IF(ISBLANK(Values!E20),"",Values!F20 )</f>
        <v/>
      </c>
      <c r="K21" s="27" t="str">
        <f>IF(ISBLANK(Values!E20),"",IF(Values!J20, Values!$B$4, Values!$B$5))</f>
        <v/>
      </c>
      <c r="L21" s="27" t="str">
        <f>IF(ISBLANK(Values!E20),"",IF($CO21="DEFAULT", Values!$B$18, ""))</f>
        <v/>
      </c>
      <c r="M21" s="27" t="str">
        <f>IF(ISBLANK(Values!E20),"",Values!$M20)</f>
        <v/>
      </c>
      <c r="N21" s="27" t="str">
        <f>IF(ISBLANK(Values!$F20),"",Values!N20)</f>
        <v/>
      </c>
      <c r="O21" s="27" t="str">
        <f>IF(ISBLANK(Values!$F20),"",Values!O20)</f>
        <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
      </c>
      <c r="X21" s="29" t="str">
        <f>IF(ISBLANK(Values!E20),"",Values!$B$13)</f>
        <v/>
      </c>
      <c r="Y21" s="31" t="str">
        <f>IF(ISBLANK(Values!E20),"","Size-Color")</f>
        <v/>
      </c>
      <c r="Z21" s="29" t="str">
        <f>IF(ISBLANK(Values!E20),"","variation")</f>
        <v/>
      </c>
      <c r="AA21" s="1" t="str">
        <f>IF(ISBLANK(Values!E20),"",Values!$B$20)</f>
        <v/>
      </c>
      <c r="AB21" s="1" t="str">
        <f>IF(ISBLANK(Values!E20),"",Values!$B$29)</f>
        <v/>
      </c>
      <c r="AI21" s="34" t="str">
        <f>IF(ISBLANK(Values!E20),"",IF(Values!I20,Values!$B$23,Values!$B$33))</f>
        <v/>
      </c>
      <c r="AJ21" s="3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7" t="str">
        <f>IF(ISBLANK(Values!E20),"",Values!H20)</f>
        <v/>
      </c>
      <c r="AV21" s="1" t="str">
        <f>IF(ISBLANK(Values!E20),"",IF(Values!J20,"Backlit", "Non-Backlit"))</f>
        <v/>
      </c>
      <c r="AW21"/>
      <c r="BE21" s="1" t="str">
        <f>IF(ISBLANK(Values!E20),"","Professional Audience")</f>
        <v/>
      </c>
      <c r="BF21" s="1" t="str">
        <f>IF(ISBLANK(Values!E20),"","Consumer Audience")</f>
        <v/>
      </c>
      <c r="BG21" s="1" t="str">
        <f>IF(ISBLANK(Values!E20),"","Adults")</f>
        <v/>
      </c>
      <c r="BH21" s="1"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1" t="str">
        <f>IF(ISBLANK(Values!E20),"","Parts")</f>
        <v/>
      </c>
      <c r="DP21" s="1" t="str">
        <f>IF(ISBLANK(Values!E20),"",Values!$B$31)</f>
        <v/>
      </c>
      <c r="DY21" t="str">
        <f>IF(ISBLANK(Values!$E20), "", "not_applicable")</f>
        <v/>
      </c>
      <c r="EI21" s="1" t="str">
        <f>IF(ISBLANK(Values!E20),"",Values!$B$31)</f>
        <v/>
      </c>
      <c r="ES21" s="1" t="str">
        <f>IF(ISBLANK(Values!E20),"","Amazon Tellus UPS")</f>
        <v/>
      </c>
      <c r="EV21" s="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7"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c r="GK21" s="64" t="str">
        <f>K21</f>
        <v/>
      </c>
    </row>
    <row r="22" spans="1:193" ht="17" x14ac:dyDescent="0.2">
      <c r="A22" s="1" t="str">
        <f>IF(ISBLANK(Values!E21),"",IF(Values!$B$37="EU","computercomponent","computer"))</f>
        <v/>
      </c>
      <c r="B22" s="33" t="str">
        <f>IF(ISBLANK(Values!E21),"",Values!F21)</f>
        <v/>
      </c>
      <c r="C22" s="29" t="str">
        <f>IF(ISBLANK(Values!E21),"","TellusRem")</f>
        <v/>
      </c>
      <c r="D22" s="28" t="str">
        <f>IF(ISBLANK(Values!E21),"",Values!E21)</f>
        <v/>
      </c>
      <c r="E22" s="1" t="str">
        <f>IF(ISBLANK(Values!E21),"","EAN")</f>
        <v/>
      </c>
      <c r="F22" s="27" t="str">
        <f>IF(ISBLANK(Values!E21),"",IF(Values!J21, SUBSTITUTE(Values!$B$1, "{language}", Values!H21) &amp; " " &amp;Values!$B$3, SUBSTITUTE(Values!$B$2, "{language}", Values!$H21) &amp; " " &amp;Values!$B$3))</f>
        <v/>
      </c>
      <c r="G22" s="29" t="str">
        <f>IF(ISBLANK(Values!E21),"","TellusRem")</f>
        <v/>
      </c>
      <c r="H22" s="1" t="str">
        <f>IF(ISBLANK(Values!E21),"",Values!$B$16)</f>
        <v/>
      </c>
      <c r="I22" s="1" t="str">
        <f>IF(ISBLANK(Values!E21),"","4730574031")</f>
        <v/>
      </c>
      <c r="J22" s="31" t="str">
        <f>IF(ISBLANK(Values!E21),"",Values!F21 )</f>
        <v/>
      </c>
      <c r="K22" s="27" t="str">
        <f>IF(ISBLANK(Values!E21),"",IF(Values!J21, Values!$B$4, Values!$B$5))</f>
        <v/>
      </c>
      <c r="L22" s="27" t="str">
        <f>IF(ISBLANK(Values!E21),"",IF($CO22="DEFAULT", Values!$B$18, ""))</f>
        <v/>
      </c>
      <c r="M22" s="27" t="str">
        <f>IF(ISBLANK(Values!E21),"",Values!$M21)</f>
        <v/>
      </c>
      <c r="N22" s="27" t="str">
        <f>IF(ISBLANK(Values!$F21),"",Values!N21)</f>
        <v/>
      </c>
      <c r="O22" s="27" t="str">
        <f>IF(ISBLANK(Values!$F21),"",Values!O21)</f>
        <v/>
      </c>
      <c r="P22" s="27" t="str">
        <f>IF(ISBLANK(Values!$F21),"",Values!P21)</f>
        <v/>
      </c>
      <c r="Q22" s="27" t="str">
        <f>IF(ISBLANK(Values!$F21),"",Values!Q21)</f>
        <v/>
      </c>
      <c r="R22" s="27" t="str">
        <f>IF(ISBLANK(Values!$F21),"",Values!R21)</f>
        <v/>
      </c>
      <c r="S22" s="27" t="str">
        <f>IF(ISBLANK(Values!$F21),"",Values!S21)</f>
        <v/>
      </c>
      <c r="T22" s="27" t="str">
        <f>IF(ISBLANK(Values!$F21),"",Values!T21)</f>
        <v/>
      </c>
      <c r="U22" s="27" t="str">
        <f>IF(ISBLANK(Values!$F21),"",Values!U21)</f>
        <v/>
      </c>
      <c r="W22" s="29" t="str">
        <f>IF(ISBLANK(Values!E21),"","Child")</f>
        <v/>
      </c>
      <c r="X22" s="29" t="str">
        <f>IF(ISBLANK(Values!E21),"",Values!$B$13)</f>
        <v/>
      </c>
      <c r="Y22" s="31" t="str">
        <f>IF(ISBLANK(Values!E21),"","Size-Color")</f>
        <v/>
      </c>
      <c r="Z22" s="29" t="str">
        <f>IF(ISBLANK(Values!E21),"","variation")</f>
        <v/>
      </c>
      <c r="AA22" s="1" t="str">
        <f>IF(ISBLANK(Values!E21),"",Values!$B$20)</f>
        <v/>
      </c>
      <c r="AB22" s="1" t="str">
        <f>IF(ISBLANK(Values!E21),"",Values!$B$29)</f>
        <v/>
      </c>
      <c r="AI22" s="34" t="str">
        <f>IF(ISBLANK(Values!E21),"",IF(Values!I21,Values!$B$23,Values!$B$33))</f>
        <v/>
      </c>
      <c r="AJ22" s="3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7" t="str">
        <f>IF(ISBLANK(Values!E21),"",Values!H21)</f>
        <v/>
      </c>
      <c r="AV22" s="1" t="str">
        <f>IF(ISBLANK(Values!E21),"",IF(Values!J21,"Backlit", "Non-Backlit"))</f>
        <v/>
      </c>
      <c r="AW22"/>
      <c r="BE22" s="1" t="str">
        <f>IF(ISBLANK(Values!E21),"","Professional Audience")</f>
        <v/>
      </c>
      <c r="BF22" s="1" t="str">
        <f>IF(ISBLANK(Values!E21),"","Consumer Audience")</f>
        <v/>
      </c>
      <c r="BG22" s="1" t="str">
        <f>IF(ISBLANK(Values!E21),"","Adults")</f>
        <v/>
      </c>
      <c r="BH22" s="1"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1" t="str">
        <f>IF(ISBLANK(Values!E21),"","Parts")</f>
        <v/>
      </c>
      <c r="DP22" s="1" t="str">
        <f>IF(ISBLANK(Values!E21),"",Values!$B$31)</f>
        <v/>
      </c>
      <c r="DY22" t="str">
        <f>IF(ISBLANK(Values!$E21), "", "not_applicable")</f>
        <v/>
      </c>
      <c r="EI22" s="1" t="str">
        <f>IF(ISBLANK(Values!E21),"",Values!$B$31)</f>
        <v/>
      </c>
      <c r="ES22" s="1" t="str">
        <f>IF(ISBLANK(Values!E21),"","Amazon Tellus UPS")</f>
        <v/>
      </c>
      <c r="EV22" s="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7"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c r="GK22" s="64" t="str">
        <f>K22</f>
        <v/>
      </c>
    </row>
    <row r="23" spans="1:193" s="35" customFormat="1" ht="17" x14ac:dyDescent="0.2">
      <c r="A23" s="1" t="str">
        <f>IF(ISBLANK(Values!E22),"",IF(Values!$B$37="EU","computercomponent","computer"))</f>
        <v/>
      </c>
      <c r="B23" s="33" t="str">
        <f>IF(ISBLANK(Values!E22),"",Values!F22)</f>
        <v/>
      </c>
      <c r="C23" s="29" t="str">
        <f>IF(ISBLANK(Values!E22),"","TellusRem")</f>
        <v/>
      </c>
      <c r="D23" s="28" t="str">
        <f>IF(ISBLANK(Values!E22),"",Values!E22)</f>
        <v/>
      </c>
      <c r="E23" s="1" t="str">
        <f>IF(ISBLANK(Values!E22),"","EAN")</f>
        <v/>
      </c>
      <c r="F23" s="27" t="str">
        <f>IF(ISBLANK(Values!E22),"",IF(Values!J22, SUBSTITUTE(Values!$B$1, "{language}", Values!H22) &amp; " " &amp;Values!$B$3, SUBSTITUTE(Values!$B$2, "{language}", Values!$H22) &amp; " " &amp;Values!$B$3))</f>
        <v/>
      </c>
      <c r="G23" s="29" t="str">
        <f>IF(ISBLANK(Values!E22),"","TellusRem")</f>
        <v/>
      </c>
      <c r="H23" s="1" t="str">
        <f>IF(ISBLANK(Values!E22),"",Values!$B$16)</f>
        <v/>
      </c>
      <c r="I23" s="1" t="str">
        <f>IF(ISBLANK(Values!E22),"","4730574031")</f>
        <v/>
      </c>
      <c r="J23" s="31" t="str">
        <f>IF(ISBLANK(Values!E22),"",Values!F22 )</f>
        <v/>
      </c>
      <c r="K23" s="27" t="str">
        <f>IF(ISBLANK(Values!E22),"",IF(Values!J22, Values!$B$4, Values!$B$5))</f>
        <v/>
      </c>
      <c r="L23" s="27" t="str">
        <f>IF(ISBLANK(Values!E22),"",IF($CO23="DEFAULT", Values!$B$18, ""))</f>
        <v/>
      </c>
      <c r="M23" s="27" t="str">
        <f>IF(ISBLANK(Values!E22),"",Values!$M22)</f>
        <v/>
      </c>
      <c r="N23" s="27" t="str">
        <f>IF(ISBLANK(Values!$F22),"",Values!N22)</f>
        <v/>
      </c>
      <c r="O23" s="27" t="str">
        <f>IF(ISBLANK(Values!$F22),"",Values!O22)</f>
        <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
      </c>
      <c r="X23" s="29" t="str">
        <f>IF(ISBLANK(Values!E22),"",Values!$B$13)</f>
        <v/>
      </c>
      <c r="Y23" s="31" t="str">
        <f>IF(ISBLANK(Values!E22),"","Size-Color")</f>
        <v/>
      </c>
      <c r="Z23" s="29" t="str">
        <f>IF(ISBLANK(Values!E22),"","variation")</f>
        <v/>
      </c>
      <c r="AA23" s="1" t="str">
        <f>IF(ISBLANK(Values!E22),"",Values!$B$20)</f>
        <v/>
      </c>
      <c r="AB23" s="1" t="str">
        <f>IF(ISBLANK(Values!E22),"",Values!$B$29)</f>
        <v/>
      </c>
      <c r="AC23" s="1"/>
      <c r="AD23" s="1"/>
      <c r="AE23" s="1"/>
      <c r="AF23" s="1"/>
      <c r="AG23" s="1"/>
      <c r="AH23" s="1"/>
      <c r="AI23" s="34" t="str">
        <f>IF(ISBLANK(Values!E22),"",IF(Values!I22,Values!$B$23,Values!$B$33))</f>
        <v/>
      </c>
      <c r="AJ23" s="3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7" t="str">
        <f>IF(ISBLANK(Values!E22),"",Values!H22)</f>
        <v/>
      </c>
      <c r="AU23" s="1"/>
      <c r="AV23" s="1" t="str">
        <f>IF(ISBLANK(Values!E22),"",IF(Values!J22,"Backlit", "Non-Backlit"))</f>
        <v/>
      </c>
      <c r="AW23"/>
      <c r="AX23" s="1"/>
      <c r="AY23" s="1"/>
      <c r="AZ23" s="1"/>
      <c r="BA23" s="1"/>
      <c r="BB23" s="1"/>
      <c r="BC23" s="1"/>
      <c r="BD23" s="1"/>
      <c r="BE23" s="1" t="str">
        <f>IF(ISBLANK(Values!E22),"","Professional Audience")</f>
        <v/>
      </c>
      <c r="BF23" s="1" t="str">
        <f>IF(ISBLANK(Values!E22),"","Consumer Audience")</f>
        <v/>
      </c>
      <c r="BG23" s="1" t="str">
        <f>IF(ISBLANK(Values!E22),"","Adults")</f>
        <v/>
      </c>
      <c r="BH23" s="1"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1" t="str">
        <f>IF(ISBLANK(Values!E22),"","Parts")</f>
        <v/>
      </c>
      <c r="DP23" s="1" t="str">
        <f>IF(ISBLANK(Values!E22),"",Values!$B$31)</f>
        <v/>
      </c>
      <c r="DQ23" s="1"/>
      <c r="DR23" s="1"/>
      <c r="DS23" s="1"/>
      <c r="DT23" s="1"/>
      <c r="DU23" s="1"/>
      <c r="DV23" s="1"/>
      <c r="DW23" s="1"/>
      <c r="DX23" s="1"/>
      <c r="DY23" t="str">
        <f>IF(ISBLANK(Values!$E22), "", "not_applicable")</f>
        <v/>
      </c>
      <c r="DZ23" s="1"/>
      <c r="EA23" s="1"/>
      <c r="EB23" s="1"/>
      <c r="EC23" s="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7"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c r="GK23" s="65" t="str">
        <f>K23</f>
        <v/>
      </c>
    </row>
    <row r="24" spans="1:193" s="35" customFormat="1" ht="17" x14ac:dyDescent="0.2">
      <c r="A24" s="1" t="str">
        <f>IF(ISBLANK(Values!E23),"",IF(Values!$B$37="EU","computercomponent","computer"))</f>
        <v/>
      </c>
      <c r="B24" s="33" t="str">
        <f>IF(ISBLANK(Values!E23),"",Values!F23)</f>
        <v/>
      </c>
      <c r="C24" s="29" t="str">
        <f>IF(ISBLANK(Values!E23),"","TellusRem")</f>
        <v/>
      </c>
      <c r="D24" s="28" t="str">
        <f>IF(ISBLANK(Values!E23),"",Values!E23)</f>
        <v/>
      </c>
      <c r="E24" s="1" t="str">
        <f>IF(ISBLANK(Values!E23),"","EAN")</f>
        <v/>
      </c>
      <c r="F24" s="27" t="str">
        <f>IF(ISBLANK(Values!E23),"",IF(Values!J23, SUBSTITUTE(Values!$B$1, "{language}", Values!H23) &amp; " " &amp;Values!$B$3, SUBSTITUTE(Values!$B$2, "{language}", Values!$H23) &amp; " " &amp;Values!$B$3))</f>
        <v/>
      </c>
      <c r="G24" s="29" t="str">
        <f>IF(ISBLANK(Values!E23),"","TellusRem")</f>
        <v/>
      </c>
      <c r="H24" s="1" t="str">
        <f>IF(ISBLANK(Values!E23),"",Values!$B$16)</f>
        <v/>
      </c>
      <c r="I24" s="1" t="str">
        <f>IF(ISBLANK(Values!E23),"","4730574031")</f>
        <v/>
      </c>
      <c r="J24" s="31" t="str">
        <f>IF(ISBLANK(Values!E23),"",Values!F23 )</f>
        <v/>
      </c>
      <c r="K24" s="27" t="str">
        <f>IF(ISBLANK(Values!E23),"",IF(Values!J23, Values!$B$4, Values!$B$5))</f>
        <v/>
      </c>
      <c r="L24" s="27" t="str">
        <f>IF(ISBLANK(Values!E23),"",IF($CO24="DEFAULT", Values!$B$18, ""))</f>
        <v/>
      </c>
      <c r="M24" s="27" t="str">
        <f>IF(ISBLANK(Values!E23),"",Values!$M23)</f>
        <v/>
      </c>
      <c r="N24" s="27" t="str">
        <f>IF(ISBLANK(Values!$F23),"",Values!N23)</f>
        <v/>
      </c>
      <c r="O24" s="27" t="str">
        <f>IF(ISBLANK(Values!$F23),"",Values!O23)</f>
        <v/>
      </c>
      <c r="P24" s="27" t="str">
        <f>IF(ISBLANK(Values!$F23),"",Values!P23)</f>
        <v/>
      </c>
      <c r="Q24" s="27" t="str">
        <f>IF(ISBLANK(Values!$F23),"",Values!Q23)</f>
        <v/>
      </c>
      <c r="R24" s="27" t="str">
        <f>IF(ISBLANK(Values!$F23),"",Values!R23)</f>
        <v/>
      </c>
      <c r="S24" s="27" t="str">
        <f>IF(ISBLANK(Values!$F23),"",Values!S23)</f>
        <v/>
      </c>
      <c r="T24" s="27" t="str">
        <f>IF(ISBLANK(Values!$F23),"",Values!T23)</f>
        <v/>
      </c>
      <c r="U24" s="27" t="str">
        <f>IF(ISBLANK(Values!$F23),"",Values!U23)</f>
        <v/>
      </c>
      <c r="V24" s="1"/>
      <c r="W24" s="29" t="str">
        <f>IF(ISBLANK(Values!E23),"","Child")</f>
        <v/>
      </c>
      <c r="X24" s="29" t="str">
        <f>IF(ISBLANK(Values!E23),"",Values!$B$13)</f>
        <v/>
      </c>
      <c r="Y24" s="31" t="str">
        <f>IF(ISBLANK(Values!E23),"","Size-Color")</f>
        <v/>
      </c>
      <c r="Z24" s="29" t="str">
        <f>IF(ISBLANK(Values!E23),"","variation")</f>
        <v/>
      </c>
      <c r="AA24" s="1" t="str">
        <f>IF(ISBLANK(Values!E23),"",Values!$B$20)</f>
        <v/>
      </c>
      <c r="AB24" s="1" t="str">
        <f>IF(ISBLANK(Values!E23),"",Values!$B$29)</f>
        <v/>
      </c>
      <c r="AC24" s="1"/>
      <c r="AD24" s="1"/>
      <c r="AE24" s="1"/>
      <c r="AF24" s="1"/>
      <c r="AG24" s="1"/>
      <c r="AH24" s="1"/>
      <c r="AI24" s="34" t="str">
        <f>IF(ISBLANK(Values!E23),"",IF(Values!I23,Values!$B$23,Values!$B$33))</f>
        <v/>
      </c>
      <c r="AJ24" s="3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7" t="str">
        <f>IF(ISBLANK(Values!E23),"",Values!H23)</f>
        <v/>
      </c>
      <c r="AU24" s="1"/>
      <c r="AV24" s="1" t="str">
        <f>IF(ISBLANK(Values!E23),"",IF(Values!J23,"Backlit", "Non-Backlit"))</f>
        <v/>
      </c>
      <c r="AW24"/>
      <c r="AX24" s="1"/>
      <c r="AY24" s="1"/>
      <c r="AZ24" s="1"/>
      <c r="BA24" s="1"/>
      <c r="BB24" s="1"/>
      <c r="BC24" s="1"/>
      <c r="BD24" s="1"/>
      <c r="BE24" s="1" t="str">
        <f>IF(ISBLANK(Values!E23),"","Professional Audience")</f>
        <v/>
      </c>
      <c r="BF24" s="1" t="str">
        <f>IF(ISBLANK(Values!E23),"","Consumer Audience")</f>
        <v/>
      </c>
      <c r="BG24" s="1" t="str">
        <f>IF(ISBLANK(Values!E23),"","Adults")</f>
        <v/>
      </c>
      <c r="BH24" s="1"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1" t="str">
        <f>IF(ISBLANK(Values!E23),"","Parts")</f>
        <v/>
      </c>
      <c r="DP24" s="1" t="str">
        <f>IF(ISBLANK(Values!E23),"",Values!$B$31)</f>
        <v/>
      </c>
      <c r="DQ24" s="1"/>
      <c r="DR24" s="1"/>
      <c r="DS24" s="1"/>
      <c r="DT24" s="1"/>
      <c r="DU24" s="1"/>
      <c r="DV24" s="1"/>
      <c r="DW24" s="1"/>
      <c r="DX24" s="1"/>
      <c r="DY24" t="str">
        <f>IF(ISBLANK(Values!$E23), "", "not_applicable")</f>
        <v/>
      </c>
      <c r="DZ24" s="1"/>
      <c r="EA24" s="1"/>
      <c r="EB24" s="1"/>
      <c r="EC24" s="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7"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c r="GK24" s="65" t="str">
        <f>K24</f>
        <v/>
      </c>
    </row>
    <row r="25" spans="1:193" s="35" customFormat="1" ht="17" x14ac:dyDescent="0.2">
      <c r="A25" s="1" t="str">
        <f>IF(ISBLANK(Values!E24),"",IF(Values!$B$37="EU","computercomponent","computer"))</f>
        <v/>
      </c>
      <c r="B25" s="33" t="str">
        <f>IF(ISBLANK(Values!E24),"",Values!F24)</f>
        <v/>
      </c>
      <c r="C25" s="29" t="str">
        <f>IF(ISBLANK(Values!E24),"","TellusRem")</f>
        <v/>
      </c>
      <c r="D25" s="28" t="str">
        <f>IF(ISBLANK(Values!E24),"",Values!E24)</f>
        <v/>
      </c>
      <c r="E25" s="1" t="str">
        <f>IF(ISBLANK(Values!E24),"","EAN")</f>
        <v/>
      </c>
      <c r="F25" s="27" t="str">
        <f>IF(ISBLANK(Values!E24),"",IF(Values!J24, SUBSTITUTE(Values!$B$1, "{language}", Values!H24) &amp; " " &amp;Values!$B$3, SUBSTITUTE(Values!$B$2, "{language}", Values!$H24) &amp; " " &amp;Values!$B$3))</f>
        <v/>
      </c>
      <c r="G25" s="29" t="str">
        <f>IF(ISBLANK(Values!E24),"","TellusRem")</f>
        <v/>
      </c>
      <c r="H25" s="1" t="str">
        <f>IF(ISBLANK(Values!E24),"",Values!$B$16)</f>
        <v/>
      </c>
      <c r="I25" s="1" t="str">
        <f>IF(ISBLANK(Values!E24),"","4730574031")</f>
        <v/>
      </c>
      <c r="J25" s="31" t="str">
        <f>IF(ISBLANK(Values!E24),"",Values!F24 )</f>
        <v/>
      </c>
      <c r="K25" s="27" t="str">
        <f>IF(ISBLANK(Values!E24),"",IF(Values!J24, Values!$B$4, Values!$B$5))</f>
        <v/>
      </c>
      <c r="L25" s="27" t="str">
        <f>IF(ISBLANK(Values!E24),"",IF($CO25="DEFAULT", Values!$B$18, ""))</f>
        <v/>
      </c>
      <c r="M25" s="27" t="str">
        <f>IF(ISBLANK(Values!E24),"",Values!$M24)</f>
        <v/>
      </c>
      <c r="N25" s="27" t="str">
        <f>IF(ISBLANK(Values!$F24),"",Values!N24)</f>
        <v/>
      </c>
      <c r="O25" s="27" t="str">
        <f>IF(ISBLANK(Values!$F24),"",Values!O24)</f>
        <v/>
      </c>
      <c r="P25" s="27" t="str">
        <f>IF(ISBLANK(Values!$F24),"",Values!P24)</f>
        <v/>
      </c>
      <c r="Q25" s="27" t="str">
        <f>IF(ISBLANK(Values!$F24),"",Values!Q24)</f>
        <v/>
      </c>
      <c r="R25" s="27" t="str">
        <f>IF(ISBLANK(Values!$F24),"",Values!R24)</f>
        <v/>
      </c>
      <c r="S25" s="27" t="str">
        <f>IF(ISBLANK(Values!$F24),"",Values!S24)</f>
        <v/>
      </c>
      <c r="T25" s="27" t="str">
        <f>IF(ISBLANK(Values!$F24),"",Values!T24)</f>
        <v/>
      </c>
      <c r="U25" s="27" t="str">
        <f>IF(ISBLANK(Values!$F24),"",Values!U24)</f>
        <v/>
      </c>
      <c r="V25" s="1"/>
      <c r="W25" s="29" t="str">
        <f>IF(ISBLANK(Values!E24),"","Child")</f>
        <v/>
      </c>
      <c r="X25" s="29" t="str">
        <f>IF(ISBLANK(Values!E24),"",Values!$B$13)</f>
        <v/>
      </c>
      <c r="Y25" s="31" t="str">
        <f>IF(ISBLANK(Values!E24),"","Size-Color")</f>
        <v/>
      </c>
      <c r="Z25" s="29" t="str">
        <f>IF(ISBLANK(Values!E24),"","variation")</f>
        <v/>
      </c>
      <c r="AA25" s="1" t="str">
        <f>IF(ISBLANK(Values!E24),"",Values!$B$20)</f>
        <v/>
      </c>
      <c r="AB25" s="1" t="str">
        <f>IF(ISBLANK(Values!E24),"",Values!$B$29)</f>
        <v/>
      </c>
      <c r="AC25" s="1"/>
      <c r="AD25" s="1"/>
      <c r="AE25" s="1"/>
      <c r="AF25" s="1"/>
      <c r="AG25" s="1"/>
      <c r="AH25" s="1"/>
      <c r="AI25" s="34" t="str">
        <f>IF(ISBLANK(Values!E24),"",IF(Values!I24,Values!$B$23,Values!$B$33))</f>
        <v/>
      </c>
      <c r="AJ25" s="3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7" t="str">
        <f>IF(ISBLANK(Values!E24),"",Values!H24)</f>
        <v/>
      </c>
      <c r="AU25" s="1"/>
      <c r="AV25" s="1" t="str">
        <f>IF(ISBLANK(Values!E24),"",IF(Values!J24,"Backlit", "Non-Backlit"))</f>
        <v/>
      </c>
      <c r="AW25"/>
      <c r="AX25" s="1"/>
      <c r="AY25" s="1"/>
      <c r="AZ25" s="1"/>
      <c r="BA25" s="1"/>
      <c r="BB25" s="1"/>
      <c r="BC25" s="1"/>
      <c r="BD25" s="1"/>
      <c r="BE25" s="1" t="str">
        <f>IF(ISBLANK(Values!E24),"","Professional Audience")</f>
        <v/>
      </c>
      <c r="BF25" s="1" t="str">
        <f>IF(ISBLANK(Values!E24),"","Consumer Audience")</f>
        <v/>
      </c>
      <c r="BG25" s="1" t="str">
        <f>IF(ISBLANK(Values!E24),"","Adults")</f>
        <v/>
      </c>
      <c r="BH25" s="1"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1" t="str">
        <f>IF(ISBLANK(Values!E24),"","Parts")</f>
        <v/>
      </c>
      <c r="DP25" s="1" t="str">
        <f>IF(ISBLANK(Values!E24),"",Values!$B$31)</f>
        <v/>
      </c>
      <c r="DQ25" s="1"/>
      <c r="DR25" s="1"/>
      <c r="DS25" s="1"/>
      <c r="DT25" s="1"/>
      <c r="DU25" s="1"/>
      <c r="DV25" s="1"/>
      <c r="DW25" s="1"/>
      <c r="DX25" s="1"/>
      <c r="DY25" t="str">
        <f>IF(ISBLANK(Values!$E24), "", "not_applicable")</f>
        <v/>
      </c>
      <c r="DZ25" s="1"/>
      <c r="EA25" s="1"/>
      <c r="EB25" s="1"/>
      <c r="EC25" s="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7"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c r="GK25" s="65" t="str">
        <f>K25</f>
        <v/>
      </c>
    </row>
    <row r="26" spans="1:193" s="35" customFormat="1" ht="17" x14ac:dyDescent="0.2">
      <c r="A26" s="1" t="str">
        <f>IF(ISBLANK(Values!E25),"",IF(Values!$B$37="EU","computercomponent","computer"))</f>
        <v/>
      </c>
      <c r="B26" s="33" t="str">
        <f>IF(ISBLANK(Values!E25),"",Values!F25)</f>
        <v/>
      </c>
      <c r="C26" s="29" t="str">
        <f>IF(ISBLANK(Values!E25),"","TellusRem")</f>
        <v/>
      </c>
      <c r="D26" s="28" t="str">
        <f>IF(ISBLANK(Values!E25),"",Values!E25)</f>
        <v/>
      </c>
      <c r="E26" s="1" t="str">
        <f>IF(ISBLANK(Values!E25),"","EAN")</f>
        <v/>
      </c>
      <c r="F26" s="27" t="str">
        <f>IF(ISBLANK(Values!E25),"",IF(Values!J25, SUBSTITUTE(Values!$B$1, "{language}", Values!H25) &amp; " " &amp;Values!$B$3, SUBSTITUTE(Values!$B$2, "{language}", Values!$H25) &amp; " " &amp;Values!$B$3))</f>
        <v/>
      </c>
      <c r="G26" s="29" t="str">
        <f>IF(ISBLANK(Values!E25),"","TellusRem")</f>
        <v/>
      </c>
      <c r="H26" s="1" t="str">
        <f>IF(ISBLANK(Values!E25),"",Values!$B$16)</f>
        <v/>
      </c>
      <c r="I26" s="1" t="str">
        <f>IF(ISBLANK(Values!E25),"","4730574031")</f>
        <v/>
      </c>
      <c r="J26" s="31" t="str">
        <f>IF(ISBLANK(Values!E25),"",Values!F25 )</f>
        <v/>
      </c>
      <c r="K26" s="27" t="str">
        <f>IF(ISBLANK(Values!E25),"",IF(Values!J25, Values!$B$4, Values!$B$5))</f>
        <v/>
      </c>
      <c r="L26" s="27" t="str">
        <f>IF(ISBLANK(Values!E25),"",IF($CO26="DEFAULT", Values!$B$18, ""))</f>
        <v/>
      </c>
      <c r="M26" s="27" t="str">
        <f>IF(ISBLANK(Values!E25),"",Values!$M25)</f>
        <v/>
      </c>
      <c r="N26" s="27" t="str">
        <f>IF(ISBLANK(Values!$F25),"",Values!N25)</f>
        <v/>
      </c>
      <c r="O26" s="27" t="str">
        <f>IF(ISBLANK(Values!$F25),"",Values!O25)</f>
        <v/>
      </c>
      <c r="P26" s="27" t="str">
        <f>IF(ISBLANK(Values!$F25),"",Values!P25)</f>
        <v/>
      </c>
      <c r="Q26" s="27" t="str">
        <f>IF(ISBLANK(Values!$F25),"",Values!Q25)</f>
        <v/>
      </c>
      <c r="R26" s="27" t="str">
        <f>IF(ISBLANK(Values!$F25),"",Values!R25)</f>
        <v/>
      </c>
      <c r="S26" s="27" t="str">
        <f>IF(ISBLANK(Values!$F25),"",Values!S25)</f>
        <v/>
      </c>
      <c r="T26" s="27" t="str">
        <f>IF(ISBLANK(Values!$F25),"",Values!T25)</f>
        <v/>
      </c>
      <c r="U26" s="27" t="str">
        <f>IF(ISBLANK(Values!$F25),"",Values!U25)</f>
        <v/>
      </c>
      <c r="V26" s="1"/>
      <c r="W26" s="29" t="str">
        <f>IF(ISBLANK(Values!E25),"","Child")</f>
        <v/>
      </c>
      <c r="X26" s="29" t="str">
        <f>IF(ISBLANK(Values!E25),"",Values!$B$13)</f>
        <v/>
      </c>
      <c r="Y26" s="31" t="str">
        <f>IF(ISBLANK(Values!E25),"","Size-Color")</f>
        <v/>
      </c>
      <c r="Z26" s="29" t="str">
        <f>IF(ISBLANK(Values!E25),"","variation")</f>
        <v/>
      </c>
      <c r="AA26" s="1" t="str">
        <f>IF(ISBLANK(Values!E25),"",Values!$B$20)</f>
        <v/>
      </c>
      <c r="AB26" s="1" t="str">
        <f>IF(ISBLANK(Values!E25),"",Values!$B$29)</f>
        <v/>
      </c>
      <c r="AC26" s="1"/>
      <c r="AD26" s="1"/>
      <c r="AE26" s="1"/>
      <c r="AF26" s="1"/>
      <c r="AG26" s="1"/>
      <c r="AH26" s="1"/>
      <c r="AI26" s="34" t="str">
        <f>IF(ISBLANK(Values!E25),"",IF(Values!I25,Values!$B$23,Values!$B$33))</f>
        <v/>
      </c>
      <c r="AJ26" s="3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7" t="str">
        <f>IF(ISBLANK(Values!E25),"",Values!H25)</f>
        <v/>
      </c>
      <c r="AU26" s="1"/>
      <c r="AV26" s="1" t="str">
        <f>IF(ISBLANK(Values!E25),"",IF(Values!J25,"Backlit", "Non-Backlit"))</f>
        <v/>
      </c>
      <c r="AW26"/>
      <c r="AX26" s="1"/>
      <c r="AY26" s="1"/>
      <c r="AZ26" s="1"/>
      <c r="BA26" s="1"/>
      <c r="BB26" s="1"/>
      <c r="BC26" s="1"/>
      <c r="BD26" s="1"/>
      <c r="BE26" s="1" t="str">
        <f>IF(ISBLANK(Values!E25),"","Professional Audience")</f>
        <v/>
      </c>
      <c r="BF26" s="1" t="str">
        <f>IF(ISBLANK(Values!E25),"","Consumer Audience")</f>
        <v/>
      </c>
      <c r="BG26" s="1" t="str">
        <f>IF(ISBLANK(Values!E25),"","Adults")</f>
        <v/>
      </c>
      <c r="BH26" s="1"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1" t="str">
        <f>IF(ISBLANK(Values!E25),"","Parts")</f>
        <v/>
      </c>
      <c r="DP26" s="1" t="str">
        <f>IF(ISBLANK(Values!E25),"",Values!$B$31)</f>
        <v/>
      </c>
      <c r="DQ26" s="1"/>
      <c r="DR26" s="1"/>
      <c r="DS26" s="1"/>
      <c r="DT26" s="1"/>
      <c r="DU26" s="1"/>
      <c r="DV26" s="1"/>
      <c r="DW26" s="1"/>
      <c r="DX26" s="1"/>
      <c r="DY26" t="str">
        <f>IF(ISBLANK(Values!$E25), "", "not_applicable")</f>
        <v/>
      </c>
      <c r="DZ26" s="1"/>
      <c r="EA26" s="1"/>
      <c r="EB26" s="1"/>
      <c r="EC26" s="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7"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c r="GK26" s="65" t="str">
        <f>K26</f>
        <v/>
      </c>
    </row>
    <row r="27" spans="1:193" s="35" customFormat="1" ht="17" x14ac:dyDescent="0.2">
      <c r="A27" s="1" t="str">
        <f>IF(ISBLANK(Values!E26),"",IF(Values!$B$37="EU","computercomponent","computer"))</f>
        <v/>
      </c>
      <c r="B27" s="33" t="str">
        <f>IF(ISBLANK(Values!E26),"",Values!F26)</f>
        <v/>
      </c>
      <c r="C27" s="29" t="str">
        <f>IF(ISBLANK(Values!E26),"","TellusRem")</f>
        <v/>
      </c>
      <c r="D27" s="28" t="str">
        <f>IF(ISBLANK(Values!E26),"",Values!E26)</f>
        <v/>
      </c>
      <c r="E27" s="1" t="str">
        <f>IF(ISBLANK(Values!E26),"","EAN")</f>
        <v/>
      </c>
      <c r="F27" s="27" t="str">
        <f>IF(ISBLANK(Values!E26),"",IF(Values!J26, SUBSTITUTE(Values!$B$1, "{language}", Values!H26) &amp; " " &amp;Values!$B$3, SUBSTITUTE(Values!$B$2, "{language}", Values!$H26) &amp; " " &amp;Values!$B$3))</f>
        <v/>
      </c>
      <c r="G27" s="29" t="str">
        <f>IF(ISBLANK(Values!E26),"","TellusRem")</f>
        <v/>
      </c>
      <c r="H27" s="1" t="str">
        <f>IF(ISBLANK(Values!E26),"",Values!$B$16)</f>
        <v/>
      </c>
      <c r="I27" s="1" t="str">
        <f>IF(ISBLANK(Values!E26),"","4730574031")</f>
        <v/>
      </c>
      <c r="J27" s="31" t="str">
        <f>IF(ISBLANK(Values!E26),"",Values!F26 )</f>
        <v/>
      </c>
      <c r="K27" s="27" t="str">
        <f>IF(ISBLANK(Values!E26),"",IF(Values!J26, Values!$B$4, Values!$B$5))</f>
        <v/>
      </c>
      <c r="L27" s="27" t="str">
        <f>IF(ISBLANK(Values!E26),"",IF($CO27="DEFAULT", Values!$B$18, ""))</f>
        <v/>
      </c>
      <c r="M27" s="27" t="str">
        <f>IF(ISBLANK(Values!E26),"",Values!$M26)</f>
        <v/>
      </c>
      <c r="N27" s="27" t="str">
        <f>IF(ISBLANK(Values!$F26),"",Values!N26)</f>
        <v/>
      </c>
      <c r="O27" s="27" t="str">
        <f>IF(ISBLANK(Values!$F26),"",Values!O26)</f>
        <v/>
      </c>
      <c r="P27" s="27" t="str">
        <f>IF(ISBLANK(Values!$F26),"",Values!P26)</f>
        <v/>
      </c>
      <c r="Q27" s="27" t="str">
        <f>IF(ISBLANK(Values!$F26),"",Values!Q26)</f>
        <v/>
      </c>
      <c r="R27" s="27" t="str">
        <f>IF(ISBLANK(Values!$F26),"",Values!R26)</f>
        <v/>
      </c>
      <c r="S27" s="27" t="str">
        <f>IF(ISBLANK(Values!$F26),"",Values!S26)</f>
        <v/>
      </c>
      <c r="T27" s="27" t="str">
        <f>IF(ISBLANK(Values!$F26),"",Values!T26)</f>
        <v/>
      </c>
      <c r="U27" s="27" t="str">
        <f>IF(ISBLANK(Values!$F26),"",Values!U26)</f>
        <v/>
      </c>
      <c r="V27" s="1"/>
      <c r="W27" s="29" t="str">
        <f>IF(ISBLANK(Values!E26),"","Child")</f>
        <v/>
      </c>
      <c r="X27" s="29" t="str">
        <f>IF(ISBLANK(Values!E26),"",Values!$B$13)</f>
        <v/>
      </c>
      <c r="Y27" s="31" t="str">
        <f>IF(ISBLANK(Values!E26),"","Size-Color")</f>
        <v/>
      </c>
      <c r="Z27" s="29" t="str">
        <f>IF(ISBLANK(Values!E26),"","variation")</f>
        <v/>
      </c>
      <c r="AA27" s="1" t="str">
        <f>IF(ISBLANK(Values!E26),"",Values!$B$20)</f>
        <v/>
      </c>
      <c r="AB27" s="1" t="str">
        <f>IF(ISBLANK(Values!E26),"",Values!$B$29)</f>
        <v/>
      </c>
      <c r="AC27" s="1"/>
      <c r="AD27" s="1"/>
      <c r="AE27" s="1"/>
      <c r="AF27" s="1"/>
      <c r="AG27" s="1"/>
      <c r="AH27" s="1"/>
      <c r="AI27" s="34" t="str">
        <f>IF(ISBLANK(Values!E26),"",IF(Values!I26,Values!$B$23,Values!$B$33))</f>
        <v/>
      </c>
      <c r="AJ27" s="3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7" t="str">
        <f>IF(ISBLANK(Values!E26),"",Values!H26)</f>
        <v/>
      </c>
      <c r="AU27" s="1"/>
      <c r="AV27" s="1" t="str">
        <f>IF(ISBLANK(Values!E26),"",IF(Values!J26,"Backlit", "Non-Backlit"))</f>
        <v/>
      </c>
      <c r="AW27"/>
      <c r="AX27" s="1"/>
      <c r="AY27" s="1"/>
      <c r="AZ27" s="1"/>
      <c r="BA27" s="1"/>
      <c r="BB27" s="1"/>
      <c r="BC27" s="1"/>
      <c r="BD27" s="1"/>
      <c r="BE27" s="1" t="str">
        <f>IF(ISBLANK(Values!E26),"","Professional Audience")</f>
        <v/>
      </c>
      <c r="BF27" s="1" t="str">
        <f>IF(ISBLANK(Values!E26),"","Consumer Audience")</f>
        <v/>
      </c>
      <c r="BG27" s="1" t="str">
        <f>IF(ISBLANK(Values!E26),"","Adults")</f>
        <v/>
      </c>
      <c r="BH27" s="1"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1" t="str">
        <f>IF(ISBLANK(Values!E26),"","Parts")</f>
        <v/>
      </c>
      <c r="DP27" s="1" t="str">
        <f>IF(ISBLANK(Values!E26),"",Values!$B$31)</f>
        <v/>
      </c>
      <c r="DQ27" s="1"/>
      <c r="DR27" s="1"/>
      <c r="DS27" s="1"/>
      <c r="DT27" s="1"/>
      <c r="DU27" s="1"/>
      <c r="DV27" s="1"/>
      <c r="DW27" s="1"/>
      <c r="DX27" s="1"/>
      <c r="DY27" t="str">
        <f>IF(ISBLANK(Values!$E26), "", "not_applicable")</f>
        <v/>
      </c>
      <c r="DZ27" s="1"/>
      <c r="EA27" s="1"/>
      <c r="EB27" s="1"/>
      <c r="EC27" s="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7"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c r="GK27" s="65" t="str">
        <f>K27</f>
        <v/>
      </c>
    </row>
    <row r="28" spans="1:193" s="35" customFormat="1" ht="17" x14ac:dyDescent="0.2">
      <c r="A28" s="1" t="str">
        <f>IF(ISBLANK(Values!E27),"",IF(Values!$B$37="EU","computercomponent","computer"))</f>
        <v/>
      </c>
      <c r="B28" s="33" t="str">
        <f>IF(ISBLANK(Values!E27),"",Values!F27)</f>
        <v/>
      </c>
      <c r="C28" s="29" t="str">
        <f>IF(ISBLANK(Values!E27),"","TellusRem")</f>
        <v/>
      </c>
      <c r="D28" s="28" t="str">
        <f>IF(ISBLANK(Values!E27),"",Values!E27)</f>
        <v/>
      </c>
      <c r="E28" s="1" t="str">
        <f>IF(ISBLANK(Values!E27),"","EAN")</f>
        <v/>
      </c>
      <c r="F28" s="27" t="str">
        <f>IF(ISBLANK(Values!E27),"",IF(Values!J27, SUBSTITUTE(Values!$B$1, "{language}", Values!H27) &amp; " " &amp;Values!$B$3, SUBSTITUTE(Values!$B$2, "{language}", Values!$H27) &amp; " " &amp;Values!$B$3))</f>
        <v/>
      </c>
      <c r="G28" s="29" t="str">
        <f>IF(ISBLANK(Values!E27),"","TellusRem")</f>
        <v/>
      </c>
      <c r="H28" s="1" t="str">
        <f>IF(ISBLANK(Values!E27),"",Values!$B$16)</f>
        <v/>
      </c>
      <c r="I28" s="1" t="str">
        <f>IF(ISBLANK(Values!E27),"","4730574031")</f>
        <v/>
      </c>
      <c r="J28" s="31" t="str">
        <f>IF(ISBLANK(Values!E27),"",Values!F27 )</f>
        <v/>
      </c>
      <c r="K28" s="27" t="str">
        <f>IF(ISBLANK(Values!E27),"",IF(Values!J27, Values!$B$4, Values!$B$5))</f>
        <v/>
      </c>
      <c r="L28" s="27" t="str">
        <f>IF(ISBLANK(Values!E27),"",IF($CO28="DEFAULT", Values!$B$18, ""))</f>
        <v/>
      </c>
      <c r="M28" s="27" t="str">
        <f>IF(ISBLANK(Values!E27),"",Values!$M27)</f>
        <v/>
      </c>
      <c r="N28" s="27" t="str">
        <f>IF(ISBLANK(Values!$F27),"",Values!N27)</f>
        <v/>
      </c>
      <c r="O28" s="27" t="str">
        <f>IF(ISBLANK(Values!$F27),"",Values!O27)</f>
        <v/>
      </c>
      <c r="P28" s="27" t="str">
        <f>IF(ISBLANK(Values!$F27),"",Values!P27)</f>
        <v/>
      </c>
      <c r="Q28" s="27" t="str">
        <f>IF(ISBLANK(Values!$F27),"",Values!Q27)</f>
        <v/>
      </c>
      <c r="R28" s="27" t="str">
        <f>IF(ISBLANK(Values!$F27),"",Values!R27)</f>
        <v/>
      </c>
      <c r="S28" s="27" t="str">
        <f>IF(ISBLANK(Values!$F27),"",Values!S27)</f>
        <v/>
      </c>
      <c r="T28" s="27" t="str">
        <f>IF(ISBLANK(Values!$F27),"",Values!T27)</f>
        <v/>
      </c>
      <c r="U28" s="27" t="str">
        <f>IF(ISBLANK(Values!$F27),"",Values!U27)</f>
        <v/>
      </c>
      <c r="V28" s="1"/>
      <c r="W28" s="29" t="str">
        <f>IF(ISBLANK(Values!E27),"","Child")</f>
        <v/>
      </c>
      <c r="X28" s="29" t="str">
        <f>IF(ISBLANK(Values!E27),"",Values!$B$13)</f>
        <v/>
      </c>
      <c r="Y28" s="31" t="str">
        <f>IF(ISBLANK(Values!E27),"","Size-Color")</f>
        <v/>
      </c>
      <c r="Z28" s="29" t="str">
        <f>IF(ISBLANK(Values!E27),"","variation")</f>
        <v/>
      </c>
      <c r="AA28" s="1" t="str">
        <f>IF(ISBLANK(Values!E27),"",Values!$B$20)</f>
        <v/>
      </c>
      <c r="AB28" s="1" t="str">
        <f>IF(ISBLANK(Values!E27),"",Values!$B$29)</f>
        <v/>
      </c>
      <c r="AC28" s="1"/>
      <c r="AD28" s="1"/>
      <c r="AE28" s="1"/>
      <c r="AF28" s="1"/>
      <c r="AG28" s="1"/>
      <c r="AH28" s="1"/>
      <c r="AI28" s="34" t="str">
        <f>IF(ISBLANK(Values!E27),"",IF(Values!I27,Values!$B$23,Values!$B$33))</f>
        <v/>
      </c>
      <c r="AJ28" s="3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7" t="str">
        <f>IF(ISBLANK(Values!E27),"",Values!H27)</f>
        <v/>
      </c>
      <c r="AU28" s="1"/>
      <c r="AV28" s="1" t="str">
        <f>IF(ISBLANK(Values!E27),"",IF(Values!J27,"Backlit", "Non-Backlit"))</f>
        <v/>
      </c>
      <c r="AW28"/>
      <c r="AX28" s="1"/>
      <c r="AY28" s="1"/>
      <c r="AZ28" s="1"/>
      <c r="BA28" s="1"/>
      <c r="BB28" s="1"/>
      <c r="BC28" s="1"/>
      <c r="BD28" s="1"/>
      <c r="BE28" s="1" t="str">
        <f>IF(ISBLANK(Values!E27),"","Professional Audience")</f>
        <v/>
      </c>
      <c r="BF28" s="1" t="str">
        <f>IF(ISBLANK(Values!E27),"","Consumer Audience")</f>
        <v/>
      </c>
      <c r="BG28" s="1" t="str">
        <f>IF(ISBLANK(Values!E27),"","Adults")</f>
        <v/>
      </c>
      <c r="BH28" s="1"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1" t="str">
        <f>IF(ISBLANK(Values!E27),"","Parts")</f>
        <v/>
      </c>
      <c r="DP28" s="1" t="str">
        <f>IF(ISBLANK(Values!E27),"",Values!$B$31)</f>
        <v/>
      </c>
      <c r="DQ28" s="1"/>
      <c r="DR28" s="1"/>
      <c r="DS28" s="1"/>
      <c r="DT28" s="1"/>
      <c r="DU28" s="1"/>
      <c r="DV28" s="1"/>
      <c r="DW28" s="1"/>
      <c r="DX28" s="1"/>
      <c r="DY28" t="str">
        <f>IF(ISBLANK(Values!$E27), "", "not_applicable")</f>
        <v/>
      </c>
      <c r="DZ28" s="1"/>
      <c r="EA28" s="1"/>
      <c r="EB28" s="1"/>
      <c r="EC28" s="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7"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c r="GK28" s="65" t="str">
        <f>K28</f>
        <v/>
      </c>
    </row>
    <row r="29" spans="1:193" s="35" customFormat="1" ht="17" x14ac:dyDescent="0.2">
      <c r="A29" s="1" t="str">
        <f>IF(ISBLANK(Values!E28),"",IF(Values!$B$37="EU","computercomponent","computer"))</f>
        <v/>
      </c>
      <c r="B29" s="33" t="str">
        <f>IF(ISBLANK(Values!E28),"",Values!F28)</f>
        <v/>
      </c>
      <c r="C29" s="29" t="str">
        <f>IF(ISBLANK(Values!E28),"","TellusRem")</f>
        <v/>
      </c>
      <c r="D29" s="28" t="str">
        <f>IF(ISBLANK(Values!E28),"",Values!E28)</f>
        <v/>
      </c>
      <c r="E29" s="1" t="str">
        <f>IF(ISBLANK(Values!E28),"","EAN")</f>
        <v/>
      </c>
      <c r="F29" s="27" t="str">
        <f>IF(ISBLANK(Values!E28),"",IF(Values!J28, SUBSTITUTE(Values!$B$1, "{language}", Values!H28) &amp; " " &amp;Values!$B$3, SUBSTITUTE(Values!$B$2, "{language}", Values!$H28) &amp; " " &amp;Values!$B$3))</f>
        <v/>
      </c>
      <c r="G29" s="29" t="str">
        <f>IF(ISBLANK(Values!E28),"","TellusRem")</f>
        <v/>
      </c>
      <c r="H29" s="1" t="str">
        <f>IF(ISBLANK(Values!E28),"",Values!$B$16)</f>
        <v/>
      </c>
      <c r="I29" s="1" t="str">
        <f>IF(ISBLANK(Values!E28),"","4730574031")</f>
        <v/>
      </c>
      <c r="J29" s="31" t="str">
        <f>IF(ISBLANK(Values!E28),"",Values!F28 )</f>
        <v/>
      </c>
      <c r="K29" s="27" t="str">
        <f>IF(ISBLANK(Values!E28),"",IF(Values!J28, Values!$B$4, Values!$B$5))</f>
        <v/>
      </c>
      <c r="L29" s="27" t="str">
        <f>IF(ISBLANK(Values!E28),"",IF($CO29="DEFAULT", Values!$B$18, ""))</f>
        <v/>
      </c>
      <c r="M29" s="27" t="str">
        <f>IF(ISBLANK(Values!E28),"",Values!$M28)</f>
        <v/>
      </c>
      <c r="N29" s="27" t="str">
        <f>IF(ISBLANK(Values!$F28),"",Values!N28)</f>
        <v/>
      </c>
      <c r="O29" s="27" t="str">
        <f>IF(ISBLANK(Values!$F28),"",Values!O28)</f>
        <v/>
      </c>
      <c r="P29" s="27" t="str">
        <f>IF(ISBLANK(Values!$F28),"",Values!P28)</f>
        <v/>
      </c>
      <c r="Q29" s="27" t="str">
        <f>IF(ISBLANK(Values!$F28),"",Values!Q28)</f>
        <v/>
      </c>
      <c r="R29" s="27" t="str">
        <f>IF(ISBLANK(Values!$F28),"",Values!R28)</f>
        <v/>
      </c>
      <c r="S29" s="27" t="str">
        <f>IF(ISBLANK(Values!$F28),"",Values!S28)</f>
        <v/>
      </c>
      <c r="T29" s="27" t="str">
        <f>IF(ISBLANK(Values!$F28),"",Values!T28)</f>
        <v/>
      </c>
      <c r="U29" s="27" t="str">
        <f>IF(ISBLANK(Values!$F28),"",Values!U28)</f>
        <v/>
      </c>
      <c r="V29" s="1"/>
      <c r="W29" s="29" t="str">
        <f>IF(ISBLANK(Values!E28),"","Child")</f>
        <v/>
      </c>
      <c r="X29" s="29" t="str">
        <f>IF(ISBLANK(Values!E28),"",Values!$B$13)</f>
        <v/>
      </c>
      <c r="Y29" s="31" t="str">
        <f>IF(ISBLANK(Values!E28),"","Size-Color")</f>
        <v/>
      </c>
      <c r="Z29" s="29" t="str">
        <f>IF(ISBLANK(Values!E28),"","variation")</f>
        <v/>
      </c>
      <c r="AA29" s="1" t="str">
        <f>IF(ISBLANK(Values!E28),"",Values!$B$20)</f>
        <v/>
      </c>
      <c r="AB29" s="1" t="str">
        <f>IF(ISBLANK(Values!E28),"",Values!$B$29)</f>
        <v/>
      </c>
      <c r="AC29" s="1"/>
      <c r="AD29" s="1"/>
      <c r="AE29" s="1"/>
      <c r="AF29" s="1"/>
      <c r="AG29" s="1"/>
      <c r="AH29" s="1"/>
      <c r="AI29" s="34" t="str">
        <f>IF(ISBLANK(Values!E28),"",IF(Values!I28,Values!$B$23,Values!$B$33))</f>
        <v/>
      </c>
      <c r="AJ29" s="3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7" t="str">
        <f>IF(ISBLANK(Values!E28),"",Values!H28)</f>
        <v/>
      </c>
      <c r="AU29" s="1"/>
      <c r="AV29" s="1" t="str">
        <f>IF(ISBLANK(Values!E28),"",IF(Values!J28,"Backlit", "Non-Backlit"))</f>
        <v/>
      </c>
      <c r="AW29"/>
      <c r="AX29" s="1"/>
      <c r="AY29" s="1"/>
      <c r="AZ29" s="1"/>
      <c r="BA29" s="1"/>
      <c r="BB29" s="1"/>
      <c r="BC29" s="1"/>
      <c r="BD29" s="1"/>
      <c r="BE29" s="1" t="str">
        <f>IF(ISBLANK(Values!E28),"","Professional Audience")</f>
        <v/>
      </c>
      <c r="BF29" s="1" t="str">
        <f>IF(ISBLANK(Values!E28),"","Consumer Audience")</f>
        <v/>
      </c>
      <c r="BG29" s="1" t="str">
        <f>IF(ISBLANK(Values!E28),"","Adults")</f>
        <v/>
      </c>
      <c r="BH29" s="1"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1" t="str">
        <f>IF(ISBLANK(Values!E28),"","Parts")</f>
        <v/>
      </c>
      <c r="DP29" s="1" t="str">
        <f>IF(ISBLANK(Values!E28),"",Values!$B$31)</f>
        <v/>
      </c>
      <c r="DQ29" s="1"/>
      <c r="DR29" s="1"/>
      <c r="DS29" s="1"/>
      <c r="DT29" s="1"/>
      <c r="DU29" s="1"/>
      <c r="DV29" s="1"/>
      <c r="DW29" s="1"/>
      <c r="DX29" s="1"/>
      <c r="DY29" t="str">
        <f>IF(ISBLANK(Values!$E28), "", "not_applicable")</f>
        <v/>
      </c>
      <c r="DZ29" s="1"/>
      <c r="EA29" s="1"/>
      <c r="EB29" s="1"/>
      <c r="EC29" s="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7"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c r="GK29" s="65" t="str">
        <f>K29</f>
        <v/>
      </c>
    </row>
    <row r="30" spans="1:193" s="35" customFormat="1" ht="17" x14ac:dyDescent="0.2">
      <c r="A30" s="1" t="str">
        <f>IF(ISBLANK(Values!E29),"",IF(Values!$B$37="EU","computercomponent","computer"))</f>
        <v/>
      </c>
      <c r="B30" s="33" t="str">
        <f>IF(ISBLANK(Values!E29),"",Values!F29)</f>
        <v/>
      </c>
      <c r="C30" s="29" t="str">
        <f>IF(ISBLANK(Values!E29),"","TellusRem")</f>
        <v/>
      </c>
      <c r="D30" s="28" t="str">
        <f>IF(ISBLANK(Values!E29),"",Values!E29)</f>
        <v/>
      </c>
      <c r="E30" s="1" t="str">
        <f>IF(ISBLANK(Values!E29),"","EAN")</f>
        <v/>
      </c>
      <c r="F30" s="27" t="str">
        <f>IF(ISBLANK(Values!E29),"",IF(Values!J29, SUBSTITUTE(Values!$B$1, "{language}", Values!H29) &amp; " " &amp;Values!$B$3, SUBSTITUTE(Values!$B$2, "{language}", Values!$H29) &amp; " " &amp;Values!$B$3))</f>
        <v/>
      </c>
      <c r="G30" s="29" t="str">
        <f>IF(ISBLANK(Values!E29),"","TellusRem")</f>
        <v/>
      </c>
      <c r="H30" s="1" t="str">
        <f>IF(ISBLANK(Values!E29),"",Values!$B$16)</f>
        <v/>
      </c>
      <c r="I30" s="1" t="str">
        <f>IF(ISBLANK(Values!E29),"","4730574031")</f>
        <v/>
      </c>
      <c r="J30" s="31" t="str">
        <f>IF(ISBLANK(Values!E29),"",Values!F29 )</f>
        <v/>
      </c>
      <c r="K30" s="27" t="str">
        <f>IF(ISBLANK(Values!E29),"",IF(Values!J29, Values!$B$4, Values!$B$5))</f>
        <v/>
      </c>
      <c r="L30" s="27" t="str">
        <f>IF(ISBLANK(Values!E29),"",IF($CO30="DEFAULT", Values!$B$18, ""))</f>
        <v/>
      </c>
      <c r="M30" s="27" t="str">
        <f>IF(ISBLANK(Values!E29),"",Values!$M29)</f>
        <v/>
      </c>
      <c r="N30" s="27" t="str">
        <f>IF(ISBLANK(Values!$F29),"",Values!N29)</f>
        <v/>
      </c>
      <c r="O30" s="27" t="str">
        <f>IF(ISBLANK(Values!$F29),"",Values!O29)</f>
        <v/>
      </c>
      <c r="P30" s="27" t="str">
        <f>IF(ISBLANK(Values!$F29),"",Values!P29)</f>
        <v/>
      </c>
      <c r="Q30" s="27" t="str">
        <f>IF(ISBLANK(Values!$F29),"",Values!Q29)</f>
        <v/>
      </c>
      <c r="R30" s="27" t="str">
        <f>IF(ISBLANK(Values!$F29),"",Values!R29)</f>
        <v/>
      </c>
      <c r="S30" s="27" t="str">
        <f>IF(ISBLANK(Values!$F29),"",Values!S29)</f>
        <v/>
      </c>
      <c r="T30" s="27" t="str">
        <f>IF(ISBLANK(Values!$F29),"",Values!T29)</f>
        <v/>
      </c>
      <c r="U30" s="27" t="str">
        <f>IF(ISBLANK(Values!$F29),"",Values!U29)</f>
        <v/>
      </c>
      <c r="V30" s="1"/>
      <c r="W30" s="29" t="str">
        <f>IF(ISBLANK(Values!E29),"","Child")</f>
        <v/>
      </c>
      <c r="X30" s="29" t="str">
        <f>IF(ISBLANK(Values!E29),"",Values!$B$13)</f>
        <v/>
      </c>
      <c r="Y30" s="31" t="str">
        <f>IF(ISBLANK(Values!E29),"","Size-Color")</f>
        <v/>
      </c>
      <c r="Z30" s="29" t="str">
        <f>IF(ISBLANK(Values!E29),"","variation")</f>
        <v/>
      </c>
      <c r="AA30" s="1" t="str">
        <f>IF(ISBLANK(Values!E29),"",Values!$B$20)</f>
        <v/>
      </c>
      <c r="AB30" s="1" t="str">
        <f>IF(ISBLANK(Values!E29),"",Values!$B$29)</f>
        <v/>
      </c>
      <c r="AC30" s="1"/>
      <c r="AD30" s="1"/>
      <c r="AE30" s="1"/>
      <c r="AF30" s="1"/>
      <c r="AG30" s="1"/>
      <c r="AH30" s="1"/>
      <c r="AI30" s="34" t="str">
        <f>IF(ISBLANK(Values!E29),"",IF(Values!I29,Values!$B$23,Values!$B$33))</f>
        <v/>
      </c>
      <c r="AJ30" s="3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7" t="str">
        <f>IF(ISBLANK(Values!E29),"",Values!H29)</f>
        <v/>
      </c>
      <c r="AU30" s="1"/>
      <c r="AV30" s="1" t="str">
        <f>IF(ISBLANK(Values!E29),"",IF(Values!J29,"Backlit", "Non-Backlit"))</f>
        <v/>
      </c>
      <c r="AW30"/>
      <c r="AX30" s="1"/>
      <c r="AY30" s="1"/>
      <c r="AZ30" s="1"/>
      <c r="BA30" s="1"/>
      <c r="BB30" s="1"/>
      <c r="BC30" s="1"/>
      <c r="BD30" s="1"/>
      <c r="BE30" s="1" t="str">
        <f>IF(ISBLANK(Values!E29),"","Professional Audience")</f>
        <v/>
      </c>
      <c r="BF30" s="1" t="str">
        <f>IF(ISBLANK(Values!E29),"","Consumer Audience")</f>
        <v/>
      </c>
      <c r="BG30" s="1" t="str">
        <f>IF(ISBLANK(Values!E29),"","Adults")</f>
        <v/>
      </c>
      <c r="BH30" s="1"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1" t="str">
        <f>IF(ISBLANK(Values!E29),"","Parts")</f>
        <v/>
      </c>
      <c r="DP30" s="1" t="str">
        <f>IF(ISBLANK(Values!E29),"",Values!$B$31)</f>
        <v/>
      </c>
      <c r="DQ30" s="1"/>
      <c r="DR30" s="1"/>
      <c r="DS30" s="1"/>
      <c r="DT30" s="1"/>
      <c r="DU30" s="1"/>
      <c r="DV30" s="1"/>
      <c r="DW30" s="1"/>
      <c r="DX30" s="1"/>
      <c r="DY30" t="str">
        <f>IF(ISBLANK(Values!$E29), "", "not_applicable")</f>
        <v/>
      </c>
      <c r="DZ30" s="1"/>
      <c r="EA30" s="1"/>
      <c r="EB30" s="1"/>
      <c r="EC30" s="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7"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c r="GK30" s="65" t="str">
        <f>K30</f>
        <v/>
      </c>
    </row>
    <row r="31" spans="1:193" s="35" customFormat="1" ht="17" x14ac:dyDescent="0.2">
      <c r="A31" s="1" t="str">
        <f>IF(ISBLANK(Values!E30),"",IF(Values!$B$37="EU","computercomponent","computer"))</f>
        <v/>
      </c>
      <c r="B31" s="33" t="str">
        <f>IF(ISBLANK(Values!E30),"",Values!F30)</f>
        <v/>
      </c>
      <c r="C31" s="29" t="str">
        <f>IF(ISBLANK(Values!E30),"","TellusRem")</f>
        <v/>
      </c>
      <c r="D31" s="28" t="str">
        <f>IF(ISBLANK(Values!E30),"",Values!E30)</f>
        <v/>
      </c>
      <c r="E31" s="1" t="str">
        <f>IF(ISBLANK(Values!E30),"","EAN")</f>
        <v/>
      </c>
      <c r="F31" s="27" t="str">
        <f>IF(ISBLANK(Values!E30),"",IF(Values!J30, SUBSTITUTE(Values!$B$1, "{language}", Values!H30) &amp; " " &amp;Values!$B$3, SUBSTITUTE(Values!$B$2, "{language}", Values!$H30) &amp; " " &amp;Values!$B$3))</f>
        <v/>
      </c>
      <c r="G31" s="29" t="str">
        <f>IF(ISBLANK(Values!E30),"","TellusRem")</f>
        <v/>
      </c>
      <c r="H31" s="1" t="str">
        <f>IF(ISBLANK(Values!E30),"",Values!$B$16)</f>
        <v/>
      </c>
      <c r="I31" s="1" t="str">
        <f>IF(ISBLANK(Values!E30),"","4730574031")</f>
        <v/>
      </c>
      <c r="J31" s="31" t="str">
        <f>IF(ISBLANK(Values!E30),"",Values!F30 )</f>
        <v/>
      </c>
      <c r="K31" s="27" t="str">
        <f>IF(ISBLANK(Values!E30),"",IF(Values!J30, Values!$B$4, Values!$B$5))</f>
        <v/>
      </c>
      <c r="L31" s="27" t="str">
        <f>IF(ISBLANK(Values!E30),"",IF($CO31="DEFAULT", Values!$B$18, ""))</f>
        <v/>
      </c>
      <c r="M31" s="27" t="str">
        <f>IF(ISBLANK(Values!E30),"",Values!$M30)</f>
        <v/>
      </c>
      <c r="N31" s="27" t="str">
        <f>IF(ISBLANK(Values!$F30),"",Values!N30)</f>
        <v/>
      </c>
      <c r="O31" s="27" t="str">
        <f>IF(ISBLANK(Values!$F30),"",Values!O30)</f>
        <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
      </c>
      <c r="X31" s="29" t="str">
        <f>IF(ISBLANK(Values!E30),"",Values!$B$13)</f>
        <v/>
      </c>
      <c r="Y31" s="31" t="str">
        <f>IF(ISBLANK(Values!E30),"","Size-Color")</f>
        <v/>
      </c>
      <c r="Z31" s="29" t="str">
        <f>IF(ISBLANK(Values!E30),"","variation")</f>
        <v/>
      </c>
      <c r="AA31" s="1" t="str">
        <f>IF(ISBLANK(Values!E30),"",Values!$B$20)</f>
        <v/>
      </c>
      <c r="AB31" s="1" t="str">
        <f>IF(ISBLANK(Values!E30),"",Values!$B$29)</f>
        <v/>
      </c>
      <c r="AC31" s="1"/>
      <c r="AD31" s="1"/>
      <c r="AE31" s="1"/>
      <c r="AF31" s="1"/>
      <c r="AG31" s="1"/>
      <c r="AH31" s="1"/>
      <c r="AI31" s="34" t="str">
        <f>IF(ISBLANK(Values!E30),"",IF(Values!I30,Values!$B$23,Values!$B$33))</f>
        <v/>
      </c>
      <c r="AJ31" s="3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7" t="str">
        <f>IF(ISBLANK(Values!E30),"",Values!H30)</f>
        <v/>
      </c>
      <c r="AU31" s="1"/>
      <c r="AV31" s="1" t="str">
        <f>IF(ISBLANK(Values!E30),"",IF(Values!J30,"Backlit", "Non-Backlit"))</f>
        <v/>
      </c>
      <c r="AW31"/>
      <c r="AX31" s="1"/>
      <c r="AY31" s="1"/>
      <c r="AZ31" s="1"/>
      <c r="BA31" s="1"/>
      <c r="BB31" s="1"/>
      <c r="BC31" s="1"/>
      <c r="BD31" s="1"/>
      <c r="BE31" s="1" t="str">
        <f>IF(ISBLANK(Values!E30),"","Professional Audience")</f>
        <v/>
      </c>
      <c r="BF31" s="1" t="str">
        <f>IF(ISBLANK(Values!E30),"","Consumer Audience")</f>
        <v/>
      </c>
      <c r="BG31" s="1" t="str">
        <f>IF(ISBLANK(Values!E30),"","Adults")</f>
        <v/>
      </c>
      <c r="BH31" s="1"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1" t="str">
        <f>IF(ISBLANK(Values!E30),"","Parts")</f>
        <v/>
      </c>
      <c r="DP31" s="1" t="str">
        <f>IF(ISBLANK(Values!E30),"",Values!$B$31)</f>
        <v/>
      </c>
      <c r="DQ31" s="1"/>
      <c r="DR31" s="1"/>
      <c r="DS31" s="1"/>
      <c r="DT31" s="1"/>
      <c r="DU31" s="1"/>
      <c r="DV31" s="1"/>
      <c r="DW31" s="1"/>
      <c r="DX31" s="1"/>
      <c r="DY31" t="str">
        <f>IF(ISBLANK(Values!$E30), "", "not_applicable")</f>
        <v/>
      </c>
      <c r="DZ31" s="1"/>
      <c r="EA31" s="1"/>
      <c r="EB31" s="1"/>
      <c r="EC31" s="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7"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c r="GK31" s="65" t="str">
        <f>K31</f>
        <v/>
      </c>
    </row>
    <row r="32" spans="1:193" s="35" customFormat="1" ht="17" x14ac:dyDescent="0.2">
      <c r="A32" s="1" t="str">
        <f>IF(ISBLANK(Values!E31),"",IF(Values!$B$37="EU","computercomponent","computer"))</f>
        <v/>
      </c>
      <c r="B32" s="33" t="str">
        <f>IF(ISBLANK(Values!E31),"",Values!F31)</f>
        <v/>
      </c>
      <c r="C32" s="29" t="str">
        <f>IF(ISBLANK(Values!E31),"","TellusRem")</f>
        <v/>
      </c>
      <c r="D32" s="28" t="str">
        <f>IF(ISBLANK(Values!E31),"",Values!E31)</f>
        <v/>
      </c>
      <c r="E32" s="1" t="str">
        <f>IF(ISBLANK(Values!E31),"","EAN")</f>
        <v/>
      </c>
      <c r="F32" s="27" t="str">
        <f>IF(ISBLANK(Values!E31),"",IF(Values!J31, SUBSTITUTE(Values!$B$1, "{language}", Values!H31) &amp; " " &amp;Values!$B$3, SUBSTITUTE(Values!$B$2, "{language}", Values!$H31) &amp; " " &amp;Values!$B$3))</f>
        <v/>
      </c>
      <c r="G32" s="29" t="str">
        <f>IF(ISBLANK(Values!E31),"","TellusRem")</f>
        <v/>
      </c>
      <c r="H32" s="1" t="str">
        <f>IF(ISBLANK(Values!E31),"",Values!$B$16)</f>
        <v/>
      </c>
      <c r="I32" s="1" t="str">
        <f>IF(ISBLANK(Values!E31),"","4730574031")</f>
        <v/>
      </c>
      <c r="J32" s="31" t="str">
        <f>IF(ISBLANK(Values!E31),"",Values!F31 )</f>
        <v/>
      </c>
      <c r="K32" s="27" t="str">
        <f>IF(ISBLANK(Values!E31),"",IF(Values!J31, Values!$B$4, Values!$B$5))</f>
        <v/>
      </c>
      <c r="L32" s="27" t="str">
        <f>IF(ISBLANK(Values!E31),"",IF($CO32="DEFAULT", Values!$B$18, ""))</f>
        <v/>
      </c>
      <c r="M32" s="27" t="str">
        <f>IF(ISBLANK(Values!E31),"",Values!$M31)</f>
        <v/>
      </c>
      <c r="N32" s="27" t="str">
        <f>IF(ISBLANK(Values!$F31),"",Values!N31)</f>
        <v/>
      </c>
      <c r="O32" s="27" t="str">
        <f>IF(ISBLANK(Values!$F31),"",Values!O31)</f>
        <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
      </c>
      <c r="X32" s="29" t="str">
        <f>IF(ISBLANK(Values!E31),"",Values!$B$13)</f>
        <v/>
      </c>
      <c r="Y32" s="31" t="str">
        <f>IF(ISBLANK(Values!E31),"","Size-Color")</f>
        <v/>
      </c>
      <c r="Z32" s="29" t="str">
        <f>IF(ISBLANK(Values!E31),"","variation")</f>
        <v/>
      </c>
      <c r="AA32" s="1" t="str">
        <f>IF(ISBLANK(Values!E31),"",Values!$B$20)</f>
        <v/>
      </c>
      <c r="AB32" s="1" t="str">
        <f>IF(ISBLANK(Values!E31),"",Values!$B$29)</f>
        <v/>
      </c>
      <c r="AC32" s="1"/>
      <c r="AD32" s="1"/>
      <c r="AE32" s="1"/>
      <c r="AF32" s="1"/>
      <c r="AG32" s="1"/>
      <c r="AH32" s="1"/>
      <c r="AI32" s="34" t="str">
        <f>IF(ISBLANK(Values!E31),"",IF(Values!I31,Values!$B$23,Values!$B$33))</f>
        <v/>
      </c>
      <c r="AJ32" s="3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7" t="str">
        <f>IF(ISBLANK(Values!E31),"",Values!H31)</f>
        <v/>
      </c>
      <c r="AU32" s="1"/>
      <c r="AV32" s="1" t="str">
        <f>IF(ISBLANK(Values!E31),"",IF(Values!J31,"Backlit", "Non-Backlit"))</f>
        <v/>
      </c>
      <c r="AW32"/>
      <c r="AX32" s="1"/>
      <c r="AY32" s="1"/>
      <c r="AZ32" s="1"/>
      <c r="BA32" s="1"/>
      <c r="BB32" s="1"/>
      <c r="BC32" s="1"/>
      <c r="BD32" s="1"/>
      <c r="BE32" s="1" t="str">
        <f>IF(ISBLANK(Values!E31),"","Professional Audience")</f>
        <v/>
      </c>
      <c r="BF32" s="1" t="str">
        <f>IF(ISBLANK(Values!E31),"","Consumer Audience")</f>
        <v/>
      </c>
      <c r="BG32" s="1" t="str">
        <f>IF(ISBLANK(Values!E31),"","Adults")</f>
        <v/>
      </c>
      <c r="BH32" s="1"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1" t="str">
        <f>IF(ISBLANK(Values!E31),"","Parts")</f>
        <v/>
      </c>
      <c r="DP32" s="1" t="str">
        <f>IF(ISBLANK(Values!E31),"",Values!$B$31)</f>
        <v/>
      </c>
      <c r="DQ32" s="1"/>
      <c r="DR32" s="1"/>
      <c r="DS32" s="1"/>
      <c r="DT32" s="1"/>
      <c r="DU32" s="1"/>
      <c r="DV32" s="1"/>
      <c r="DW32" s="1"/>
      <c r="DX32" s="1"/>
      <c r="DY32" t="str">
        <f>IF(ISBLANK(Values!$E31), "", "not_applicable")</f>
        <v/>
      </c>
      <c r="DZ32" s="1"/>
      <c r="EA32" s="1"/>
      <c r="EB32" s="1"/>
      <c r="EC32" s="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7"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c r="GK32" s="65" t="str">
        <f>K32</f>
        <v/>
      </c>
    </row>
    <row r="33" spans="1:193" s="35" customFormat="1" ht="17" x14ac:dyDescent="0.2">
      <c r="A33" s="1" t="str">
        <f>IF(ISBLANK(Values!E32),"",IF(Values!$B$37="EU","computercomponent","computer"))</f>
        <v/>
      </c>
      <c r="B33" s="33" t="str">
        <f>IF(ISBLANK(Values!E32),"",Values!F32)</f>
        <v/>
      </c>
      <c r="C33" s="29" t="str">
        <f>IF(ISBLANK(Values!E32),"","TellusRem")</f>
        <v/>
      </c>
      <c r="D33" s="28" t="str">
        <f>IF(ISBLANK(Values!E32),"",Values!E32)</f>
        <v/>
      </c>
      <c r="E33" s="1" t="str">
        <f>IF(ISBLANK(Values!E32),"","EAN")</f>
        <v/>
      </c>
      <c r="F33" s="27" t="str">
        <f>IF(ISBLANK(Values!E32),"",IF(Values!J32, SUBSTITUTE(Values!$B$1, "{language}", Values!H32) &amp; " " &amp;Values!$B$3, SUBSTITUTE(Values!$B$2, "{language}", Values!$H32) &amp; " " &amp;Values!$B$3))</f>
        <v/>
      </c>
      <c r="G33" s="29" t="str">
        <f>IF(ISBLANK(Values!E32),"","TellusRem")</f>
        <v/>
      </c>
      <c r="H33" s="1" t="str">
        <f>IF(ISBLANK(Values!E32),"",Values!$B$16)</f>
        <v/>
      </c>
      <c r="I33" s="1" t="str">
        <f>IF(ISBLANK(Values!E32),"","4730574031")</f>
        <v/>
      </c>
      <c r="J33" s="31" t="str">
        <f>IF(ISBLANK(Values!E32),"",Values!F32 )</f>
        <v/>
      </c>
      <c r="K33" s="27" t="str">
        <f>IF(ISBLANK(Values!E32),"",IF(Values!J32, Values!$B$4, Values!$B$5))</f>
        <v/>
      </c>
      <c r="L33" s="27" t="str">
        <f>IF(ISBLANK(Values!E32),"",IF($CO33="DEFAULT", Values!$B$18, ""))</f>
        <v/>
      </c>
      <c r="M33" s="27" t="str">
        <f>IF(ISBLANK(Values!E32),"",Values!$M32)</f>
        <v/>
      </c>
      <c r="N33" s="27" t="str">
        <f>IF(ISBLANK(Values!$F32),"",Values!N32)</f>
        <v/>
      </c>
      <c r="O33" s="27" t="str">
        <f>IF(ISBLANK(Values!$F32),"",Values!O32)</f>
        <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
      </c>
      <c r="X33" s="29" t="str">
        <f>IF(ISBLANK(Values!E32),"",Values!$B$13)</f>
        <v/>
      </c>
      <c r="Y33" s="31" t="str">
        <f>IF(ISBLANK(Values!E32),"","Size-Color")</f>
        <v/>
      </c>
      <c r="Z33" s="29" t="str">
        <f>IF(ISBLANK(Values!E32),"","variation")</f>
        <v/>
      </c>
      <c r="AA33" s="1" t="str">
        <f>IF(ISBLANK(Values!E32),"",Values!$B$20)</f>
        <v/>
      </c>
      <c r="AB33" s="1" t="str">
        <f>IF(ISBLANK(Values!E32),"",Values!$B$29)</f>
        <v/>
      </c>
      <c r="AC33" s="1"/>
      <c r="AD33" s="1"/>
      <c r="AE33" s="1"/>
      <c r="AF33" s="1"/>
      <c r="AG33" s="1"/>
      <c r="AH33" s="1"/>
      <c r="AI33" s="34" t="str">
        <f>IF(ISBLANK(Values!E32),"",IF(Values!I32,Values!$B$23,Values!$B$33))</f>
        <v/>
      </c>
      <c r="AJ33" s="3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7" t="str">
        <f>IF(ISBLANK(Values!E32),"",Values!H32)</f>
        <v/>
      </c>
      <c r="AU33" s="1"/>
      <c r="AV33" s="1" t="str">
        <f>IF(ISBLANK(Values!E32),"",IF(Values!J32,"Backlit", "Non-Backlit"))</f>
        <v/>
      </c>
      <c r="AW33"/>
      <c r="AX33" s="1"/>
      <c r="AY33" s="1"/>
      <c r="AZ33" s="1"/>
      <c r="BA33" s="1"/>
      <c r="BB33" s="1"/>
      <c r="BC33" s="1"/>
      <c r="BD33" s="1"/>
      <c r="BE33" s="1" t="str">
        <f>IF(ISBLANK(Values!E32),"","Professional Audience")</f>
        <v/>
      </c>
      <c r="BF33" s="1" t="str">
        <f>IF(ISBLANK(Values!E32),"","Consumer Audience")</f>
        <v/>
      </c>
      <c r="BG33" s="1" t="str">
        <f>IF(ISBLANK(Values!E32),"","Adults")</f>
        <v/>
      </c>
      <c r="BH33" s="1"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1" t="str">
        <f>IF(ISBLANK(Values!E32),"","Parts")</f>
        <v/>
      </c>
      <c r="DP33" s="1" t="str">
        <f>IF(ISBLANK(Values!E32),"",Values!$B$31)</f>
        <v/>
      </c>
      <c r="DQ33" s="1"/>
      <c r="DR33" s="1"/>
      <c r="DS33" s="1"/>
      <c r="DT33" s="1"/>
      <c r="DU33" s="1"/>
      <c r="DV33" s="1"/>
      <c r="DW33" s="1"/>
      <c r="DX33" s="1"/>
      <c r="DY33" t="str">
        <f>IF(ISBLANK(Values!$E32), "", "not_applicable")</f>
        <v/>
      </c>
      <c r="DZ33" s="1"/>
      <c r="EA33" s="1"/>
      <c r="EB33" s="1"/>
      <c r="EC33" s="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7"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c r="GK33" s="65" t="str">
        <f>K33</f>
        <v/>
      </c>
    </row>
    <row r="34" spans="1:193" s="35" customFormat="1" ht="17" x14ac:dyDescent="0.2">
      <c r="A34" s="1" t="str">
        <f>IF(ISBLANK(Values!E33),"",IF(Values!$B$37="EU","computercomponent","computer"))</f>
        <v/>
      </c>
      <c r="B34" s="33" t="str">
        <f>IF(ISBLANK(Values!E33),"",Values!F33)</f>
        <v/>
      </c>
      <c r="C34" s="29" t="str">
        <f>IF(ISBLANK(Values!E33),"","TellusRem")</f>
        <v/>
      </c>
      <c r="D34" s="28" t="str">
        <f>IF(ISBLANK(Values!E33),"",Values!E33)</f>
        <v/>
      </c>
      <c r="E34" s="1" t="str">
        <f>IF(ISBLANK(Values!E33),"","EAN")</f>
        <v/>
      </c>
      <c r="F34" s="27" t="str">
        <f>IF(ISBLANK(Values!E33),"",IF(Values!J33, SUBSTITUTE(Values!$B$1, "{language}", Values!H33) &amp; " " &amp;Values!$B$3, SUBSTITUTE(Values!$B$2, "{language}", Values!$H33) &amp; " " &amp;Values!$B$3))</f>
        <v/>
      </c>
      <c r="G34" s="29" t="str">
        <f>IF(ISBLANK(Values!E33),"","TellusRem")</f>
        <v/>
      </c>
      <c r="H34" s="1" t="str">
        <f>IF(ISBLANK(Values!E33),"",Values!$B$16)</f>
        <v/>
      </c>
      <c r="I34" s="1" t="str">
        <f>IF(ISBLANK(Values!E33),"","4730574031")</f>
        <v/>
      </c>
      <c r="J34" s="31" t="str">
        <f>IF(ISBLANK(Values!E33),"",Values!F33 )</f>
        <v/>
      </c>
      <c r="K34" s="27" t="str">
        <f>IF(ISBLANK(Values!E33),"",IF(Values!J33, Values!$B$4, Values!$B$5))</f>
        <v/>
      </c>
      <c r="L34" s="27" t="str">
        <f>IF(ISBLANK(Values!E33),"",IF($CO34="DEFAULT", Values!$B$18, ""))</f>
        <v/>
      </c>
      <c r="M34" s="27" t="str">
        <f>IF(ISBLANK(Values!E33),"",Values!$M33)</f>
        <v/>
      </c>
      <c r="N34" s="27" t="str">
        <f>IF(ISBLANK(Values!$F33),"",Values!N33)</f>
        <v/>
      </c>
      <c r="O34" s="27" t="str">
        <f>IF(ISBLANK(Values!$F33),"",Values!O33)</f>
        <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
      </c>
      <c r="X34" s="29" t="str">
        <f>IF(ISBLANK(Values!E33),"",Values!$B$13)</f>
        <v/>
      </c>
      <c r="Y34" s="31" t="str">
        <f>IF(ISBLANK(Values!E33),"","Size-Color")</f>
        <v/>
      </c>
      <c r="Z34" s="29" t="str">
        <f>IF(ISBLANK(Values!E33),"","variation")</f>
        <v/>
      </c>
      <c r="AA34" s="1" t="str">
        <f>IF(ISBLANK(Values!E33),"",Values!$B$20)</f>
        <v/>
      </c>
      <c r="AB34" s="1" t="str">
        <f>IF(ISBLANK(Values!E33),"",Values!$B$29)</f>
        <v/>
      </c>
      <c r="AC34" s="1"/>
      <c r="AD34" s="1"/>
      <c r="AE34" s="1"/>
      <c r="AF34" s="1"/>
      <c r="AG34" s="1"/>
      <c r="AH34" s="1"/>
      <c r="AI34" s="34" t="str">
        <f>IF(ISBLANK(Values!E33),"",IF(Values!I33,Values!$B$23,Values!$B$33))</f>
        <v/>
      </c>
      <c r="AJ34" s="3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7" t="str">
        <f>IF(ISBLANK(Values!E33),"",Values!H33)</f>
        <v/>
      </c>
      <c r="AU34" s="1"/>
      <c r="AV34" s="1" t="str">
        <f>IF(ISBLANK(Values!E33),"",IF(Values!J33,"Backlit", "Non-Backlit"))</f>
        <v/>
      </c>
      <c r="AW34"/>
      <c r="AX34" s="1"/>
      <c r="AY34" s="1"/>
      <c r="AZ34" s="1"/>
      <c r="BA34" s="1"/>
      <c r="BB34" s="1"/>
      <c r="BC34" s="1"/>
      <c r="BD34" s="1"/>
      <c r="BE34" s="1" t="str">
        <f>IF(ISBLANK(Values!E33),"","Professional Audience")</f>
        <v/>
      </c>
      <c r="BF34" s="1" t="str">
        <f>IF(ISBLANK(Values!E33),"","Consumer Audience")</f>
        <v/>
      </c>
      <c r="BG34" s="1" t="str">
        <f>IF(ISBLANK(Values!E33),"","Adults")</f>
        <v/>
      </c>
      <c r="BH34" s="1"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1" t="str">
        <f>IF(ISBLANK(Values!E33),"","Parts")</f>
        <v/>
      </c>
      <c r="DP34" s="1" t="str">
        <f>IF(ISBLANK(Values!E33),"",Values!$B$31)</f>
        <v/>
      </c>
      <c r="DQ34" s="1"/>
      <c r="DR34" s="1"/>
      <c r="DS34" s="1"/>
      <c r="DT34" s="1"/>
      <c r="DU34" s="1"/>
      <c r="DV34" s="1"/>
      <c r="DW34" s="1"/>
      <c r="DX34" s="1"/>
      <c r="DY34" t="str">
        <f>IF(ISBLANK(Values!$E33), "", "not_applicable")</f>
        <v/>
      </c>
      <c r="DZ34" s="1"/>
      <c r="EA34" s="1"/>
      <c r="EB34" s="1"/>
      <c r="EC34" s="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7"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c r="GK34" s="65" t="str">
        <f>K34</f>
        <v/>
      </c>
    </row>
    <row r="35" spans="1:193" s="35" customFormat="1" ht="17" x14ac:dyDescent="0.2">
      <c r="A35" s="1" t="str">
        <f>IF(ISBLANK(Values!E34),"",IF(Values!$B$37="EU","computercomponent","computer"))</f>
        <v/>
      </c>
      <c r="B35" s="33" t="str">
        <f>IF(ISBLANK(Values!E34),"",Values!F34)</f>
        <v/>
      </c>
      <c r="C35" s="29" t="str">
        <f>IF(ISBLANK(Values!E34),"","TellusRem")</f>
        <v/>
      </c>
      <c r="D35" s="28" t="str">
        <f>IF(ISBLANK(Values!E34),"",Values!E34)</f>
        <v/>
      </c>
      <c r="E35" s="1" t="str">
        <f>IF(ISBLANK(Values!E34),"","EAN")</f>
        <v/>
      </c>
      <c r="F35" s="27" t="str">
        <f>IF(ISBLANK(Values!E34),"",IF(Values!J34, SUBSTITUTE(Values!$B$1, "{language}", Values!H34) &amp; " " &amp;Values!$B$3, SUBSTITUTE(Values!$B$2, "{language}", Values!$H34) &amp; " " &amp;Values!$B$3))</f>
        <v/>
      </c>
      <c r="G35" s="29" t="str">
        <f>IF(ISBLANK(Values!E34),"","TellusRem")</f>
        <v/>
      </c>
      <c r="H35" s="1" t="str">
        <f>IF(ISBLANK(Values!E34),"",Values!$B$16)</f>
        <v/>
      </c>
      <c r="I35" s="1" t="str">
        <f>IF(ISBLANK(Values!E34),"","4730574031")</f>
        <v/>
      </c>
      <c r="J35" s="31" t="str">
        <f>IF(ISBLANK(Values!E34),"",Values!F34 )</f>
        <v/>
      </c>
      <c r="K35" s="27" t="str">
        <f>IF(ISBLANK(Values!E34),"",IF(Values!J34, Values!$B$4, Values!$B$5))</f>
        <v/>
      </c>
      <c r="L35" s="27" t="str">
        <f>IF(ISBLANK(Values!E34),"",IF($CO35="DEFAULT", Values!$B$18, ""))</f>
        <v/>
      </c>
      <c r="M35" s="27" t="str">
        <f>IF(ISBLANK(Values!E34),"",Values!$M34)</f>
        <v/>
      </c>
      <c r="N35" s="27" t="str">
        <f>IF(ISBLANK(Values!$F34),"",Values!N34)</f>
        <v/>
      </c>
      <c r="O35" s="27" t="str">
        <f>IF(ISBLANK(Values!$F34),"",Values!O34)</f>
        <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
      </c>
      <c r="X35" s="29" t="str">
        <f>IF(ISBLANK(Values!E34),"",Values!$B$13)</f>
        <v/>
      </c>
      <c r="Y35" s="31" t="str">
        <f>IF(ISBLANK(Values!E34),"","Size-Color")</f>
        <v/>
      </c>
      <c r="Z35" s="29" t="str">
        <f>IF(ISBLANK(Values!E34),"","variation")</f>
        <v/>
      </c>
      <c r="AA35" s="1" t="str">
        <f>IF(ISBLANK(Values!E34),"",Values!$B$20)</f>
        <v/>
      </c>
      <c r="AB35" s="1" t="str">
        <f>IF(ISBLANK(Values!E34),"",Values!$B$29)</f>
        <v/>
      </c>
      <c r="AC35" s="1"/>
      <c r="AD35" s="1"/>
      <c r="AE35" s="1"/>
      <c r="AF35" s="1"/>
      <c r="AG35" s="1"/>
      <c r="AH35" s="1"/>
      <c r="AI35" s="34" t="str">
        <f>IF(ISBLANK(Values!E34),"",IF(Values!I34,Values!$B$23,Values!$B$33))</f>
        <v/>
      </c>
      <c r="AJ35" s="3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7" t="str">
        <f>IF(ISBLANK(Values!E34),"",Values!H34)</f>
        <v/>
      </c>
      <c r="AU35" s="1"/>
      <c r="AV35" s="1" t="str">
        <f>IF(ISBLANK(Values!E34),"",IF(Values!J34,"Backlit", "Non-Backlit"))</f>
        <v/>
      </c>
      <c r="AW35"/>
      <c r="AX35" s="1"/>
      <c r="AY35" s="1"/>
      <c r="AZ35" s="1"/>
      <c r="BA35" s="1"/>
      <c r="BB35" s="1"/>
      <c r="BC35" s="1"/>
      <c r="BD35" s="1"/>
      <c r="BE35" s="1" t="str">
        <f>IF(ISBLANK(Values!E34),"","Professional Audience")</f>
        <v/>
      </c>
      <c r="BF35" s="1" t="str">
        <f>IF(ISBLANK(Values!E34),"","Consumer Audience")</f>
        <v/>
      </c>
      <c r="BG35" s="1" t="str">
        <f>IF(ISBLANK(Values!E34),"","Adults")</f>
        <v/>
      </c>
      <c r="BH35" s="1"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1" t="str">
        <f>IF(ISBLANK(Values!E34),"","Parts")</f>
        <v/>
      </c>
      <c r="DP35" s="1" t="str">
        <f>IF(ISBLANK(Values!E34),"",Values!$B$31)</f>
        <v/>
      </c>
      <c r="DQ35" s="1"/>
      <c r="DR35" s="1"/>
      <c r="DS35" s="1"/>
      <c r="DT35" s="1"/>
      <c r="DU35" s="1"/>
      <c r="DV35" s="1"/>
      <c r="DW35" s="1"/>
      <c r="DX35" s="1"/>
      <c r="DY35" t="str">
        <f>IF(ISBLANK(Values!$E34), "", "not_applicable")</f>
        <v/>
      </c>
      <c r="DZ35" s="1"/>
      <c r="EA35" s="1"/>
      <c r="EB35" s="1"/>
      <c r="EC35" s="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7"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c r="GK35" s="65" t="str">
        <f>K35</f>
        <v/>
      </c>
    </row>
    <row r="36" spans="1:193" s="35" customFormat="1" ht="17" x14ac:dyDescent="0.2">
      <c r="A36" s="1" t="str">
        <f>IF(ISBLANK(Values!E35),"",IF(Values!$B$37="EU","computercomponent","computer"))</f>
        <v/>
      </c>
      <c r="B36" s="33" t="str">
        <f>IF(ISBLANK(Values!E35),"",Values!F35)</f>
        <v/>
      </c>
      <c r="C36" s="29" t="str">
        <f>IF(ISBLANK(Values!E35),"","TellusRem")</f>
        <v/>
      </c>
      <c r="D36" s="28" t="str">
        <f>IF(ISBLANK(Values!E35),"",Values!E35)</f>
        <v/>
      </c>
      <c r="E36" s="1" t="str">
        <f>IF(ISBLANK(Values!E35),"","EAN")</f>
        <v/>
      </c>
      <c r="F36" s="27" t="str">
        <f>IF(ISBLANK(Values!E35),"",IF(Values!J35, SUBSTITUTE(Values!$B$1, "{language}", Values!H35) &amp; " " &amp;Values!$B$3, SUBSTITUTE(Values!$B$2, "{language}", Values!$H35) &amp; " " &amp;Values!$B$3))</f>
        <v/>
      </c>
      <c r="G36" s="29" t="str">
        <f>IF(ISBLANK(Values!E35),"","TellusRem")</f>
        <v/>
      </c>
      <c r="H36" s="1" t="str">
        <f>IF(ISBLANK(Values!E35),"",Values!$B$16)</f>
        <v/>
      </c>
      <c r="I36" s="1" t="str">
        <f>IF(ISBLANK(Values!E35),"","4730574031")</f>
        <v/>
      </c>
      <c r="J36" s="31" t="str">
        <f>IF(ISBLANK(Values!E35),"",Values!F35 )</f>
        <v/>
      </c>
      <c r="K36" s="27" t="str">
        <f>IF(ISBLANK(Values!E35),"",IF(Values!J35, Values!$B$4, Values!$B$5))</f>
        <v/>
      </c>
      <c r="L36" s="27" t="str">
        <f>IF(ISBLANK(Values!E35),"",IF($CO36="DEFAULT", Values!$B$18, ""))</f>
        <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
      </c>
      <c r="X36" s="29" t="str">
        <f>IF(ISBLANK(Values!E35),"",Values!$B$13)</f>
        <v/>
      </c>
      <c r="Y36" s="31" t="str">
        <f>IF(ISBLANK(Values!E35),"","Size-Color")</f>
        <v/>
      </c>
      <c r="Z36" s="29" t="str">
        <f>IF(ISBLANK(Values!E35),"","variation")</f>
        <v/>
      </c>
      <c r="AA36" s="1" t="str">
        <f>IF(ISBLANK(Values!E35),"",Values!$B$20)</f>
        <v/>
      </c>
      <c r="AB36" s="1" t="str">
        <f>IF(ISBLANK(Values!E35),"",Values!$B$29)</f>
        <v/>
      </c>
      <c r="AC36" s="1"/>
      <c r="AD36" s="1"/>
      <c r="AE36" s="1"/>
      <c r="AF36" s="1"/>
      <c r="AG36" s="1"/>
      <c r="AH36" s="1"/>
      <c r="AI36" s="34" t="str">
        <f>IF(ISBLANK(Values!E35),"",IF(Values!I35,Values!$B$23,Values!$B$33))</f>
        <v/>
      </c>
      <c r="AJ36" s="3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7" t="str">
        <f>IF(ISBLANK(Values!E35),"",Values!H35)</f>
        <v/>
      </c>
      <c r="AU36" s="1"/>
      <c r="AV36" s="1" t="str">
        <f>IF(ISBLANK(Values!E35),"",IF(Values!J35,"Backlit", "Non-Backlit"))</f>
        <v/>
      </c>
      <c r="AW36"/>
      <c r="AX36" s="1"/>
      <c r="AY36" s="1"/>
      <c r="AZ36" s="1"/>
      <c r="BA36" s="1"/>
      <c r="BB36" s="1"/>
      <c r="BC36" s="1"/>
      <c r="BD36" s="1"/>
      <c r="BE36" s="1" t="str">
        <f>IF(ISBLANK(Values!E35),"","Professional Audience")</f>
        <v/>
      </c>
      <c r="BF36" s="1" t="str">
        <f>IF(ISBLANK(Values!E35),"","Consumer Audience")</f>
        <v/>
      </c>
      <c r="BG36" s="1" t="str">
        <f>IF(ISBLANK(Values!E35),"","Adults")</f>
        <v/>
      </c>
      <c r="BH36" s="1"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1" t="str">
        <f>IF(ISBLANK(Values!E35),"","Parts")</f>
        <v/>
      </c>
      <c r="DP36" s="1" t="str">
        <f>IF(ISBLANK(Values!E35),"",Values!$B$31)</f>
        <v/>
      </c>
      <c r="DQ36" s="1"/>
      <c r="DR36" s="1"/>
      <c r="DS36" s="1"/>
      <c r="DT36" s="1"/>
      <c r="DU36" s="1"/>
      <c r="DV36" s="1"/>
      <c r="DW36" s="1"/>
      <c r="DX36" s="1"/>
      <c r="DY36" t="str">
        <f>IF(ISBLANK(Values!$E35), "", "not_applicable")</f>
        <v/>
      </c>
      <c r="DZ36" s="1"/>
      <c r="EA36" s="1"/>
      <c r="EB36" s="1"/>
      <c r="EC36" s="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7"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c r="GK36" s="65" t="str">
        <f>K36</f>
        <v/>
      </c>
    </row>
    <row r="37" spans="1:193" s="35" customFormat="1" ht="17" x14ac:dyDescent="0.2">
      <c r="A37" s="1" t="str">
        <f>IF(ISBLANK(Values!E36),"",IF(Values!$B$37="EU","computercomponent","computer"))</f>
        <v/>
      </c>
      <c r="B37" s="33" t="str">
        <f>IF(ISBLANK(Values!E36),"",Values!F36)</f>
        <v/>
      </c>
      <c r="C37" s="29" t="str">
        <f>IF(ISBLANK(Values!E36),"","TellusRem")</f>
        <v/>
      </c>
      <c r="D37" s="28" t="str">
        <f>IF(ISBLANK(Values!E36),"",Values!E36)</f>
        <v/>
      </c>
      <c r="E37" s="1" t="str">
        <f>IF(ISBLANK(Values!E36),"","EAN")</f>
        <v/>
      </c>
      <c r="F37" s="27" t="str">
        <f>IF(ISBLANK(Values!E36),"",IF(Values!J36, SUBSTITUTE(Values!$B$1, "{language}", Values!H36) &amp; " " &amp;Values!$B$3, SUBSTITUTE(Values!$B$2, "{language}", Values!$H36) &amp; " " &amp;Values!$B$3))</f>
        <v/>
      </c>
      <c r="G37" s="29" t="str">
        <f>IF(ISBLANK(Values!E36),"","TellusRem")</f>
        <v/>
      </c>
      <c r="H37" s="1" t="str">
        <f>IF(ISBLANK(Values!E36),"",Values!$B$16)</f>
        <v/>
      </c>
      <c r="I37" s="1" t="str">
        <f>IF(ISBLANK(Values!E36),"","4730574031")</f>
        <v/>
      </c>
      <c r="J37" s="31" t="str">
        <f>IF(ISBLANK(Values!E36),"",Values!F36 )</f>
        <v/>
      </c>
      <c r="K37" s="27" t="str">
        <f>IF(ISBLANK(Values!E36),"",IF(Values!J36, Values!$B$4, Values!$B$5))</f>
        <v/>
      </c>
      <c r="L37" s="27" t="str">
        <f>IF(ISBLANK(Values!E36),"",IF($CO37="DEFAULT", Values!$B$18, ""))</f>
        <v/>
      </c>
      <c r="M37" s="27" t="str">
        <f>IF(ISBLANK(Values!E36),"",Values!$M36)</f>
        <v/>
      </c>
      <c r="N37" s="27" t="str">
        <f>IF(ISBLANK(Values!$F36),"",Values!N36)</f>
        <v/>
      </c>
      <c r="O37" s="27" t="str">
        <f>IF(ISBLANK(Values!$F36),"",Values!O36)</f>
        <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
      </c>
      <c r="X37" s="29" t="str">
        <f>IF(ISBLANK(Values!E36),"",Values!$B$13)</f>
        <v/>
      </c>
      <c r="Y37" s="31" t="str">
        <f>IF(ISBLANK(Values!E36),"","Size-Color")</f>
        <v/>
      </c>
      <c r="Z37" s="29" t="str">
        <f>IF(ISBLANK(Values!E36),"","variation")</f>
        <v/>
      </c>
      <c r="AA37" s="1" t="str">
        <f>IF(ISBLANK(Values!E36),"",Values!$B$20)</f>
        <v/>
      </c>
      <c r="AB37" s="1" t="str">
        <f>IF(ISBLANK(Values!E36),"",Values!$B$29)</f>
        <v/>
      </c>
      <c r="AC37" s="1"/>
      <c r="AD37" s="1"/>
      <c r="AE37" s="1"/>
      <c r="AF37" s="1"/>
      <c r="AG37" s="1"/>
      <c r="AH37" s="1"/>
      <c r="AI37" s="34" t="str">
        <f>IF(ISBLANK(Values!E36),"",IF(Values!I36,Values!$B$23,Values!$B$33))</f>
        <v/>
      </c>
      <c r="AJ37" s="3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7" t="str">
        <f>IF(ISBLANK(Values!E36),"",Values!H36)</f>
        <v/>
      </c>
      <c r="AU37" s="1"/>
      <c r="AV37" s="1" t="str">
        <f>IF(ISBLANK(Values!E36),"",IF(Values!J36,"Backlit", "Non-Backlit"))</f>
        <v/>
      </c>
      <c r="AW37"/>
      <c r="AX37" s="1"/>
      <c r="AY37" s="1"/>
      <c r="AZ37" s="1"/>
      <c r="BA37" s="1"/>
      <c r="BB37" s="1"/>
      <c r="BC37" s="1"/>
      <c r="BD37" s="1"/>
      <c r="BE37" s="1" t="str">
        <f>IF(ISBLANK(Values!E36),"","Professional Audience")</f>
        <v/>
      </c>
      <c r="BF37" s="1" t="str">
        <f>IF(ISBLANK(Values!E36),"","Consumer Audience")</f>
        <v/>
      </c>
      <c r="BG37" s="1" t="str">
        <f>IF(ISBLANK(Values!E36),"","Adults")</f>
        <v/>
      </c>
      <c r="BH37" s="1"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1" t="str">
        <f>IF(ISBLANK(Values!E36),"","Parts")</f>
        <v/>
      </c>
      <c r="DP37" s="1" t="str">
        <f>IF(ISBLANK(Values!E36),"",Values!$B$31)</f>
        <v/>
      </c>
      <c r="DQ37" s="1"/>
      <c r="DR37" s="1"/>
      <c r="DS37" s="1"/>
      <c r="DT37" s="1"/>
      <c r="DU37" s="1"/>
      <c r="DV37" s="1"/>
      <c r="DW37" s="1"/>
      <c r="DX37" s="1"/>
      <c r="DY37" t="str">
        <f>IF(ISBLANK(Values!$E36), "", "not_applicable")</f>
        <v/>
      </c>
      <c r="DZ37" s="1"/>
      <c r="EA37" s="1"/>
      <c r="EB37" s="1"/>
      <c r="EC37" s="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7"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c r="GK37" s="65" t="str">
        <f>K37</f>
        <v/>
      </c>
    </row>
    <row r="38" spans="1:193" s="35" customFormat="1" ht="17" x14ac:dyDescent="0.2">
      <c r="A38" s="1" t="str">
        <f>IF(ISBLANK(Values!E37),"",IF(Values!$B$37="EU","computercomponent","computer"))</f>
        <v/>
      </c>
      <c r="B38" s="33" t="str">
        <f>IF(ISBLANK(Values!E37),"",Values!F37)</f>
        <v/>
      </c>
      <c r="C38" s="29" t="str">
        <f>IF(ISBLANK(Values!E37),"","TellusRem")</f>
        <v/>
      </c>
      <c r="D38" s="28" t="str">
        <f>IF(ISBLANK(Values!E37),"",Values!E37)</f>
        <v/>
      </c>
      <c r="E38" s="1" t="str">
        <f>IF(ISBLANK(Values!E37),"","EAN")</f>
        <v/>
      </c>
      <c r="F38" s="27" t="str">
        <f>IF(ISBLANK(Values!E37),"",IF(Values!J37, SUBSTITUTE(Values!$B$1, "{language}", Values!H37) &amp; " " &amp;Values!$B$3, SUBSTITUTE(Values!$B$2, "{language}", Values!$H37) &amp; " " &amp;Values!$B$3))</f>
        <v/>
      </c>
      <c r="G38" s="29" t="str">
        <f>IF(ISBLANK(Values!E37),"","TellusRem")</f>
        <v/>
      </c>
      <c r="H38" s="1" t="str">
        <f>IF(ISBLANK(Values!E37),"",Values!$B$16)</f>
        <v/>
      </c>
      <c r="I38" s="1" t="str">
        <f>IF(ISBLANK(Values!E37),"","4730574031")</f>
        <v/>
      </c>
      <c r="J38" s="31" t="str">
        <f>IF(ISBLANK(Values!E37),"",Values!F37 )</f>
        <v/>
      </c>
      <c r="K38" s="27" t="str">
        <f>IF(ISBLANK(Values!E37),"",IF(Values!J37, Values!$B$4, Values!$B$5))</f>
        <v/>
      </c>
      <c r="L38" s="27" t="str">
        <f>IF(ISBLANK(Values!E37),"",IF($CO38="DEFAULT", Values!$B$18, ""))</f>
        <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
      </c>
      <c r="X38" s="29" t="str">
        <f>IF(ISBLANK(Values!E37),"",Values!$B$13)</f>
        <v/>
      </c>
      <c r="Y38" s="31" t="str">
        <f>IF(ISBLANK(Values!E37),"","Size-Color")</f>
        <v/>
      </c>
      <c r="Z38" s="29" t="str">
        <f>IF(ISBLANK(Values!E37),"","variation")</f>
        <v/>
      </c>
      <c r="AA38" s="1" t="str">
        <f>IF(ISBLANK(Values!E37),"",Values!$B$20)</f>
        <v/>
      </c>
      <c r="AB38" s="1" t="str">
        <f>IF(ISBLANK(Values!E37),"",Values!$B$29)</f>
        <v/>
      </c>
      <c r="AC38" s="1"/>
      <c r="AD38" s="1"/>
      <c r="AE38" s="1"/>
      <c r="AF38" s="1"/>
      <c r="AG38" s="1"/>
      <c r="AH38" s="1"/>
      <c r="AI38" s="34" t="str">
        <f>IF(ISBLANK(Values!E37),"",IF(Values!I37,Values!$B$23,Values!$B$33))</f>
        <v/>
      </c>
      <c r="AJ38" s="3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7" t="str">
        <f>IF(ISBLANK(Values!E37),"",Values!H37)</f>
        <v/>
      </c>
      <c r="AU38" s="1"/>
      <c r="AV38" s="1" t="str">
        <f>IF(ISBLANK(Values!E37),"",IF(Values!J37,"Backlit", "Non-Backlit"))</f>
        <v/>
      </c>
      <c r="AW38"/>
      <c r="AX38" s="1"/>
      <c r="AY38" s="1"/>
      <c r="AZ38" s="1"/>
      <c r="BA38" s="1"/>
      <c r="BB38" s="1"/>
      <c r="BC38" s="1"/>
      <c r="BD38" s="1"/>
      <c r="BE38" s="1" t="str">
        <f>IF(ISBLANK(Values!E37),"","Professional Audience")</f>
        <v/>
      </c>
      <c r="BF38" s="1" t="str">
        <f>IF(ISBLANK(Values!E37),"","Consumer Audience")</f>
        <v/>
      </c>
      <c r="BG38" s="1" t="str">
        <f>IF(ISBLANK(Values!E37),"","Adults")</f>
        <v/>
      </c>
      <c r="BH38" s="1"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1" t="str">
        <f>IF(ISBLANK(Values!E37),"","Parts")</f>
        <v/>
      </c>
      <c r="DP38" s="1" t="str">
        <f>IF(ISBLANK(Values!E37),"",Values!$B$31)</f>
        <v/>
      </c>
      <c r="DQ38" s="1"/>
      <c r="DR38" s="1"/>
      <c r="DS38" s="1"/>
      <c r="DT38" s="1"/>
      <c r="DU38" s="1"/>
      <c r="DV38" s="1"/>
      <c r="DW38" s="1"/>
      <c r="DX38" s="1"/>
      <c r="DY38" t="str">
        <f>IF(ISBLANK(Values!$E37), "", "not_applicable")</f>
        <v/>
      </c>
      <c r="DZ38" s="1"/>
      <c r="EA38" s="1"/>
      <c r="EB38" s="1"/>
      <c r="EC38" s="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7"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c r="GK38" s="65" t="str">
        <f>K38</f>
        <v/>
      </c>
    </row>
    <row r="39" spans="1:193" s="35" customFormat="1" ht="17" x14ac:dyDescent="0.2">
      <c r="A39" s="1" t="str">
        <f>IF(ISBLANK(Values!E38),"",IF(Values!$B$37="EU","computercomponent","computer"))</f>
        <v/>
      </c>
      <c r="B39" s="33" t="str">
        <f>IF(ISBLANK(Values!E38),"",Values!F38)</f>
        <v/>
      </c>
      <c r="C39" s="29" t="str">
        <f>IF(ISBLANK(Values!E38),"","TellusRem")</f>
        <v/>
      </c>
      <c r="D39" s="28" t="str">
        <f>IF(ISBLANK(Values!E38),"",Values!E38)</f>
        <v/>
      </c>
      <c r="E39" s="1" t="str">
        <f>IF(ISBLANK(Values!E38),"","EAN")</f>
        <v/>
      </c>
      <c r="F39" s="27" t="str">
        <f>IF(ISBLANK(Values!E38),"",IF(Values!J38, SUBSTITUTE(Values!$B$1, "{language}", Values!H38) &amp; " " &amp;Values!$B$3, SUBSTITUTE(Values!$B$2, "{language}", Values!$H38) &amp; " " &amp;Values!$B$3))</f>
        <v/>
      </c>
      <c r="G39" s="29" t="str">
        <f>IF(ISBLANK(Values!E38),"","TellusRem")</f>
        <v/>
      </c>
      <c r="H39" s="1" t="str">
        <f>IF(ISBLANK(Values!E38),"",Values!$B$16)</f>
        <v/>
      </c>
      <c r="I39" s="1" t="str">
        <f>IF(ISBLANK(Values!E38),"","4730574031")</f>
        <v/>
      </c>
      <c r="J39" s="31" t="str">
        <f>IF(ISBLANK(Values!E38),"",Values!F38 )</f>
        <v/>
      </c>
      <c r="K39" s="27" t="str">
        <f>IF(ISBLANK(Values!E38),"",IF(Values!J38, Values!$B$4, Values!$B$5))</f>
        <v/>
      </c>
      <c r="L39" s="27" t="str">
        <f>IF(ISBLANK(Values!E38),"",IF($CO39="DEFAULT", Values!$B$18, ""))</f>
        <v/>
      </c>
      <c r="M39" s="27" t="str">
        <f>IF(ISBLANK(Values!E38),"",Values!$M38)</f>
        <v/>
      </c>
      <c r="N39" s="27" t="str">
        <f>IF(ISBLANK(Values!$F38),"",Values!N38)</f>
        <v/>
      </c>
      <c r="O39" s="27" t="str">
        <f>IF(ISBLANK(Values!$F38),"",Values!O38)</f>
        <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
      </c>
      <c r="X39" s="29" t="str">
        <f>IF(ISBLANK(Values!E38),"",Values!$B$13)</f>
        <v/>
      </c>
      <c r="Y39" s="31" t="str">
        <f>IF(ISBLANK(Values!E38),"","Size-Color")</f>
        <v/>
      </c>
      <c r="Z39" s="29" t="str">
        <f>IF(ISBLANK(Values!E38),"","variation")</f>
        <v/>
      </c>
      <c r="AA39" s="1" t="str">
        <f>IF(ISBLANK(Values!E38),"",Values!$B$20)</f>
        <v/>
      </c>
      <c r="AB39" s="1" t="str">
        <f>IF(ISBLANK(Values!E38),"",Values!$B$29)</f>
        <v/>
      </c>
      <c r="AC39" s="1"/>
      <c r="AD39" s="1"/>
      <c r="AE39" s="1"/>
      <c r="AF39" s="1"/>
      <c r="AG39" s="1"/>
      <c r="AH39" s="1"/>
      <c r="AI39" s="34" t="str">
        <f>IF(ISBLANK(Values!E38),"",IF(Values!I38,Values!$B$23,Values!$B$33))</f>
        <v/>
      </c>
      <c r="AJ39" s="3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7" t="str">
        <f>IF(ISBLANK(Values!E38),"",Values!H38)</f>
        <v/>
      </c>
      <c r="AU39" s="1"/>
      <c r="AV39" s="1" t="str">
        <f>IF(ISBLANK(Values!E38),"",IF(Values!J38,"Backlit", "Non-Backlit"))</f>
        <v/>
      </c>
      <c r="AW39"/>
      <c r="AX39" s="1"/>
      <c r="AY39" s="1"/>
      <c r="AZ39" s="1"/>
      <c r="BA39" s="1"/>
      <c r="BB39" s="1"/>
      <c r="BC39" s="1"/>
      <c r="BD39" s="1"/>
      <c r="BE39" s="1" t="str">
        <f>IF(ISBLANK(Values!E38),"","Professional Audience")</f>
        <v/>
      </c>
      <c r="BF39" s="1" t="str">
        <f>IF(ISBLANK(Values!E38),"","Consumer Audience")</f>
        <v/>
      </c>
      <c r="BG39" s="1" t="str">
        <f>IF(ISBLANK(Values!E38),"","Adults")</f>
        <v/>
      </c>
      <c r="BH39" s="1"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1" t="str">
        <f>IF(ISBLANK(Values!E38),"","Parts")</f>
        <v/>
      </c>
      <c r="DP39" s="1" t="str">
        <f>IF(ISBLANK(Values!E38),"",Values!$B$31)</f>
        <v/>
      </c>
      <c r="DQ39" s="1"/>
      <c r="DR39" s="1"/>
      <c r="DS39" s="1"/>
      <c r="DT39" s="1"/>
      <c r="DU39" s="1"/>
      <c r="DV39" s="1"/>
      <c r="DW39" s="1"/>
      <c r="DX39" s="1"/>
      <c r="DY39" t="str">
        <f>IF(ISBLANK(Values!$E38), "", "not_applicable")</f>
        <v/>
      </c>
      <c r="DZ39" s="1"/>
      <c r="EA39" s="1"/>
      <c r="EB39" s="1"/>
      <c r="EC39" s="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7"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c r="GK39" s="65" t="str">
        <f>K39</f>
        <v/>
      </c>
    </row>
    <row r="40" spans="1:193" s="35" customFormat="1" ht="17" x14ac:dyDescent="0.2">
      <c r="A40" s="1" t="str">
        <f>IF(ISBLANK(Values!E39),"",IF(Values!$B$37="EU","computercomponent","computer"))</f>
        <v/>
      </c>
      <c r="B40" s="33" t="str">
        <f>IF(ISBLANK(Values!E39),"",Values!F39)</f>
        <v/>
      </c>
      <c r="C40" s="29" t="str">
        <f>IF(ISBLANK(Values!E39),"","TellusRem")</f>
        <v/>
      </c>
      <c r="D40" s="28" t="str">
        <f>IF(ISBLANK(Values!E39),"",Values!E39)</f>
        <v/>
      </c>
      <c r="E40" s="1" t="str">
        <f>IF(ISBLANK(Values!E39),"","EAN")</f>
        <v/>
      </c>
      <c r="F40" s="27" t="str">
        <f>IF(ISBLANK(Values!E39),"",IF(Values!J39, SUBSTITUTE(Values!$B$1, "{language}", Values!H39) &amp; " " &amp;Values!$B$3, SUBSTITUTE(Values!$B$2, "{language}", Values!$H39) &amp; " " &amp;Values!$B$3))</f>
        <v/>
      </c>
      <c r="G40" s="29" t="str">
        <f>IF(ISBLANK(Values!E39),"","TellusRem")</f>
        <v/>
      </c>
      <c r="H40" s="1" t="str">
        <f>IF(ISBLANK(Values!E39),"",Values!$B$16)</f>
        <v/>
      </c>
      <c r="I40" s="1" t="str">
        <f>IF(ISBLANK(Values!E39),"","4730574031")</f>
        <v/>
      </c>
      <c r="J40" s="31" t="str">
        <f>IF(ISBLANK(Values!E39),"",Values!F39 )</f>
        <v/>
      </c>
      <c r="K40" s="27" t="str">
        <f>IF(ISBLANK(Values!E39),"",IF(Values!J39, Values!$B$4, Values!$B$5))</f>
        <v/>
      </c>
      <c r="L40" s="27" t="str">
        <f>IF(ISBLANK(Values!E39),"",IF($CO40="DEFAULT", Values!$B$18, ""))</f>
        <v/>
      </c>
      <c r="M40" s="27" t="str">
        <f>IF(ISBLANK(Values!E39),"",Values!$M39)</f>
        <v/>
      </c>
      <c r="N40" s="27" t="str">
        <f>IF(ISBLANK(Values!$F39),"",Values!N39)</f>
        <v/>
      </c>
      <c r="O40" s="27" t="str">
        <f>IF(ISBLANK(Values!$F39),"",Values!O39)</f>
        <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
      </c>
      <c r="X40" s="29" t="str">
        <f>IF(ISBLANK(Values!E39),"",Values!$B$13)</f>
        <v/>
      </c>
      <c r="Y40" s="31" t="str">
        <f>IF(ISBLANK(Values!E39),"","Size-Color")</f>
        <v/>
      </c>
      <c r="Z40" s="29" t="str">
        <f>IF(ISBLANK(Values!E39),"","variation")</f>
        <v/>
      </c>
      <c r="AA40" s="1" t="str">
        <f>IF(ISBLANK(Values!E39),"",Values!$B$20)</f>
        <v/>
      </c>
      <c r="AB40" s="1" t="str">
        <f>IF(ISBLANK(Values!E39),"",Values!$B$29)</f>
        <v/>
      </c>
      <c r="AC40" s="1"/>
      <c r="AD40" s="1"/>
      <c r="AE40" s="1"/>
      <c r="AF40" s="1"/>
      <c r="AG40" s="1"/>
      <c r="AH40" s="1"/>
      <c r="AI40" s="34" t="str">
        <f>IF(ISBLANK(Values!E39),"",IF(Values!I39,Values!$B$23,Values!$B$33))</f>
        <v/>
      </c>
      <c r="AJ40" s="3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7" t="str">
        <f>IF(ISBLANK(Values!E39),"",Values!H39)</f>
        <v/>
      </c>
      <c r="AU40" s="1"/>
      <c r="AV40" s="1" t="str">
        <f>IF(ISBLANK(Values!E39),"",IF(Values!J39,"Backlit", "Non-Backlit"))</f>
        <v/>
      </c>
      <c r="AW40"/>
      <c r="AX40" s="1"/>
      <c r="AY40" s="1"/>
      <c r="AZ40" s="1"/>
      <c r="BA40" s="1"/>
      <c r="BB40" s="1"/>
      <c r="BC40" s="1"/>
      <c r="BD40" s="1"/>
      <c r="BE40" s="1" t="str">
        <f>IF(ISBLANK(Values!E39),"","Professional Audience")</f>
        <v/>
      </c>
      <c r="BF40" s="1" t="str">
        <f>IF(ISBLANK(Values!E39),"","Consumer Audience")</f>
        <v/>
      </c>
      <c r="BG40" s="1" t="str">
        <f>IF(ISBLANK(Values!E39),"","Adults")</f>
        <v/>
      </c>
      <c r="BH40" s="1"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1" t="str">
        <f>IF(ISBLANK(Values!E39),"","Parts")</f>
        <v/>
      </c>
      <c r="DP40" s="1" t="str">
        <f>IF(ISBLANK(Values!E39),"",Values!$B$31)</f>
        <v/>
      </c>
      <c r="DQ40" s="1"/>
      <c r="DR40" s="1"/>
      <c r="DS40" s="1"/>
      <c r="DT40" s="1"/>
      <c r="DU40" s="1"/>
      <c r="DV40" s="1"/>
      <c r="DW40" s="1"/>
      <c r="DX40" s="1"/>
      <c r="DY40" t="str">
        <f>IF(ISBLANK(Values!$E39), "", "not_applicable")</f>
        <v/>
      </c>
      <c r="DZ40" s="1"/>
      <c r="EA40" s="1"/>
      <c r="EB40" s="1"/>
      <c r="EC40" s="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7"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c r="GK40" s="65" t="str">
        <f>K40</f>
        <v/>
      </c>
    </row>
    <row r="41" spans="1:193" s="35" customFormat="1" ht="17" x14ac:dyDescent="0.2">
      <c r="A41" s="1" t="str">
        <f>IF(ISBLANK(Values!E40),"",IF(Values!$B$37="EU","computercomponent","computer"))</f>
        <v/>
      </c>
      <c r="B41" s="33" t="str">
        <f>IF(ISBLANK(Values!E40),"",Values!F40)</f>
        <v/>
      </c>
      <c r="C41" s="29" t="str">
        <f>IF(ISBLANK(Values!E40),"","TellusRem")</f>
        <v/>
      </c>
      <c r="D41" s="28" t="str">
        <f>IF(ISBLANK(Values!E40),"",Values!E40)</f>
        <v/>
      </c>
      <c r="E41" s="1" t="str">
        <f>IF(ISBLANK(Values!E40),"","EAN")</f>
        <v/>
      </c>
      <c r="F41" s="27" t="str">
        <f>IF(ISBLANK(Values!E40),"",IF(Values!J40, SUBSTITUTE(Values!$B$1, "{language}", Values!H40) &amp; " " &amp;Values!$B$3, SUBSTITUTE(Values!$B$2, "{language}", Values!$H40) &amp; " " &amp;Values!$B$3))</f>
        <v/>
      </c>
      <c r="G41" s="29" t="str">
        <f>IF(ISBLANK(Values!E40),"","TellusRem")</f>
        <v/>
      </c>
      <c r="H41" s="1" t="str">
        <f>IF(ISBLANK(Values!E40),"",Values!$B$16)</f>
        <v/>
      </c>
      <c r="I41" s="1" t="str">
        <f>IF(ISBLANK(Values!E40),"","4730574031")</f>
        <v/>
      </c>
      <c r="J41" s="31" t="str">
        <f>IF(ISBLANK(Values!E40),"",Values!F40 )</f>
        <v/>
      </c>
      <c r="K41" s="27" t="str">
        <f>IF(ISBLANK(Values!E40),"",IF(Values!J40, Values!$B$4, Values!$B$5))</f>
        <v/>
      </c>
      <c r="L41" s="27" t="str">
        <f>IF(ISBLANK(Values!E40),"",IF($CO41="DEFAULT", Values!$B$18, ""))</f>
        <v/>
      </c>
      <c r="M41" s="27" t="str">
        <f>IF(ISBLANK(Values!E40),"",Values!$M40)</f>
        <v/>
      </c>
      <c r="N41" s="27" t="str">
        <f>IF(ISBLANK(Values!$F40),"",Values!N40)</f>
        <v/>
      </c>
      <c r="O41" s="27" t="str">
        <f>IF(ISBLANK(Values!$F40),"",Values!O40)</f>
        <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
      </c>
      <c r="X41" s="29" t="str">
        <f>IF(ISBLANK(Values!E40),"",Values!$B$13)</f>
        <v/>
      </c>
      <c r="Y41" s="31" t="str">
        <f>IF(ISBLANK(Values!E40),"","Size-Color")</f>
        <v/>
      </c>
      <c r="Z41" s="29" t="str">
        <f>IF(ISBLANK(Values!E40),"","variation")</f>
        <v/>
      </c>
      <c r="AA41" s="1" t="str">
        <f>IF(ISBLANK(Values!E40),"",Values!$B$20)</f>
        <v/>
      </c>
      <c r="AB41" s="1" t="str">
        <f>IF(ISBLANK(Values!E40),"",Values!$B$29)</f>
        <v/>
      </c>
      <c r="AC41" s="1"/>
      <c r="AD41" s="1"/>
      <c r="AE41" s="1"/>
      <c r="AF41" s="1"/>
      <c r="AG41" s="1"/>
      <c r="AH41" s="1"/>
      <c r="AI41" s="34" t="str">
        <f>IF(ISBLANK(Values!E40),"",IF(Values!I40,Values!$B$23,Values!$B$33))</f>
        <v/>
      </c>
      <c r="AJ41" s="3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7" t="str">
        <f>IF(ISBLANK(Values!E40),"",Values!H40)</f>
        <v/>
      </c>
      <c r="AU41" s="1"/>
      <c r="AV41" s="1" t="str">
        <f>IF(ISBLANK(Values!E40),"",IF(Values!J40,"Backlit", "Non-Backlit"))</f>
        <v/>
      </c>
      <c r="AW41"/>
      <c r="AX41" s="1"/>
      <c r="AY41" s="1"/>
      <c r="AZ41" s="1"/>
      <c r="BA41" s="1"/>
      <c r="BB41" s="1"/>
      <c r="BC41" s="1"/>
      <c r="BD41" s="1"/>
      <c r="BE41" s="1" t="str">
        <f>IF(ISBLANK(Values!E40),"","Professional Audience")</f>
        <v/>
      </c>
      <c r="BF41" s="1" t="str">
        <f>IF(ISBLANK(Values!E40),"","Consumer Audience")</f>
        <v/>
      </c>
      <c r="BG41" s="1" t="str">
        <f>IF(ISBLANK(Values!E40),"","Adults")</f>
        <v/>
      </c>
      <c r="BH41" s="1"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1" t="str">
        <f>IF(ISBLANK(Values!E40),"","Parts")</f>
        <v/>
      </c>
      <c r="DP41" s="1" t="str">
        <f>IF(ISBLANK(Values!E40),"",Values!$B$31)</f>
        <v/>
      </c>
      <c r="DQ41" s="1"/>
      <c r="DR41" s="1"/>
      <c r="DS41" s="1"/>
      <c r="DT41" s="1"/>
      <c r="DU41" s="1"/>
      <c r="DV41" s="1"/>
      <c r="DW41" s="1"/>
      <c r="DX41" s="1"/>
      <c r="DY41" t="str">
        <f>IF(ISBLANK(Values!$E40), "", "not_applicable")</f>
        <v/>
      </c>
      <c r="DZ41" s="1"/>
      <c r="EA41" s="1"/>
      <c r="EB41" s="1"/>
      <c r="EC41" s="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7"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c r="GK41" s="65" t="str">
        <f>K41</f>
        <v/>
      </c>
    </row>
    <row r="42" spans="1:193" ht="17" x14ac:dyDescent="0.2">
      <c r="A42" s="1" t="str">
        <f>IF(ISBLANK(Values!E41),"",IF(Values!$B$37="EU","computercomponent","computer"))</f>
        <v/>
      </c>
      <c r="B42" s="33" t="str">
        <f>IF(ISBLANK(Values!E41),"",Values!F41)</f>
        <v/>
      </c>
      <c r="C42" s="29" t="str">
        <f>IF(ISBLANK(Values!E41),"","TellusRem")</f>
        <v/>
      </c>
      <c r="D42" s="28" t="str">
        <f>IF(ISBLANK(Values!E41),"",Values!E41)</f>
        <v/>
      </c>
      <c r="E42" s="1" t="str">
        <f>IF(ISBLANK(Values!E41),"","EAN")</f>
        <v/>
      </c>
      <c r="F42" s="27" t="str">
        <f>IF(ISBLANK(Values!E41),"",IF(Values!J41, SUBSTITUTE(Values!$B$1, "{language}", Values!H41) &amp; " " &amp;Values!$B$3, SUBSTITUTE(Values!$B$2, "{language}", Values!$H41) &amp; " " &amp;Values!$B$3))</f>
        <v/>
      </c>
      <c r="G42" s="29" t="str">
        <f>IF(ISBLANK(Values!E41),"","TellusRem")</f>
        <v/>
      </c>
      <c r="H42" s="1" t="str">
        <f>IF(ISBLANK(Values!E41),"",Values!$B$16)</f>
        <v/>
      </c>
      <c r="I42" s="1" t="str">
        <f>IF(ISBLANK(Values!E41),"","4730574031")</f>
        <v/>
      </c>
      <c r="J42" s="31" t="str">
        <f>IF(ISBLANK(Values!E41),"",Values!F41 )</f>
        <v/>
      </c>
      <c r="K42" s="27" t="str">
        <f>IF(ISBLANK(Values!E41),"",IF(Values!J41, Values!$B$4, Values!$B$5))</f>
        <v/>
      </c>
      <c r="L42" s="27" t="str">
        <f>IF(ISBLANK(Values!E41),"",IF($CO42="DEFAULT", Values!$B$18, ""))</f>
        <v/>
      </c>
      <c r="M42" s="27" t="str">
        <f>IF(ISBLANK(Values!E41),"",Values!$M41)</f>
        <v/>
      </c>
      <c r="N42" s="27" t="str">
        <f>IF(ISBLANK(Values!$F41),"",Values!N41)</f>
        <v/>
      </c>
      <c r="O42" s="27" t="str">
        <f>IF(ISBLANK(Values!$F41),"",Values!O41)</f>
        <v/>
      </c>
      <c r="P42" s="27" t="str">
        <f>IF(ISBLANK(Values!$F41),"",Values!P41)</f>
        <v/>
      </c>
      <c r="Q42" s="27" t="str">
        <f>IF(ISBLANK(Values!$F41),"",Values!Q41)</f>
        <v/>
      </c>
      <c r="R42" s="27" t="str">
        <f>IF(ISBLANK(Values!$F41),"",Values!R41)</f>
        <v/>
      </c>
      <c r="S42" s="27" t="str">
        <f>IF(ISBLANK(Values!$F41),"",Values!S41)</f>
        <v/>
      </c>
      <c r="T42" s="27" t="str">
        <f>IF(ISBLANK(Values!$F41),"",Values!T41)</f>
        <v/>
      </c>
      <c r="U42" s="27" t="str">
        <f>IF(ISBLANK(Values!$F41),"",Values!U41)</f>
        <v/>
      </c>
      <c r="W42" s="29" t="str">
        <f>IF(ISBLANK(Values!E41),"","Child")</f>
        <v/>
      </c>
      <c r="X42" s="29" t="str">
        <f>IF(ISBLANK(Values!E41),"",Values!$B$13)</f>
        <v/>
      </c>
      <c r="Y42" s="31" t="str">
        <f>IF(ISBLANK(Values!E41),"","Size-Color")</f>
        <v/>
      </c>
      <c r="Z42" s="29" t="str">
        <f>IF(ISBLANK(Values!E41),"","variation")</f>
        <v/>
      </c>
      <c r="AA42" s="1" t="str">
        <f>IF(ISBLANK(Values!E41),"",Values!$B$20)</f>
        <v/>
      </c>
      <c r="AB42" s="1" t="str">
        <f>IF(ISBLANK(Values!E41),"",Values!$B$29)</f>
        <v/>
      </c>
      <c r="AI42" s="34" t="str">
        <f>IF(ISBLANK(Values!E41),"",IF(Values!I41,Values!$B$23,Values!$B$33))</f>
        <v/>
      </c>
      <c r="AJ42" s="3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7" t="str">
        <f>IF(ISBLANK(Values!E41),"",Values!H41)</f>
        <v/>
      </c>
      <c r="AV42" s="1" t="str">
        <f>IF(ISBLANK(Values!E41),"",IF(Values!J41,"Backlit", "Non-Backlit"))</f>
        <v/>
      </c>
      <c r="AW42"/>
      <c r="BE42" s="1" t="str">
        <f>IF(ISBLANK(Values!E41),"","Professional Audience")</f>
        <v/>
      </c>
      <c r="BF42" s="1" t="str">
        <f>IF(ISBLANK(Values!E41),"","Consumer Audience")</f>
        <v/>
      </c>
      <c r="BG42" s="1" t="str">
        <f>IF(ISBLANK(Values!E41),"","Adults")</f>
        <v/>
      </c>
      <c r="BH42" s="1"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1" t="str">
        <f>IF(ISBLANK(Values!E41),"","Parts")</f>
        <v/>
      </c>
      <c r="DP42" s="1" t="str">
        <f>IF(ISBLANK(Values!E41),"",Values!$B$31)</f>
        <v/>
      </c>
      <c r="DY42" t="str">
        <f>IF(ISBLANK(Values!$E41), "", "not_applicable")</f>
        <v/>
      </c>
      <c r="EI42" s="1" t="str">
        <f>IF(ISBLANK(Values!E41),"",Values!$B$31)</f>
        <v/>
      </c>
      <c r="ES42" s="1" t="str">
        <f>IF(ISBLANK(Values!E41),"","Amazon Tellus UPS")</f>
        <v/>
      </c>
      <c r="EV42" s="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7"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c r="GK42" s="64" t="str">
        <f>K42</f>
        <v/>
      </c>
    </row>
    <row r="43" spans="1:193" ht="17" x14ac:dyDescent="0.2">
      <c r="A43" s="1" t="str">
        <f>IF(ISBLANK(Values!E42),"",IF(Values!$B$37="EU","computercomponent","computer"))</f>
        <v/>
      </c>
      <c r="B43" s="33" t="str">
        <f>IF(ISBLANK(Values!E42),"",Values!F42)</f>
        <v/>
      </c>
      <c r="C43" s="29" t="str">
        <f>IF(ISBLANK(Values!E42),"","TellusRem")</f>
        <v/>
      </c>
      <c r="D43" s="28" t="str">
        <f>IF(ISBLANK(Values!E42),"",Values!E42)</f>
        <v/>
      </c>
      <c r="E43" s="1" t="str">
        <f>IF(ISBLANK(Values!E42),"","EAN")</f>
        <v/>
      </c>
      <c r="F43" s="27" t="str">
        <f>IF(ISBLANK(Values!E42),"",IF(Values!J42, SUBSTITUTE(Values!$B$1, "{language}", Values!H42) &amp; " " &amp;Values!$B$3, SUBSTITUTE(Values!$B$2, "{language}", Values!$H42) &amp; " " &amp;Values!$B$3))</f>
        <v/>
      </c>
      <c r="G43" s="29" t="str">
        <f>IF(ISBLANK(Values!E42),"","TellusRem")</f>
        <v/>
      </c>
      <c r="H43" s="1" t="str">
        <f>IF(ISBLANK(Values!E42),"",Values!$B$16)</f>
        <v/>
      </c>
      <c r="I43" s="1" t="str">
        <f>IF(ISBLANK(Values!E42),"","4730574031")</f>
        <v/>
      </c>
      <c r="J43" s="31" t="str">
        <f>IF(ISBLANK(Values!E42),"",Values!F42 )</f>
        <v/>
      </c>
      <c r="K43" s="27" t="str">
        <f>IF(ISBLANK(Values!E42),"",IF(Values!J42, Values!$B$4, Values!$B$5))</f>
        <v/>
      </c>
      <c r="L43" s="27" t="str">
        <f>IF(ISBLANK(Values!E42),"",IF($CO43="DEFAULT", Values!$B$18, ""))</f>
        <v/>
      </c>
      <c r="M43" s="27" t="str">
        <f>IF(ISBLANK(Values!E42),"",Values!$M42)</f>
        <v/>
      </c>
      <c r="N43" s="27" t="str">
        <f>IF(ISBLANK(Values!$F42),"",Values!N42)</f>
        <v/>
      </c>
      <c r="O43" s="27" t="str">
        <f>IF(ISBLANK(Values!$F42),"",Values!O42)</f>
        <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
      </c>
      <c r="X43" s="29" t="str">
        <f>IF(ISBLANK(Values!E42),"",Values!$B$13)</f>
        <v/>
      </c>
      <c r="Y43" s="31" t="str">
        <f>IF(ISBLANK(Values!E42),"","Size-Color")</f>
        <v/>
      </c>
      <c r="Z43" s="29" t="str">
        <f>IF(ISBLANK(Values!E42),"","variation")</f>
        <v/>
      </c>
      <c r="AA43" s="1" t="str">
        <f>IF(ISBLANK(Values!E42),"",Values!$B$20)</f>
        <v/>
      </c>
      <c r="AB43" s="1" t="str">
        <f>IF(ISBLANK(Values!E42),"",Values!$B$29)</f>
        <v/>
      </c>
      <c r="AI43" s="34" t="str">
        <f>IF(ISBLANK(Values!E42),"",IF(Values!I42,Values!$B$23,Values!$B$33))</f>
        <v/>
      </c>
      <c r="AJ43" s="3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7" t="str">
        <f>IF(ISBLANK(Values!E42),"",Values!H42)</f>
        <v/>
      </c>
      <c r="AV43" s="1" t="str">
        <f>IF(ISBLANK(Values!E42),"",IF(Values!J42,"Backlit", "Non-Backlit"))</f>
        <v/>
      </c>
      <c r="AW43"/>
      <c r="BE43" s="1" t="str">
        <f>IF(ISBLANK(Values!E42),"","Professional Audience")</f>
        <v/>
      </c>
      <c r="BF43" s="1" t="str">
        <f>IF(ISBLANK(Values!E42),"","Consumer Audience")</f>
        <v/>
      </c>
      <c r="BG43" s="1" t="str">
        <f>IF(ISBLANK(Values!E42),"","Adults")</f>
        <v/>
      </c>
      <c r="BH43" s="1"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1" t="str">
        <f>IF(ISBLANK(Values!E42),"","Parts")</f>
        <v/>
      </c>
      <c r="DP43" s="1" t="str">
        <f>IF(ISBLANK(Values!E42),"",Values!$B$31)</f>
        <v/>
      </c>
      <c r="DY43" t="str">
        <f>IF(ISBLANK(Values!$E42), "", "not_applicable")</f>
        <v/>
      </c>
      <c r="EI43" s="1" t="str">
        <f>IF(ISBLANK(Values!E42),"",Values!$B$31)</f>
        <v/>
      </c>
      <c r="ES43" s="1" t="str">
        <f>IF(ISBLANK(Values!E42),"","Amazon Tellus UPS")</f>
        <v/>
      </c>
      <c r="EV43" s="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7"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c r="GK43" s="64" t="str">
        <f>K43</f>
        <v/>
      </c>
    </row>
    <row r="44" spans="1:193" ht="17" x14ac:dyDescent="0.2">
      <c r="A44" s="1" t="str">
        <f>IF(ISBLANK(Values!E43),"",IF(Values!$B$37="EU","computercomponent","computer"))</f>
        <v/>
      </c>
      <c r="B44" s="33" t="str">
        <f>IF(ISBLANK(Values!E43),"",Values!F43)</f>
        <v/>
      </c>
      <c r="C44" s="29" t="str">
        <f>IF(ISBLANK(Values!E43),"","TellusRem")</f>
        <v/>
      </c>
      <c r="D44" s="28" t="str">
        <f>IF(ISBLANK(Values!E43),"",Values!E43)</f>
        <v/>
      </c>
      <c r="E44" s="1" t="str">
        <f>IF(ISBLANK(Values!E43),"","EAN")</f>
        <v/>
      </c>
      <c r="F44" s="27" t="str">
        <f>IF(ISBLANK(Values!E43),"",IF(Values!J43, SUBSTITUTE(Values!$B$1, "{language}", Values!H43) &amp; " " &amp;Values!$B$3, SUBSTITUTE(Values!$B$2, "{language}", Values!$H43) &amp; " " &amp;Values!$B$3))</f>
        <v/>
      </c>
      <c r="G44" s="29" t="str">
        <f>IF(ISBLANK(Values!E43),"","TellusRem")</f>
        <v/>
      </c>
      <c r="H44" s="1" t="str">
        <f>IF(ISBLANK(Values!E43),"",Values!$B$16)</f>
        <v/>
      </c>
      <c r="I44" s="1" t="str">
        <f>IF(ISBLANK(Values!E43),"","4730574031")</f>
        <v/>
      </c>
      <c r="J44" s="31" t="str">
        <f>IF(ISBLANK(Values!E43),"",Values!F43 )</f>
        <v/>
      </c>
      <c r="K44" s="27" t="str">
        <f>IF(ISBLANK(Values!E43),"",IF(Values!J43, Values!$B$4, Values!$B$5))</f>
        <v/>
      </c>
      <c r="L44" s="27" t="str">
        <f>IF(ISBLANK(Values!E43),"",IF($CO44="DEFAULT", Values!$B$18, ""))</f>
        <v/>
      </c>
      <c r="M44" s="27" t="str">
        <f>IF(ISBLANK(Values!E43),"",Values!$M43)</f>
        <v/>
      </c>
      <c r="N44" s="27" t="str">
        <f>IF(ISBLANK(Values!$F43),"",Values!N43)</f>
        <v/>
      </c>
      <c r="O44" s="27" t="str">
        <f>IF(ISBLANK(Values!$F43),"",Values!O43)</f>
        <v/>
      </c>
      <c r="P44" s="27" t="str">
        <f>IF(ISBLANK(Values!$F43),"",Values!P43)</f>
        <v/>
      </c>
      <c r="Q44" s="27" t="str">
        <f>IF(ISBLANK(Values!$F43),"",Values!Q43)</f>
        <v/>
      </c>
      <c r="R44" s="27" t="str">
        <f>IF(ISBLANK(Values!$F43),"",Values!R43)</f>
        <v/>
      </c>
      <c r="S44" s="27" t="str">
        <f>IF(ISBLANK(Values!$F43),"",Values!S43)</f>
        <v/>
      </c>
      <c r="T44" s="27" t="str">
        <f>IF(ISBLANK(Values!$F43),"",Values!T43)</f>
        <v/>
      </c>
      <c r="U44" s="27" t="str">
        <f>IF(ISBLANK(Values!$F43),"",Values!U43)</f>
        <v/>
      </c>
      <c r="W44" s="29" t="str">
        <f>IF(ISBLANK(Values!E43),"","Child")</f>
        <v/>
      </c>
      <c r="X44" s="29" t="str">
        <f>IF(ISBLANK(Values!E43),"",Values!$B$13)</f>
        <v/>
      </c>
      <c r="Y44" s="31" t="str">
        <f>IF(ISBLANK(Values!E43),"","Size-Color")</f>
        <v/>
      </c>
      <c r="Z44" s="29" t="str">
        <f>IF(ISBLANK(Values!E43),"","variation")</f>
        <v/>
      </c>
      <c r="AA44" s="1" t="str">
        <f>IF(ISBLANK(Values!E43),"",Values!$B$20)</f>
        <v/>
      </c>
      <c r="AB44" s="1" t="str">
        <f>IF(ISBLANK(Values!E43),"",Values!$B$29)</f>
        <v/>
      </c>
      <c r="AI44" s="34" t="str">
        <f>IF(ISBLANK(Values!E43),"",IF(Values!I43,Values!$B$23,Values!$B$33))</f>
        <v/>
      </c>
      <c r="AJ44" s="3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7" t="str">
        <f>IF(ISBLANK(Values!E43),"",Values!H43)</f>
        <v/>
      </c>
      <c r="AV44" s="1" t="str">
        <f>IF(ISBLANK(Values!E43),"",IF(Values!J43,"Backlit", "Non-Backlit"))</f>
        <v/>
      </c>
      <c r="AW44"/>
      <c r="BE44" s="1" t="str">
        <f>IF(ISBLANK(Values!E43),"","Professional Audience")</f>
        <v/>
      </c>
      <c r="BF44" s="1" t="str">
        <f>IF(ISBLANK(Values!E43),"","Consumer Audience")</f>
        <v/>
      </c>
      <c r="BG44" s="1" t="str">
        <f>IF(ISBLANK(Values!E43),"","Adults")</f>
        <v/>
      </c>
      <c r="BH44" s="1"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1" t="str">
        <f>IF(ISBLANK(Values!E43),"","Parts")</f>
        <v/>
      </c>
      <c r="DP44" s="1" t="str">
        <f>IF(ISBLANK(Values!E43),"",Values!$B$31)</f>
        <v/>
      </c>
      <c r="DY44" t="str">
        <f>IF(ISBLANK(Values!$E43), "", "not_applicable")</f>
        <v/>
      </c>
      <c r="EI44" s="1" t="str">
        <f>IF(ISBLANK(Values!E43),"",Values!$B$31)</f>
        <v/>
      </c>
      <c r="ES44" s="1" t="str">
        <f>IF(ISBLANK(Values!E43),"","Amazon Tellus UPS")</f>
        <v/>
      </c>
      <c r="EV44" s="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7"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c r="GK44" s="64" t="str">
        <f>K44</f>
        <v/>
      </c>
    </row>
    <row r="45" spans="1:193" ht="17" x14ac:dyDescent="0.2">
      <c r="A45" s="1" t="str">
        <f>IF(ISBLANK(Values!E44),"",IF(Values!$B$37="EU","computercomponent","computer"))</f>
        <v/>
      </c>
      <c r="B45" s="33" t="str">
        <f>IF(ISBLANK(Values!E44),"",Values!F44)</f>
        <v/>
      </c>
      <c r="C45" s="29" t="str">
        <f>IF(ISBLANK(Values!E44),"","TellusRem")</f>
        <v/>
      </c>
      <c r="D45" s="28" t="str">
        <f>IF(ISBLANK(Values!E44),"",Values!E44)</f>
        <v/>
      </c>
      <c r="E45" s="1" t="str">
        <f>IF(ISBLANK(Values!E44),"","EAN")</f>
        <v/>
      </c>
      <c r="F45" s="27" t="str">
        <f>IF(ISBLANK(Values!E44),"",IF(Values!J44, SUBSTITUTE(Values!$B$1, "{language}", Values!H44) &amp; " " &amp;Values!$B$3, SUBSTITUTE(Values!$B$2, "{language}", Values!$H44) &amp; " " &amp;Values!$B$3))</f>
        <v/>
      </c>
      <c r="G45" s="29" t="str">
        <f>IF(ISBLANK(Values!E44),"","TellusRem")</f>
        <v/>
      </c>
      <c r="H45" s="1" t="str">
        <f>IF(ISBLANK(Values!E44),"",Values!$B$16)</f>
        <v/>
      </c>
      <c r="I45" s="1" t="str">
        <f>IF(ISBLANK(Values!E44),"","4730574031")</f>
        <v/>
      </c>
      <c r="J45" s="31" t="str">
        <f>IF(ISBLANK(Values!E44),"",Values!F44 )</f>
        <v/>
      </c>
      <c r="K45" s="27" t="str">
        <f>IF(ISBLANK(Values!E44),"",IF(Values!J44, Values!$B$4, Values!$B$5))</f>
        <v/>
      </c>
      <c r="L45" s="27" t="str">
        <f>IF(ISBLANK(Values!E44),"",IF($CO45="DEFAULT", Values!$B$18, ""))</f>
        <v/>
      </c>
      <c r="M45" s="27" t="str">
        <f>IF(ISBLANK(Values!E44),"",Values!$M44)</f>
        <v/>
      </c>
      <c r="N45" s="27" t="str">
        <f>IF(ISBLANK(Values!$F44),"",Values!N44)</f>
        <v/>
      </c>
      <c r="O45" s="27" t="str">
        <f>IF(ISBLANK(Values!$F44),"",Values!O44)</f>
        <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
      </c>
      <c r="X45" s="29" t="str">
        <f>IF(ISBLANK(Values!E44),"",Values!$B$13)</f>
        <v/>
      </c>
      <c r="Y45" s="31" t="str">
        <f>IF(ISBLANK(Values!E44),"","Size-Color")</f>
        <v/>
      </c>
      <c r="Z45" s="29" t="str">
        <f>IF(ISBLANK(Values!E44),"","variation")</f>
        <v/>
      </c>
      <c r="AA45" s="1" t="str">
        <f>IF(ISBLANK(Values!E44),"",Values!$B$20)</f>
        <v/>
      </c>
      <c r="AB45" s="1" t="str">
        <f>IF(ISBLANK(Values!E44),"",Values!$B$29)</f>
        <v/>
      </c>
      <c r="AI45" s="34" t="str">
        <f>IF(ISBLANK(Values!E44),"",IF(Values!I44,Values!$B$23,Values!$B$33))</f>
        <v/>
      </c>
      <c r="AJ45" s="3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7" t="str">
        <f>IF(ISBLANK(Values!E44),"",Values!H44)</f>
        <v/>
      </c>
      <c r="AV45" s="1" t="str">
        <f>IF(ISBLANK(Values!E44),"",IF(Values!J44,"Backlit", "Non-Backlit"))</f>
        <v/>
      </c>
      <c r="AW45"/>
      <c r="BE45" s="1" t="str">
        <f>IF(ISBLANK(Values!E44),"","Professional Audience")</f>
        <v/>
      </c>
      <c r="BF45" s="1" t="str">
        <f>IF(ISBLANK(Values!E44),"","Consumer Audience")</f>
        <v/>
      </c>
      <c r="BG45" s="1" t="str">
        <f>IF(ISBLANK(Values!E44),"","Adults")</f>
        <v/>
      </c>
      <c r="BH45" s="1"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1" t="str">
        <f>IF(ISBLANK(Values!E44),"","Parts")</f>
        <v/>
      </c>
      <c r="DP45" s="1" t="str">
        <f>IF(ISBLANK(Values!E44),"",Values!$B$31)</f>
        <v/>
      </c>
      <c r="DY45" t="str">
        <f>IF(ISBLANK(Values!$E44), "", "not_applicable")</f>
        <v/>
      </c>
      <c r="EI45" s="1" t="str">
        <f>IF(ISBLANK(Values!E44),"",Values!$B$31)</f>
        <v/>
      </c>
      <c r="ES45" s="1" t="str">
        <f>IF(ISBLANK(Values!E44),"","Amazon Tellus UPS")</f>
        <v/>
      </c>
      <c r="EV45" s="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7"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c r="GK45" s="64" t="str">
        <f>K45</f>
        <v/>
      </c>
    </row>
    <row r="46" spans="1:193" ht="17" x14ac:dyDescent="0.2">
      <c r="A46" s="1" t="str">
        <f>IF(ISBLANK(Values!E45),"",IF(Values!$B$37="EU","computercomponent","computer"))</f>
        <v/>
      </c>
      <c r="B46" s="33" t="str">
        <f>IF(ISBLANK(Values!E45),"",Values!F45)</f>
        <v/>
      </c>
      <c r="C46" s="29" t="str">
        <f>IF(ISBLANK(Values!E45),"","TellusRem")</f>
        <v/>
      </c>
      <c r="D46" s="28" t="str">
        <f>IF(ISBLANK(Values!E45),"",Values!E45)</f>
        <v/>
      </c>
      <c r="E46" s="1" t="str">
        <f>IF(ISBLANK(Values!E45),"","EAN")</f>
        <v/>
      </c>
      <c r="F46" s="27" t="str">
        <f>IF(ISBLANK(Values!E45),"",IF(Values!J45, SUBSTITUTE(Values!$B$1, "{language}", Values!H45) &amp; " " &amp;Values!$B$3, SUBSTITUTE(Values!$B$2, "{language}", Values!$H45) &amp; " " &amp;Values!$B$3))</f>
        <v/>
      </c>
      <c r="G46" s="29" t="str">
        <f>IF(ISBLANK(Values!E45),"","TellusRem")</f>
        <v/>
      </c>
      <c r="H46" s="1" t="str">
        <f>IF(ISBLANK(Values!E45),"",Values!$B$16)</f>
        <v/>
      </c>
      <c r="I46" s="1" t="str">
        <f>IF(ISBLANK(Values!E45),"","4730574031")</f>
        <v/>
      </c>
      <c r="J46" s="31" t="str">
        <f>IF(ISBLANK(Values!E45),"",Values!F45 )</f>
        <v/>
      </c>
      <c r="K46" s="27" t="str">
        <f>IF(ISBLANK(Values!E45),"",IF(Values!J45, Values!$B$4, Values!$B$5))</f>
        <v/>
      </c>
      <c r="L46" s="27" t="str">
        <f>IF(ISBLANK(Values!E45),"",IF($CO46="DEFAULT", Values!$B$18, ""))</f>
        <v/>
      </c>
      <c r="M46" s="27" t="str">
        <f>IF(ISBLANK(Values!E45),"",Values!$M45)</f>
        <v/>
      </c>
      <c r="N46" s="27" t="str">
        <f>IF(ISBLANK(Values!$F45),"",Values!N45)</f>
        <v/>
      </c>
      <c r="O46" s="27" t="str">
        <f>IF(ISBLANK(Values!$F45),"",Values!O45)</f>
        <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
      </c>
      <c r="X46" s="29" t="str">
        <f>IF(ISBLANK(Values!E45),"",Values!$B$13)</f>
        <v/>
      </c>
      <c r="Y46" s="31" t="str">
        <f>IF(ISBLANK(Values!E45),"","Size-Color")</f>
        <v/>
      </c>
      <c r="Z46" s="29" t="str">
        <f>IF(ISBLANK(Values!E45),"","variation")</f>
        <v/>
      </c>
      <c r="AA46" s="1" t="str">
        <f>IF(ISBLANK(Values!E45),"",Values!$B$20)</f>
        <v/>
      </c>
      <c r="AB46" s="1" t="str">
        <f>IF(ISBLANK(Values!E45),"",Values!$B$29)</f>
        <v/>
      </c>
      <c r="AI46" s="34" t="str">
        <f>IF(ISBLANK(Values!E45),"",IF(Values!I45,Values!$B$23,Values!$B$33))</f>
        <v/>
      </c>
      <c r="AJ46" s="3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7" t="str">
        <f>IF(ISBLANK(Values!E45),"",Values!H45)</f>
        <v/>
      </c>
      <c r="AV46" s="1" t="str">
        <f>IF(ISBLANK(Values!E45),"",IF(Values!J45,"Backlit", "Non-Backlit"))</f>
        <v/>
      </c>
      <c r="AW46"/>
      <c r="BE46" s="1" t="str">
        <f>IF(ISBLANK(Values!E45),"","Professional Audience")</f>
        <v/>
      </c>
      <c r="BF46" s="1" t="str">
        <f>IF(ISBLANK(Values!E45),"","Consumer Audience")</f>
        <v/>
      </c>
      <c r="BG46" s="1" t="str">
        <f>IF(ISBLANK(Values!E45),"","Adults")</f>
        <v/>
      </c>
      <c r="BH46" s="1"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1" t="str">
        <f>IF(ISBLANK(Values!E45),"","Parts")</f>
        <v/>
      </c>
      <c r="DP46" s="1" t="str">
        <f>IF(ISBLANK(Values!E45),"",Values!$B$31)</f>
        <v/>
      </c>
      <c r="DY46" t="str">
        <f>IF(ISBLANK(Values!$E45), "", "not_applicable")</f>
        <v/>
      </c>
      <c r="EI46" s="1" t="str">
        <f>IF(ISBLANK(Values!E45),"",Values!$B$31)</f>
        <v/>
      </c>
      <c r="ES46" s="1" t="str">
        <f>IF(ISBLANK(Values!E45),"","Amazon Tellus UPS")</f>
        <v/>
      </c>
      <c r="EV46" s="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7"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c r="GK46" s="64" t="str">
        <f>K46</f>
        <v/>
      </c>
    </row>
    <row r="47" spans="1:193" ht="17" x14ac:dyDescent="0.2">
      <c r="A47" s="1" t="str">
        <f>IF(ISBLANK(Values!E46),"",IF(Values!$B$37="EU","computercomponent","computer"))</f>
        <v/>
      </c>
      <c r="B47" s="33" t="str">
        <f>IF(ISBLANK(Values!E46),"",Values!F46)</f>
        <v/>
      </c>
      <c r="C47" s="29" t="str">
        <f>IF(ISBLANK(Values!E46),"","TellusRem")</f>
        <v/>
      </c>
      <c r="D47" s="28" t="str">
        <f>IF(ISBLANK(Values!E46),"",Values!E46)</f>
        <v/>
      </c>
      <c r="E47" s="1" t="str">
        <f>IF(ISBLANK(Values!E46),"","EAN")</f>
        <v/>
      </c>
      <c r="F47" s="27" t="str">
        <f>IF(ISBLANK(Values!E46),"",IF(Values!J46, SUBSTITUTE(Values!$B$1, "{language}", Values!H46) &amp; " " &amp;Values!$B$3, SUBSTITUTE(Values!$B$2, "{language}", Values!$H46) &amp; " " &amp;Values!$B$3))</f>
        <v/>
      </c>
      <c r="G47" s="29" t="str">
        <f>IF(ISBLANK(Values!E46),"","TellusRem")</f>
        <v/>
      </c>
      <c r="H47" s="1" t="str">
        <f>IF(ISBLANK(Values!E46),"",Values!$B$16)</f>
        <v/>
      </c>
      <c r="I47" s="1" t="str">
        <f>IF(ISBLANK(Values!E46),"","4730574031")</f>
        <v/>
      </c>
      <c r="J47" s="31" t="str">
        <f>IF(ISBLANK(Values!E46),"",Values!F46 )</f>
        <v/>
      </c>
      <c r="K47" s="27" t="str">
        <f>IF(ISBLANK(Values!E46),"",IF(Values!J46, Values!$B$4, Values!$B$5))</f>
        <v/>
      </c>
      <c r="L47" s="27" t="str">
        <f>IF(ISBLANK(Values!E46),"",IF($CO47="DEFAULT", Values!$B$18, ""))</f>
        <v/>
      </c>
      <c r="M47" s="27" t="str">
        <f>IF(ISBLANK(Values!E46),"",Values!$M46)</f>
        <v/>
      </c>
      <c r="N47" s="27" t="str">
        <f>IF(ISBLANK(Values!$F46),"",Values!N46)</f>
        <v/>
      </c>
      <c r="O47" s="27" t="str">
        <f>IF(ISBLANK(Values!$F46),"",Values!O46)</f>
        <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
      </c>
      <c r="X47" s="29" t="str">
        <f>IF(ISBLANK(Values!E46),"",Values!$B$13)</f>
        <v/>
      </c>
      <c r="Y47" s="31" t="str">
        <f>IF(ISBLANK(Values!E46),"","Size-Color")</f>
        <v/>
      </c>
      <c r="Z47" s="29" t="str">
        <f>IF(ISBLANK(Values!E46),"","variation")</f>
        <v/>
      </c>
      <c r="AA47" s="1" t="str">
        <f>IF(ISBLANK(Values!E46),"",Values!$B$20)</f>
        <v/>
      </c>
      <c r="AB47" s="1" t="str">
        <f>IF(ISBLANK(Values!E46),"",Values!$B$29)</f>
        <v/>
      </c>
      <c r="AI47" s="34" t="str">
        <f>IF(ISBLANK(Values!E46),"",IF(Values!I46,Values!$B$23,Values!$B$33))</f>
        <v/>
      </c>
      <c r="AJ47" s="3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7" t="str">
        <f>IF(ISBLANK(Values!E46),"",Values!H46)</f>
        <v/>
      </c>
      <c r="AV47" s="1" t="str">
        <f>IF(ISBLANK(Values!E46),"",IF(Values!J46,"Backlit", "Non-Backlit"))</f>
        <v/>
      </c>
      <c r="AW47"/>
      <c r="BE47" s="1" t="str">
        <f>IF(ISBLANK(Values!E46),"","Professional Audience")</f>
        <v/>
      </c>
      <c r="BF47" s="1" t="str">
        <f>IF(ISBLANK(Values!E46),"","Consumer Audience")</f>
        <v/>
      </c>
      <c r="BG47" s="1" t="str">
        <f>IF(ISBLANK(Values!E46),"","Adults")</f>
        <v/>
      </c>
      <c r="BH47" s="1"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1" t="str">
        <f>IF(ISBLANK(Values!E46),"","Parts")</f>
        <v/>
      </c>
      <c r="DP47" s="1" t="str">
        <f>IF(ISBLANK(Values!E46),"",Values!$B$31)</f>
        <v/>
      </c>
      <c r="DY47" t="str">
        <f>IF(ISBLANK(Values!$E46), "", "not_applicable")</f>
        <v/>
      </c>
      <c r="EI47" s="1" t="str">
        <f>IF(ISBLANK(Values!E46),"",Values!$B$31)</f>
        <v/>
      </c>
      <c r="ES47" s="1" t="str">
        <f>IF(ISBLANK(Values!E46),"","Amazon Tellus UPS")</f>
        <v/>
      </c>
      <c r="EV47" s="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7"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c r="GK47" s="64" t="str">
        <f>K47</f>
        <v/>
      </c>
    </row>
    <row r="48" spans="1:193" ht="17" x14ac:dyDescent="0.2">
      <c r="A48" s="1" t="str">
        <f>IF(ISBLANK(Values!E47),"",IF(Values!$B$37="EU","computercomponent","computer"))</f>
        <v/>
      </c>
      <c r="B48" s="33" t="str">
        <f>IF(ISBLANK(Values!E47),"",Values!F47)</f>
        <v/>
      </c>
      <c r="C48" s="29" t="str">
        <f>IF(ISBLANK(Values!E47),"","TellusRem")</f>
        <v/>
      </c>
      <c r="D48" s="28" t="str">
        <f>IF(ISBLANK(Values!E47),"",Values!E47)</f>
        <v/>
      </c>
      <c r="E48" s="1" t="str">
        <f>IF(ISBLANK(Values!E47),"","EAN")</f>
        <v/>
      </c>
      <c r="F48" s="27" t="str">
        <f>IF(ISBLANK(Values!E47),"",IF(Values!J47, SUBSTITUTE(Values!$B$1, "{language}", Values!H47) &amp; " " &amp;Values!$B$3, SUBSTITUTE(Values!$B$2, "{language}", Values!$H47) &amp; " " &amp;Values!$B$3))</f>
        <v/>
      </c>
      <c r="G48" s="29" t="str">
        <f>IF(ISBLANK(Values!E47),"","TellusRem")</f>
        <v/>
      </c>
      <c r="H48" s="1" t="str">
        <f>IF(ISBLANK(Values!E47),"",Values!$B$16)</f>
        <v/>
      </c>
      <c r="I48" s="1" t="str">
        <f>IF(ISBLANK(Values!E47),"","4730574031")</f>
        <v/>
      </c>
      <c r="J48" s="31" t="str">
        <f>IF(ISBLANK(Values!E47),"",Values!F47 )</f>
        <v/>
      </c>
      <c r="K48" s="27" t="str">
        <f>IF(ISBLANK(Values!E47),"",IF(Values!J47, Values!$B$4, Values!$B$5))</f>
        <v/>
      </c>
      <c r="L48" s="27" t="str">
        <f>IF(ISBLANK(Values!E47),"",IF($CO48="DEFAULT", Values!$B$18, ""))</f>
        <v/>
      </c>
      <c r="M48" s="27" t="str">
        <f>IF(ISBLANK(Values!E47),"",Values!$M47)</f>
        <v/>
      </c>
      <c r="N48" s="27" t="str">
        <f>IF(ISBLANK(Values!$F47),"",Values!N47)</f>
        <v/>
      </c>
      <c r="O48" s="27" t="str">
        <f>IF(ISBLANK(Values!$F47),"",Values!O47)</f>
        <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
      </c>
      <c r="X48" s="29" t="str">
        <f>IF(ISBLANK(Values!E47),"",Values!$B$13)</f>
        <v/>
      </c>
      <c r="Y48" s="31" t="str">
        <f>IF(ISBLANK(Values!E47),"","Size-Color")</f>
        <v/>
      </c>
      <c r="Z48" s="29" t="str">
        <f>IF(ISBLANK(Values!E47),"","variation")</f>
        <v/>
      </c>
      <c r="AA48" s="1" t="str">
        <f>IF(ISBLANK(Values!E47),"",Values!$B$20)</f>
        <v/>
      </c>
      <c r="AB48" s="1" t="str">
        <f>IF(ISBLANK(Values!E47),"",Values!$B$29)</f>
        <v/>
      </c>
      <c r="AI48" s="34" t="str">
        <f>IF(ISBLANK(Values!E47),"",IF(Values!I47,Values!$B$23,Values!$B$33))</f>
        <v/>
      </c>
      <c r="AJ48" s="3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7" t="str">
        <f>IF(ISBLANK(Values!E47),"",Values!H47)</f>
        <v/>
      </c>
      <c r="AV48" s="1" t="str">
        <f>IF(ISBLANK(Values!E47),"",IF(Values!J47,"Backlit", "Non-Backlit"))</f>
        <v/>
      </c>
      <c r="AW48"/>
      <c r="BE48" s="1" t="str">
        <f>IF(ISBLANK(Values!E47),"","Professional Audience")</f>
        <v/>
      </c>
      <c r="BF48" s="1" t="str">
        <f>IF(ISBLANK(Values!E47),"","Consumer Audience")</f>
        <v/>
      </c>
      <c r="BG48" s="1" t="str">
        <f>IF(ISBLANK(Values!E47),"","Adults")</f>
        <v/>
      </c>
      <c r="BH48" s="1"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1" t="str">
        <f>IF(ISBLANK(Values!E47),"","Parts")</f>
        <v/>
      </c>
      <c r="DP48" s="1" t="str">
        <f>IF(ISBLANK(Values!E47),"",Values!$B$31)</f>
        <v/>
      </c>
      <c r="DY48" t="str">
        <f>IF(ISBLANK(Values!$E47), "", "not_applicable")</f>
        <v/>
      </c>
      <c r="EI48" s="1" t="str">
        <f>IF(ISBLANK(Values!E47),"",Values!$B$31)</f>
        <v/>
      </c>
      <c r="ES48" s="1" t="str">
        <f>IF(ISBLANK(Values!E47),"","Amazon Tellus UPS")</f>
        <v/>
      </c>
      <c r="EV48" s="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7"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c r="GK48" s="64" t="str">
        <f>K48</f>
        <v/>
      </c>
    </row>
    <row r="49" spans="1:193" ht="17" x14ac:dyDescent="0.2">
      <c r="A49" s="1" t="str">
        <f>IF(ISBLANK(Values!E48),"",IF(Values!$B$37="EU","computercomponent","computer"))</f>
        <v/>
      </c>
      <c r="B49" s="33" t="str">
        <f>IF(ISBLANK(Values!E48),"",Values!F48)</f>
        <v/>
      </c>
      <c r="C49" s="29" t="str">
        <f>IF(ISBLANK(Values!E48),"","TellusRem")</f>
        <v/>
      </c>
      <c r="D49" s="28" t="str">
        <f>IF(ISBLANK(Values!E48),"",Values!E48)</f>
        <v/>
      </c>
      <c r="E49" s="1" t="str">
        <f>IF(ISBLANK(Values!E48),"","EAN")</f>
        <v/>
      </c>
      <c r="F49" s="27" t="str">
        <f>IF(ISBLANK(Values!E48),"",IF(Values!J48, SUBSTITUTE(Values!$B$1, "{language}", Values!H48) &amp; " " &amp;Values!$B$3, SUBSTITUTE(Values!$B$2, "{language}", Values!$H48) &amp; " " &amp;Values!$B$3))</f>
        <v/>
      </c>
      <c r="G49" s="29" t="str">
        <f>IF(ISBLANK(Values!E48),"","TellusRem")</f>
        <v/>
      </c>
      <c r="H49" s="1" t="str">
        <f>IF(ISBLANK(Values!E48),"",Values!$B$16)</f>
        <v/>
      </c>
      <c r="I49" s="1" t="str">
        <f>IF(ISBLANK(Values!E48),"","4730574031")</f>
        <v/>
      </c>
      <c r="J49" s="31" t="str">
        <f>IF(ISBLANK(Values!E48),"",Values!F48 )</f>
        <v/>
      </c>
      <c r="K49" s="27" t="str">
        <f>IF(ISBLANK(Values!E48),"",IF(Values!J48, Values!$B$4, Values!$B$5))</f>
        <v/>
      </c>
      <c r="L49" s="27" t="str">
        <f>IF(ISBLANK(Values!E48),"",IF($CO49="DEFAULT", Values!$B$18, ""))</f>
        <v/>
      </c>
      <c r="M49" s="27" t="str">
        <f>IF(ISBLANK(Values!E48),"",Values!$M48)</f>
        <v/>
      </c>
      <c r="N49" s="27" t="str">
        <f>IF(ISBLANK(Values!$F48),"",Values!N48)</f>
        <v/>
      </c>
      <c r="O49" s="27" t="str">
        <f>IF(ISBLANK(Values!$F48),"",Values!O48)</f>
        <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
      </c>
      <c r="X49" s="29" t="str">
        <f>IF(ISBLANK(Values!E48),"",Values!$B$13)</f>
        <v/>
      </c>
      <c r="Y49" s="31" t="str">
        <f>IF(ISBLANK(Values!E48),"","Size-Color")</f>
        <v/>
      </c>
      <c r="Z49" s="29" t="str">
        <f>IF(ISBLANK(Values!E48),"","variation")</f>
        <v/>
      </c>
      <c r="AA49" s="1" t="str">
        <f>IF(ISBLANK(Values!E48),"",Values!$B$20)</f>
        <v/>
      </c>
      <c r="AB49" s="1" t="str">
        <f>IF(ISBLANK(Values!E48),"",Values!$B$29)</f>
        <v/>
      </c>
      <c r="AI49" s="34" t="str">
        <f>IF(ISBLANK(Values!E48),"",IF(Values!I48,Values!$B$23,Values!$B$33))</f>
        <v/>
      </c>
      <c r="AJ49" s="3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7" t="str">
        <f>IF(ISBLANK(Values!E48),"",Values!H48)</f>
        <v/>
      </c>
      <c r="AV49" s="1" t="str">
        <f>IF(ISBLANK(Values!E48),"",IF(Values!J48,"Backlit", "Non-Backlit"))</f>
        <v/>
      </c>
      <c r="AW49"/>
      <c r="BE49" s="1" t="str">
        <f>IF(ISBLANK(Values!E48),"","Professional Audience")</f>
        <v/>
      </c>
      <c r="BF49" s="1" t="str">
        <f>IF(ISBLANK(Values!E48),"","Consumer Audience")</f>
        <v/>
      </c>
      <c r="BG49" s="1" t="str">
        <f>IF(ISBLANK(Values!E48),"","Adults")</f>
        <v/>
      </c>
      <c r="BH49" s="1"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1" t="str">
        <f>IF(ISBLANK(Values!E48),"","Parts")</f>
        <v/>
      </c>
      <c r="DP49" s="1" t="str">
        <f>IF(ISBLANK(Values!E48),"",Values!$B$31)</f>
        <v/>
      </c>
      <c r="DY49" t="str">
        <f>IF(ISBLANK(Values!$E48), "", "not_applicable")</f>
        <v/>
      </c>
      <c r="EI49" s="1" t="str">
        <f>IF(ISBLANK(Values!E48),"",Values!$B$31)</f>
        <v/>
      </c>
      <c r="ES49" s="1" t="str">
        <f>IF(ISBLANK(Values!E48),"","Amazon Tellus UPS")</f>
        <v/>
      </c>
      <c r="EV49" s="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7"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c r="GK49" s="64" t="str">
        <f>K49</f>
        <v/>
      </c>
    </row>
    <row r="50" spans="1:193" ht="17" x14ac:dyDescent="0.2">
      <c r="A50" s="1" t="str">
        <f>IF(ISBLANK(Values!E49),"",IF(Values!$B$37="EU","computercomponent","computer"))</f>
        <v/>
      </c>
      <c r="B50" s="33" t="str">
        <f>IF(ISBLANK(Values!E49),"",Values!F49)</f>
        <v/>
      </c>
      <c r="C50" s="29" t="str">
        <f>IF(ISBLANK(Values!E49),"","TellusRem")</f>
        <v/>
      </c>
      <c r="D50" s="28" t="str">
        <f>IF(ISBLANK(Values!E49),"",Values!E49)</f>
        <v/>
      </c>
      <c r="E50" s="1" t="str">
        <f>IF(ISBLANK(Values!E49),"","EAN")</f>
        <v/>
      </c>
      <c r="F50" s="27" t="str">
        <f>IF(ISBLANK(Values!E49),"",IF(Values!J49, SUBSTITUTE(Values!$B$1, "{language}", Values!H49) &amp; " " &amp;Values!$B$3, SUBSTITUTE(Values!$B$2, "{language}", Values!$H49) &amp; " " &amp;Values!$B$3))</f>
        <v/>
      </c>
      <c r="G50" s="29" t="str">
        <f>IF(ISBLANK(Values!E49),"","TellusRem")</f>
        <v/>
      </c>
      <c r="H50" s="1" t="str">
        <f>IF(ISBLANK(Values!E49),"",Values!$B$16)</f>
        <v/>
      </c>
      <c r="I50" s="1" t="str">
        <f>IF(ISBLANK(Values!E49),"","4730574031")</f>
        <v/>
      </c>
      <c r="J50" s="31" t="str">
        <f>IF(ISBLANK(Values!E49),"",Values!F49 )</f>
        <v/>
      </c>
      <c r="K50" s="27" t="str">
        <f>IF(ISBLANK(Values!E49),"",IF(Values!J49, Values!$B$4, Values!$B$5))</f>
        <v/>
      </c>
      <c r="L50" s="27" t="str">
        <f>IF(ISBLANK(Values!E49),"",IF($CO50="DEFAULT", Values!$B$18, ""))</f>
        <v/>
      </c>
      <c r="M50" s="27" t="str">
        <f>IF(ISBLANK(Values!E49),"",Values!$M49)</f>
        <v/>
      </c>
      <c r="N50" s="27" t="str">
        <f>IF(ISBLANK(Values!$F49),"",Values!N49)</f>
        <v/>
      </c>
      <c r="O50" s="27" t="str">
        <f>IF(ISBLANK(Values!$F49),"",Values!O49)</f>
        <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
      </c>
      <c r="X50" s="29" t="str">
        <f>IF(ISBLANK(Values!E49),"",Values!$B$13)</f>
        <v/>
      </c>
      <c r="Y50" s="31" t="str">
        <f>IF(ISBLANK(Values!E49),"","Size-Color")</f>
        <v/>
      </c>
      <c r="Z50" s="29" t="str">
        <f>IF(ISBLANK(Values!E49),"","variation")</f>
        <v/>
      </c>
      <c r="AA50" s="1" t="str">
        <f>IF(ISBLANK(Values!E49),"",Values!$B$20)</f>
        <v/>
      </c>
      <c r="AB50" s="1" t="str">
        <f>IF(ISBLANK(Values!E49),"",Values!$B$29)</f>
        <v/>
      </c>
      <c r="AI50" s="34" t="str">
        <f>IF(ISBLANK(Values!E49),"",IF(Values!I49,Values!$B$23,Values!$B$33))</f>
        <v/>
      </c>
      <c r="AJ50" s="3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7" t="str">
        <f>IF(ISBLANK(Values!E49),"",Values!H49)</f>
        <v/>
      </c>
      <c r="AV50" s="1" t="str">
        <f>IF(ISBLANK(Values!E49),"",IF(Values!J49,"Backlit", "Non-Backlit"))</f>
        <v/>
      </c>
      <c r="AW50"/>
      <c r="BE50" s="1" t="str">
        <f>IF(ISBLANK(Values!E49),"","Professional Audience")</f>
        <v/>
      </c>
      <c r="BF50" s="1" t="str">
        <f>IF(ISBLANK(Values!E49),"","Consumer Audience")</f>
        <v/>
      </c>
      <c r="BG50" s="1" t="str">
        <f>IF(ISBLANK(Values!E49),"","Adults")</f>
        <v/>
      </c>
      <c r="BH50" s="1"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1" t="str">
        <f>IF(ISBLANK(Values!E49),"","Parts")</f>
        <v/>
      </c>
      <c r="DP50" s="1" t="str">
        <f>IF(ISBLANK(Values!E49),"",Values!$B$31)</f>
        <v/>
      </c>
      <c r="DY50" t="str">
        <f>IF(ISBLANK(Values!$E49), "", "not_applicable")</f>
        <v/>
      </c>
      <c r="EI50" s="1" t="str">
        <f>IF(ISBLANK(Values!E49),"",Values!$B$31)</f>
        <v/>
      </c>
      <c r="ES50" s="1" t="str">
        <f>IF(ISBLANK(Values!E49),"","Amazon Tellus UPS")</f>
        <v/>
      </c>
      <c r="EV50" s="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7"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93" ht="17" x14ac:dyDescent="0.2">
      <c r="A51" s="1" t="str">
        <f>IF(ISBLANK(Values!E50),"",IF(Values!$B$37="EU","computercomponent","computer"))</f>
        <v/>
      </c>
      <c r="B51" s="33" t="str">
        <f>IF(ISBLANK(Values!E50),"",Values!F50)</f>
        <v/>
      </c>
      <c r="C51" s="29" t="str">
        <f>IF(ISBLANK(Values!E50),"","TellusRem")</f>
        <v/>
      </c>
      <c r="D51" s="28" t="str">
        <f>IF(ISBLANK(Values!E50),"",Values!E50)</f>
        <v/>
      </c>
      <c r="E51" s="1" t="str">
        <f>IF(ISBLANK(Values!E50),"","EAN")</f>
        <v/>
      </c>
      <c r="F51" s="27" t="str">
        <f>IF(ISBLANK(Values!E50),"",IF(Values!J50, SUBSTITUTE(Values!$B$1, "{language}", Values!H50) &amp; " " &amp;Values!$B$3, SUBSTITUTE(Values!$B$2, "{language}", Values!$H50) &amp; " " &amp;Values!$B$3))</f>
        <v/>
      </c>
      <c r="G51" s="29" t="str">
        <f>IF(ISBLANK(Values!E50),"","TellusRem")</f>
        <v/>
      </c>
      <c r="H51" s="1" t="str">
        <f>IF(ISBLANK(Values!E50),"",Values!$B$16)</f>
        <v/>
      </c>
      <c r="I51" s="1" t="str">
        <f>IF(ISBLANK(Values!E50),"","4730574031")</f>
        <v/>
      </c>
      <c r="J51" s="31" t="str">
        <f>IF(ISBLANK(Values!E50),"",Values!F50 )</f>
        <v/>
      </c>
      <c r="K51" s="27" t="str">
        <f>IF(ISBLANK(Values!E50),"",IF(Values!J50, Values!$B$4, Values!$B$5))</f>
        <v/>
      </c>
      <c r="L51" s="27" t="str">
        <f>IF(ISBLANK(Values!E50),"",IF($CO51="DEFAULT", Values!$B$18, ""))</f>
        <v/>
      </c>
      <c r="M51" s="27" t="str">
        <f>IF(ISBLANK(Values!E50),"",Values!$M50)</f>
        <v/>
      </c>
      <c r="N51" s="27" t="str">
        <f>IF(ISBLANK(Values!$F50),"",Values!N50)</f>
        <v/>
      </c>
      <c r="O51" s="27" t="str">
        <f>IF(ISBLANK(Values!$F50),"",Values!O50)</f>
        <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
      </c>
      <c r="X51" s="29" t="str">
        <f>IF(ISBLANK(Values!E50),"",Values!$B$13)</f>
        <v/>
      </c>
      <c r="Y51" s="31" t="str">
        <f>IF(ISBLANK(Values!E50),"","Size-Color")</f>
        <v/>
      </c>
      <c r="Z51" s="29" t="str">
        <f>IF(ISBLANK(Values!E50),"","variation")</f>
        <v/>
      </c>
      <c r="AA51" s="1" t="str">
        <f>IF(ISBLANK(Values!E50),"",Values!$B$20)</f>
        <v/>
      </c>
      <c r="AB51" s="1" t="str">
        <f>IF(ISBLANK(Values!E50),"",Values!$B$29)</f>
        <v/>
      </c>
      <c r="AI51" s="34" t="str">
        <f>IF(ISBLANK(Values!E50),"",IF(Values!I50,Values!$B$23,Values!$B$33))</f>
        <v/>
      </c>
      <c r="AJ51" s="3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7" t="str">
        <f>IF(ISBLANK(Values!E50),"",Values!H50)</f>
        <v/>
      </c>
      <c r="AV51" s="1" t="str">
        <f>IF(ISBLANK(Values!E50),"",IF(Values!J50,"Backlit", "Non-Backlit"))</f>
        <v/>
      </c>
      <c r="AW51"/>
      <c r="BE51" s="1" t="str">
        <f>IF(ISBLANK(Values!E50),"","Professional Audience")</f>
        <v/>
      </c>
      <c r="BF51" s="1" t="str">
        <f>IF(ISBLANK(Values!E50),"","Consumer Audience")</f>
        <v/>
      </c>
      <c r="BG51" s="1" t="str">
        <f>IF(ISBLANK(Values!E50),"","Adults")</f>
        <v/>
      </c>
      <c r="BH51" s="1"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1" t="str">
        <f>IF(ISBLANK(Values!E50),"","Parts")</f>
        <v/>
      </c>
      <c r="DP51" s="1" t="str">
        <f>IF(ISBLANK(Values!E50),"",Values!$B$31)</f>
        <v/>
      </c>
      <c r="DY51" t="str">
        <f>IF(ISBLANK(Values!$E50), "", "not_applicable")</f>
        <v/>
      </c>
      <c r="EI51" s="1" t="str">
        <f>IF(ISBLANK(Values!E50),"",Values!$B$31)</f>
        <v/>
      </c>
      <c r="ES51" s="1" t="str">
        <f>IF(ISBLANK(Values!E50),"","Amazon Tellus UPS")</f>
        <v/>
      </c>
      <c r="EV51" s="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7"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93" ht="17" x14ac:dyDescent="0.2">
      <c r="A52" s="1" t="str">
        <f>IF(ISBLANK(Values!E51),"",IF(Values!$B$37="EU","computercomponent","computer"))</f>
        <v/>
      </c>
      <c r="B52" s="33" t="str">
        <f>IF(ISBLANK(Values!E51),"",Values!F51)</f>
        <v/>
      </c>
      <c r="C52" s="29" t="str">
        <f>IF(ISBLANK(Values!E51),"","TellusRem")</f>
        <v/>
      </c>
      <c r="D52" s="28" t="str">
        <f>IF(ISBLANK(Values!E51),"",Values!E51)</f>
        <v/>
      </c>
      <c r="E52" s="1" t="str">
        <f>IF(ISBLANK(Values!E51),"","EAN")</f>
        <v/>
      </c>
      <c r="F52" s="27" t="str">
        <f>IF(ISBLANK(Values!E51),"",IF(Values!J51, SUBSTITUTE(Values!$B$1, "{language}", Values!H51) &amp; " " &amp;Values!$B$3, SUBSTITUTE(Values!$B$2, "{language}", Values!$H51) &amp; " " &amp;Values!$B$3))</f>
        <v/>
      </c>
      <c r="G52" s="29" t="str">
        <f>IF(ISBLANK(Values!E51),"","TellusRem")</f>
        <v/>
      </c>
      <c r="H52" s="1" t="str">
        <f>IF(ISBLANK(Values!E51),"",Values!$B$16)</f>
        <v/>
      </c>
      <c r="I52" s="1" t="str">
        <f>IF(ISBLANK(Values!E51),"","4730574031")</f>
        <v/>
      </c>
      <c r="J52" s="31" t="str">
        <f>IF(ISBLANK(Values!E51),"",Values!F51 )</f>
        <v/>
      </c>
      <c r="K52" s="27" t="str">
        <f>IF(ISBLANK(Values!E51),"",IF(Values!J51, Values!$B$4, Values!$B$5))</f>
        <v/>
      </c>
      <c r="L52" s="27" t="str">
        <f>IF(ISBLANK(Values!E51),"",IF($CO52="DEFAULT", Values!$B$18, ""))</f>
        <v/>
      </c>
      <c r="M52" s="27" t="str">
        <f>IF(ISBLANK(Values!E51),"",Values!$M51)</f>
        <v/>
      </c>
      <c r="N52" s="27" t="str">
        <f>IF(ISBLANK(Values!$F51),"",Values!N51)</f>
        <v/>
      </c>
      <c r="O52" s="27" t="str">
        <f>IF(ISBLANK(Values!$F51),"",Values!O51)</f>
        <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
      </c>
      <c r="X52" s="29" t="str">
        <f>IF(ISBLANK(Values!E51),"",Values!$B$13)</f>
        <v/>
      </c>
      <c r="Y52" s="31" t="str">
        <f>IF(ISBLANK(Values!E51),"","Size-Color")</f>
        <v/>
      </c>
      <c r="Z52" s="29" t="str">
        <f>IF(ISBLANK(Values!E51),"","variation")</f>
        <v/>
      </c>
      <c r="AA52" s="1" t="str">
        <f>IF(ISBLANK(Values!E51),"",Values!$B$20)</f>
        <v/>
      </c>
      <c r="AB52" s="1" t="str">
        <f>IF(ISBLANK(Values!E51),"",Values!$B$29)</f>
        <v/>
      </c>
      <c r="AI52" s="34" t="str">
        <f>IF(ISBLANK(Values!E51),"",IF(Values!I51,Values!$B$23,Values!$B$33))</f>
        <v/>
      </c>
      <c r="AJ52" s="3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7" t="str">
        <f>IF(ISBLANK(Values!E51),"",Values!H51)</f>
        <v/>
      </c>
      <c r="AV52" s="1" t="str">
        <f>IF(ISBLANK(Values!E51),"",IF(Values!J51,"Backlit", "Non-Backlit"))</f>
        <v/>
      </c>
      <c r="AW52"/>
      <c r="BE52" s="1" t="str">
        <f>IF(ISBLANK(Values!E51),"","Professional Audience")</f>
        <v/>
      </c>
      <c r="BF52" s="1" t="str">
        <f>IF(ISBLANK(Values!E51),"","Consumer Audience")</f>
        <v/>
      </c>
      <c r="BG52" s="1" t="str">
        <f>IF(ISBLANK(Values!E51),"","Adults")</f>
        <v/>
      </c>
      <c r="BH52" s="1"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1" t="str">
        <f>IF(ISBLANK(Values!E51),"","Parts")</f>
        <v/>
      </c>
      <c r="DP52" s="1" t="str">
        <f>IF(ISBLANK(Values!E51),"",Values!$B$31)</f>
        <v/>
      </c>
      <c r="DY52" t="str">
        <f>IF(ISBLANK(Values!$E51), "", "not_applicable")</f>
        <v/>
      </c>
      <c r="EI52" s="1" t="str">
        <f>IF(ISBLANK(Values!E51),"",Values!$B$31)</f>
        <v/>
      </c>
      <c r="ES52" s="1" t="str">
        <f>IF(ISBLANK(Values!E51),"","Amazon Tellus UPS")</f>
        <v/>
      </c>
      <c r="EV52" s="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7"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93" ht="17" x14ac:dyDescent="0.2">
      <c r="A53" s="1" t="str">
        <f>IF(ISBLANK(Values!E52),"",IF(Values!$B$37="EU","computercomponent","computer"))</f>
        <v/>
      </c>
      <c r="B53" s="33" t="str">
        <f>IF(ISBLANK(Values!E52),"",Values!F52)</f>
        <v/>
      </c>
      <c r="C53" s="29" t="str">
        <f>IF(ISBLANK(Values!E52),"","TellusRem")</f>
        <v/>
      </c>
      <c r="D53" s="28" t="str">
        <f>IF(ISBLANK(Values!E52),"",Values!E52)</f>
        <v/>
      </c>
      <c r="E53" s="1" t="str">
        <f>IF(ISBLANK(Values!E52),"","EAN")</f>
        <v/>
      </c>
      <c r="F53" s="27" t="str">
        <f>IF(ISBLANK(Values!E52),"",IF(Values!J52, SUBSTITUTE(Values!$B$1, "{language}", Values!H52) &amp; " " &amp;Values!$B$3, SUBSTITUTE(Values!$B$2, "{language}", Values!$H52) &amp; " " &amp;Values!$B$3))</f>
        <v/>
      </c>
      <c r="G53" s="29" t="str">
        <f>IF(ISBLANK(Values!E52),"","TellusRem")</f>
        <v/>
      </c>
      <c r="H53" s="1" t="str">
        <f>IF(ISBLANK(Values!E52),"",Values!$B$16)</f>
        <v/>
      </c>
      <c r="I53" s="1" t="str">
        <f>IF(ISBLANK(Values!E52),"","4730574031")</f>
        <v/>
      </c>
      <c r="J53" s="31" t="str">
        <f>IF(ISBLANK(Values!E52),"",Values!F52 )</f>
        <v/>
      </c>
      <c r="K53" s="27" t="str">
        <f>IF(ISBLANK(Values!E52),"",IF(Values!J52, Values!$B$4, Values!$B$5))</f>
        <v/>
      </c>
      <c r="L53" s="27" t="str">
        <f>IF(ISBLANK(Values!E52),"",IF($CO53="DEFAULT", Values!$B$18, ""))</f>
        <v/>
      </c>
      <c r="M53" s="27" t="str">
        <f>IF(ISBLANK(Values!E52),"",Values!$M52)</f>
        <v/>
      </c>
      <c r="N53" s="27" t="str">
        <f>IF(ISBLANK(Values!$F52),"",Values!N52)</f>
        <v/>
      </c>
      <c r="O53" s="27" t="str">
        <f>IF(ISBLANK(Values!$F52),"",Values!O52)</f>
        <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
      </c>
      <c r="X53" s="29" t="str">
        <f>IF(ISBLANK(Values!E52),"",Values!$B$13)</f>
        <v/>
      </c>
      <c r="Y53" s="31" t="str">
        <f>IF(ISBLANK(Values!E52),"","Size-Color")</f>
        <v/>
      </c>
      <c r="Z53" s="29" t="str">
        <f>IF(ISBLANK(Values!E52),"","variation")</f>
        <v/>
      </c>
      <c r="AA53" s="1" t="str">
        <f>IF(ISBLANK(Values!E52),"",Values!$B$20)</f>
        <v/>
      </c>
      <c r="AB53" s="1" t="str">
        <f>IF(ISBLANK(Values!E52),"",Values!$B$29)</f>
        <v/>
      </c>
      <c r="AI53" s="34" t="str">
        <f>IF(ISBLANK(Values!E52),"",IF(Values!I52,Values!$B$23,Values!$B$33))</f>
        <v/>
      </c>
      <c r="AJ53" s="3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7" t="str">
        <f>IF(ISBLANK(Values!E52),"",Values!H52)</f>
        <v/>
      </c>
      <c r="AV53" s="1" t="str">
        <f>IF(ISBLANK(Values!E52),"",IF(Values!J52,"Backlit", "Non-Backlit"))</f>
        <v/>
      </c>
      <c r="AW53"/>
      <c r="BE53" s="1" t="str">
        <f>IF(ISBLANK(Values!E52),"","Professional Audience")</f>
        <v/>
      </c>
      <c r="BF53" s="1" t="str">
        <f>IF(ISBLANK(Values!E52),"","Consumer Audience")</f>
        <v/>
      </c>
      <c r="BG53" s="1" t="str">
        <f>IF(ISBLANK(Values!E52),"","Adults")</f>
        <v/>
      </c>
      <c r="BH53" s="1"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1" t="str">
        <f>IF(ISBLANK(Values!E52),"","Parts")</f>
        <v/>
      </c>
      <c r="DP53" s="1" t="str">
        <f>IF(ISBLANK(Values!E52),"",Values!$B$31)</f>
        <v/>
      </c>
      <c r="DY53" t="str">
        <f>IF(ISBLANK(Values!$E52), "", "not_applicable")</f>
        <v/>
      </c>
      <c r="EI53" s="1" t="str">
        <f>IF(ISBLANK(Values!E52),"",Values!$B$31)</f>
        <v/>
      </c>
      <c r="ES53" s="1" t="str">
        <f>IF(ISBLANK(Values!E52),"","Amazon Tellus UPS")</f>
        <v/>
      </c>
      <c r="EV53" s="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7"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93" ht="17" x14ac:dyDescent="0.2">
      <c r="A54" s="1" t="str">
        <f>IF(ISBLANK(Values!E53),"",IF(Values!$B$37="EU","computercomponent","computer"))</f>
        <v/>
      </c>
      <c r="B54" s="33" t="str">
        <f>IF(ISBLANK(Values!E53),"",Values!F53)</f>
        <v/>
      </c>
      <c r="C54" s="29" t="str">
        <f>IF(ISBLANK(Values!E53),"","TellusRem")</f>
        <v/>
      </c>
      <c r="D54" s="28" t="str">
        <f>IF(ISBLANK(Values!E53),"",Values!E53)</f>
        <v/>
      </c>
      <c r="E54" s="1" t="str">
        <f>IF(ISBLANK(Values!E53),"","EAN")</f>
        <v/>
      </c>
      <c r="F54" s="27" t="str">
        <f>IF(ISBLANK(Values!E53),"",IF(Values!J53, SUBSTITUTE(Values!$B$1, "{language}", Values!H53) &amp; " " &amp;Values!$B$3, SUBSTITUTE(Values!$B$2, "{language}", Values!$H53) &amp; " " &amp;Values!$B$3))</f>
        <v/>
      </c>
      <c r="G54" s="29" t="str">
        <f>IF(ISBLANK(Values!E53),"","TellusRem")</f>
        <v/>
      </c>
      <c r="H54" s="1" t="str">
        <f>IF(ISBLANK(Values!E53),"",Values!$B$16)</f>
        <v/>
      </c>
      <c r="I54" s="1" t="str">
        <f>IF(ISBLANK(Values!E53),"","4730574031")</f>
        <v/>
      </c>
      <c r="J54" s="31" t="str">
        <f>IF(ISBLANK(Values!E53),"",Values!F53 )</f>
        <v/>
      </c>
      <c r="K54" s="27" t="str">
        <f>IF(ISBLANK(Values!E53),"",IF(Values!J53, Values!$B$4, Values!$B$5))</f>
        <v/>
      </c>
      <c r="L54" s="27" t="str">
        <f>IF(ISBLANK(Values!E53),"",IF($CO54="DEFAULT", Values!$B$18, ""))</f>
        <v/>
      </c>
      <c r="M54" s="27" t="str">
        <f>IF(ISBLANK(Values!E53),"",Values!$M53)</f>
        <v/>
      </c>
      <c r="N54" s="27" t="str">
        <f>IF(ISBLANK(Values!$F53),"",Values!N53)</f>
        <v/>
      </c>
      <c r="O54" s="27" t="str">
        <f>IF(ISBLANK(Values!$F53),"",Values!O53)</f>
        <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
      </c>
      <c r="X54" s="29" t="str">
        <f>IF(ISBLANK(Values!E53),"",Values!$B$13)</f>
        <v/>
      </c>
      <c r="Y54" s="31" t="str">
        <f>IF(ISBLANK(Values!E53),"","Size-Color")</f>
        <v/>
      </c>
      <c r="Z54" s="29" t="str">
        <f>IF(ISBLANK(Values!E53),"","variation")</f>
        <v/>
      </c>
      <c r="AA54" s="1" t="str">
        <f>IF(ISBLANK(Values!E53),"",Values!$B$20)</f>
        <v/>
      </c>
      <c r="AB54" s="1" t="str">
        <f>IF(ISBLANK(Values!E53),"",Values!$B$29)</f>
        <v/>
      </c>
      <c r="AI54" s="34" t="str">
        <f>IF(ISBLANK(Values!E53),"",IF(Values!I53,Values!$B$23,Values!$B$33))</f>
        <v/>
      </c>
      <c r="AJ54" s="3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7" t="str">
        <f>IF(ISBLANK(Values!E53),"",Values!H53)</f>
        <v/>
      </c>
      <c r="AV54" s="1" t="str">
        <f>IF(ISBLANK(Values!E53),"",IF(Values!J53,"Backlit", "Non-Backlit"))</f>
        <v/>
      </c>
      <c r="AW54"/>
      <c r="BE54" s="1" t="str">
        <f>IF(ISBLANK(Values!E53),"","Professional Audience")</f>
        <v/>
      </c>
      <c r="BF54" s="1" t="str">
        <f>IF(ISBLANK(Values!E53),"","Consumer Audience")</f>
        <v/>
      </c>
      <c r="BG54" s="1" t="str">
        <f>IF(ISBLANK(Values!E53),"","Adults")</f>
        <v/>
      </c>
      <c r="BH54" s="1"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1" t="str">
        <f>IF(ISBLANK(Values!E53),"","Parts")</f>
        <v/>
      </c>
      <c r="DP54" s="1" t="str">
        <f>IF(ISBLANK(Values!E53),"",Values!$B$31)</f>
        <v/>
      </c>
      <c r="DY54" t="str">
        <f>IF(ISBLANK(Values!$E53), "", "not_applicable")</f>
        <v/>
      </c>
      <c r="EI54" s="1" t="str">
        <f>IF(ISBLANK(Values!E53),"",Values!$B$31)</f>
        <v/>
      </c>
      <c r="ES54" s="1" t="str">
        <f>IF(ISBLANK(Values!E53),"","Amazon Tellus UPS")</f>
        <v/>
      </c>
      <c r="EV54" s="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7"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93" ht="17" x14ac:dyDescent="0.2">
      <c r="A55" s="1" t="str">
        <f>IF(ISBLANK(Values!E54),"",IF(Values!$B$37="EU","computercomponent","computer"))</f>
        <v/>
      </c>
      <c r="B55" s="33" t="str">
        <f>IF(ISBLANK(Values!E54),"",Values!F54)</f>
        <v/>
      </c>
      <c r="C55" s="29" t="str">
        <f>IF(ISBLANK(Values!E54),"","TellusRem")</f>
        <v/>
      </c>
      <c r="D55" s="28" t="str">
        <f>IF(ISBLANK(Values!E54),"",Values!E54)</f>
        <v/>
      </c>
      <c r="E55" s="1" t="str">
        <f>IF(ISBLANK(Values!E54),"","EAN")</f>
        <v/>
      </c>
      <c r="F55" s="27" t="str">
        <f>IF(ISBLANK(Values!E54),"",IF(Values!J54, SUBSTITUTE(Values!$B$1, "{language}", Values!H54) &amp; " " &amp;Values!$B$3, SUBSTITUTE(Values!$B$2, "{language}", Values!$H54) &amp; " " &amp;Values!$B$3))</f>
        <v/>
      </c>
      <c r="G55" s="29" t="str">
        <f>IF(ISBLANK(Values!E54),"","TellusRem")</f>
        <v/>
      </c>
      <c r="H55" s="1" t="str">
        <f>IF(ISBLANK(Values!E54),"",Values!$B$16)</f>
        <v/>
      </c>
      <c r="I55" s="1" t="str">
        <f>IF(ISBLANK(Values!E54),"","4730574031")</f>
        <v/>
      </c>
      <c r="J55" s="31" t="str">
        <f>IF(ISBLANK(Values!E54),"",Values!F54 )</f>
        <v/>
      </c>
      <c r="K55" s="27" t="str">
        <f>IF(ISBLANK(Values!E54),"",IF(Values!J54, Values!$B$4, Values!$B$5))</f>
        <v/>
      </c>
      <c r="L55" s="27" t="str">
        <f>IF(ISBLANK(Values!E54),"",IF($CO55="DEFAULT", Values!$B$18, ""))</f>
        <v/>
      </c>
      <c r="M55" s="27" t="str">
        <f>IF(ISBLANK(Values!E54),"",Values!$M54)</f>
        <v/>
      </c>
      <c r="N55" s="27" t="str">
        <f>IF(ISBLANK(Values!$F54),"",Values!N54)</f>
        <v/>
      </c>
      <c r="O55" s="27" t="str">
        <f>IF(ISBLANK(Values!$F54),"",Values!O54)</f>
        <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
      </c>
      <c r="X55" s="29" t="str">
        <f>IF(ISBLANK(Values!E54),"",Values!$B$13)</f>
        <v/>
      </c>
      <c r="Y55" s="31" t="str">
        <f>IF(ISBLANK(Values!E54),"","Size-Color")</f>
        <v/>
      </c>
      <c r="Z55" s="29" t="str">
        <f>IF(ISBLANK(Values!E54),"","variation")</f>
        <v/>
      </c>
      <c r="AA55" s="1" t="str">
        <f>IF(ISBLANK(Values!E54),"",Values!$B$20)</f>
        <v/>
      </c>
      <c r="AB55" s="1" t="str">
        <f>IF(ISBLANK(Values!E54),"",Values!$B$29)</f>
        <v/>
      </c>
      <c r="AI55" s="34" t="str">
        <f>IF(ISBLANK(Values!E54),"",IF(Values!I54,Values!$B$23,Values!$B$33))</f>
        <v/>
      </c>
      <c r="AJ55" s="3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7" t="str">
        <f>IF(ISBLANK(Values!E54),"",Values!H54)</f>
        <v/>
      </c>
      <c r="AV55" s="1" t="str">
        <f>IF(ISBLANK(Values!E54),"",IF(Values!J54,"Backlit", "Non-Backlit"))</f>
        <v/>
      </c>
      <c r="AW55"/>
      <c r="BE55" s="1" t="str">
        <f>IF(ISBLANK(Values!E54),"","Professional Audience")</f>
        <v/>
      </c>
      <c r="BF55" s="1" t="str">
        <f>IF(ISBLANK(Values!E54),"","Consumer Audience")</f>
        <v/>
      </c>
      <c r="BG55" s="1" t="str">
        <f>IF(ISBLANK(Values!E54),"","Adults")</f>
        <v/>
      </c>
      <c r="BH55" s="1"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1" t="str">
        <f>IF(ISBLANK(Values!E54),"","Parts")</f>
        <v/>
      </c>
      <c r="DP55" s="1" t="str">
        <f>IF(ISBLANK(Values!E54),"",Values!$B$31)</f>
        <v/>
      </c>
      <c r="DY55" t="str">
        <f>IF(ISBLANK(Values!$E54), "", "not_applicable")</f>
        <v/>
      </c>
      <c r="EI55" s="1" t="str">
        <f>IF(ISBLANK(Values!E54),"",Values!$B$31)</f>
        <v/>
      </c>
      <c r="ES55" s="1" t="str">
        <f>IF(ISBLANK(Values!E54),"","Amazon Tellus UPS")</f>
        <v/>
      </c>
      <c r="EV55" s="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7"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93" ht="17" x14ac:dyDescent="0.2">
      <c r="A56" s="1" t="str">
        <f>IF(ISBLANK(Values!E55),"",IF(Values!$B$37="EU","computercomponent","computer"))</f>
        <v/>
      </c>
      <c r="B56" s="33" t="str">
        <f>IF(ISBLANK(Values!E55),"",Values!F55)</f>
        <v/>
      </c>
      <c r="C56" s="29" t="str">
        <f>IF(ISBLANK(Values!E55),"","TellusRem")</f>
        <v/>
      </c>
      <c r="D56" s="28" t="str">
        <f>IF(ISBLANK(Values!E55),"",Values!E55)</f>
        <v/>
      </c>
      <c r="E56" s="1" t="str">
        <f>IF(ISBLANK(Values!E55),"","EAN")</f>
        <v/>
      </c>
      <c r="F56" s="27" t="str">
        <f>IF(ISBLANK(Values!E55),"",IF(Values!J55, SUBSTITUTE(Values!$B$1, "{language}", Values!H55) &amp; " " &amp;Values!$B$3, SUBSTITUTE(Values!$B$2, "{language}", Values!$H55) &amp; " " &amp;Values!$B$3))</f>
        <v/>
      </c>
      <c r="G56" s="29" t="str">
        <f>IF(ISBLANK(Values!E55),"","TellusRem")</f>
        <v/>
      </c>
      <c r="H56" s="1" t="str">
        <f>IF(ISBLANK(Values!E55),"",Values!$B$16)</f>
        <v/>
      </c>
      <c r="I56" s="1" t="str">
        <f>IF(ISBLANK(Values!E55),"","4730574031")</f>
        <v/>
      </c>
      <c r="J56" s="31" t="str">
        <f>IF(ISBLANK(Values!E55),"",Values!F55 )</f>
        <v/>
      </c>
      <c r="K56" s="27" t="str">
        <f>IF(ISBLANK(Values!E55),"",IF(Values!J55, Values!$B$4, Values!$B$5))</f>
        <v/>
      </c>
      <c r="L56" s="27" t="str">
        <f>IF(ISBLANK(Values!E55),"",IF($CO56="DEFAULT", Values!$B$18, ""))</f>
        <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
      </c>
      <c r="X56" s="29" t="str">
        <f>IF(ISBLANK(Values!E55),"",Values!$B$13)</f>
        <v/>
      </c>
      <c r="Y56" s="31" t="str">
        <f>IF(ISBLANK(Values!E55),"","Size-Color")</f>
        <v/>
      </c>
      <c r="Z56" s="29" t="str">
        <f>IF(ISBLANK(Values!E55),"","variation")</f>
        <v/>
      </c>
      <c r="AA56" s="1" t="str">
        <f>IF(ISBLANK(Values!E55),"",Values!$B$20)</f>
        <v/>
      </c>
      <c r="AB56" s="1" t="str">
        <f>IF(ISBLANK(Values!E55),"",Values!$B$29)</f>
        <v/>
      </c>
      <c r="AI56" s="34" t="str">
        <f>IF(ISBLANK(Values!E55),"",IF(Values!I55,Values!$B$23,Values!$B$33))</f>
        <v/>
      </c>
      <c r="AJ56" s="3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7" t="str">
        <f>IF(ISBLANK(Values!E55),"",Values!H55)</f>
        <v/>
      </c>
      <c r="AV56" s="1" t="str">
        <f>IF(ISBLANK(Values!E55),"",IF(Values!J55,"Backlit", "Non-Backlit"))</f>
        <v/>
      </c>
      <c r="AW56"/>
      <c r="BE56" s="1" t="str">
        <f>IF(ISBLANK(Values!E55),"","Professional Audience")</f>
        <v/>
      </c>
      <c r="BF56" s="1" t="str">
        <f>IF(ISBLANK(Values!E55),"","Consumer Audience")</f>
        <v/>
      </c>
      <c r="BG56" s="1" t="str">
        <f>IF(ISBLANK(Values!E55),"","Adults")</f>
        <v/>
      </c>
      <c r="BH56" s="1"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1" t="str">
        <f>IF(ISBLANK(Values!E55),"","Parts")</f>
        <v/>
      </c>
      <c r="DP56" s="1" t="str">
        <f>IF(ISBLANK(Values!E55),"",Values!$B$31)</f>
        <v/>
      </c>
      <c r="DY56" t="str">
        <f>IF(ISBLANK(Values!$E55), "", "not_applicable")</f>
        <v/>
      </c>
      <c r="EI56" s="1" t="str">
        <f>IF(ISBLANK(Values!E55),"",Values!$B$31)</f>
        <v/>
      </c>
      <c r="ES56" s="1" t="str">
        <f>IF(ISBLANK(Values!E55),"","Amazon Tellus UPS")</f>
        <v/>
      </c>
      <c r="EV56" s="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7"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93" ht="17" x14ac:dyDescent="0.2">
      <c r="A57" s="1" t="str">
        <f>IF(ISBLANK(Values!E56),"",IF(Values!$B$37="EU","computercomponent","computer"))</f>
        <v/>
      </c>
      <c r="B57" s="33" t="str">
        <f>IF(ISBLANK(Values!E56),"",Values!F56)</f>
        <v/>
      </c>
      <c r="C57" s="29" t="str">
        <f>IF(ISBLANK(Values!E56),"","TellusRem")</f>
        <v/>
      </c>
      <c r="D57" s="28" t="str">
        <f>IF(ISBLANK(Values!E56),"",Values!E56)</f>
        <v/>
      </c>
      <c r="E57" s="1" t="str">
        <f>IF(ISBLANK(Values!E56),"","EAN")</f>
        <v/>
      </c>
      <c r="F57" s="27" t="str">
        <f>IF(ISBLANK(Values!E56),"",IF(Values!J56, SUBSTITUTE(Values!$B$1, "{language}", Values!H56) &amp; " " &amp;Values!$B$3, SUBSTITUTE(Values!$B$2, "{language}", Values!$H56) &amp; " " &amp;Values!$B$3))</f>
        <v/>
      </c>
      <c r="G57" s="29" t="str">
        <f>IF(ISBLANK(Values!E56),"","TellusRem")</f>
        <v/>
      </c>
      <c r="H57" s="1" t="str">
        <f>IF(ISBLANK(Values!E56),"",Values!$B$16)</f>
        <v/>
      </c>
      <c r="I57" s="1" t="str">
        <f>IF(ISBLANK(Values!E56),"","4730574031")</f>
        <v/>
      </c>
      <c r="J57" s="31" t="str">
        <f>IF(ISBLANK(Values!E56),"",Values!F56 )</f>
        <v/>
      </c>
      <c r="K57" s="27" t="str">
        <f>IF(ISBLANK(Values!E56),"",IF(Values!J56, Values!$B$4, Values!$B$5))</f>
        <v/>
      </c>
      <c r="L57" s="27" t="str">
        <f>IF(ISBLANK(Values!E56),"",IF($CO57="DEFAULT", Values!$B$18, ""))</f>
        <v/>
      </c>
      <c r="M57" s="27" t="str">
        <f>IF(ISBLANK(Values!E56),"",Values!$M56)</f>
        <v/>
      </c>
      <c r="N57" s="27" t="str">
        <f>IF(ISBLANK(Values!$F56),"",Values!N56)</f>
        <v/>
      </c>
      <c r="O57" s="27" t="str">
        <f>IF(ISBLANK(Values!$F56),"",Values!O56)</f>
        <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
      </c>
      <c r="X57" s="29" t="str">
        <f>IF(ISBLANK(Values!E56),"",Values!$B$13)</f>
        <v/>
      </c>
      <c r="Y57" s="31" t="str">
        <f>IF(ISBLANK(Values!E56),"","Size-Color")</f>
        <v/>
      </c>
      <c r="Z57" s="29" t="str">
        <f>IF(ISBLANK(Values!E56),"","variation")</f>
        <v/>
      </c>
      <c r="AA57" s="1" t="str">
        <f>IF(ISBLANK(Values!E56),"",Values!$B$20)</f>
        <v/>
      </c>
      <c r="AB57" s="1" t="str">
        <f>IF(ISBLANK(Values!E56),"",Values!$B$29)</f>
        <v/>
      </c>
      <c r="AI57" s="34" t="str">
        <f>IF(ISBLANK(Values!E56),"",IF(Values!I56,Values!$B$23,Values!$B$33))</f>
        <v/>
      </c>
      <c r="AJ57" s="3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7" t="str">
        <f>IF(ISBLANK(Values!E56),"",Values!H56)</f>
        <v/>
      </c>
      <c r="AV57" s="1" t="str">
        <f>IF(ISBLANK(Values!E56),"",IF(Values!J56,"Backlit", "Non-Backlit"))</f>
        <v/>
      </c>
      <c r="AW57"/>
      <c r="BE57" s="1" t="str">
        <f>IF(ISBLANK(Values!E56),"","Professional Audience")</f>
        <v/>
      </c>
      <c r="BF57" s="1" t="str">
        <f>IF(ISBLANK(Values!E56),"","Consumer Audience")</f>
        <v/>
      </c>
      <c r="BG57" s="1" t="str">
        <f>IF(ISBLANK(Values!E56),"","Adults")</f>
        <v/>
      </c>
      <c r="BH57" s="1"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1" t="str">
        <f>IF(ISBLANK(Values!E56),"","Parts")</f>
        <v/>
      </c>
      <c r="DP57" s="1" t="str">
        <f>IF(ISBLANK(Values!E56),"",Values!$B$31)</f>
        <v/>
      </c>
      <c r="DY57" t="str">
        <f>IF(ISBLANK(Values!$E56), "", "not_applicable")</f>
        <v/>
      </c>
      <c r="EI57" s="1" t="str">
        <f>IF(ISBLANK(Values!E56),"",Values!$B$31)</f>
        <v/>
      </c>
      <c r="ES57" s="1" t="str">
        <f>IF(ISBLANK(Values!E56),"","Amazon Tellus UPS")</f>
        <v/>
      </c>
      <c r="EV57" s="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7"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93" ht="17" x14ac:dyDescent="0.2">
      <c r="A58" s="1" t="str">
        <f>IF(ISBLANK(Values!E57),"",IF(Values!$B$37="EU","computercomponent","computer"))</f>
        <v/>
      </c>
      <c r="B58" s="33" t="str">
        <f>IF(ISBLANK(Values!E57),"",Values!F57)</f>
        <v/>
      </c>
      <c r="C58" s="29" t="str">
        <f>IF(ISBLANK(Values!E57),"","TellusRem")</f>
        <v/>
      </c>
      <c r="D58" s="28" t="str">
        <f>IF(ISBLANK(Values!E57),"",Values!E57)</f>
        <v/>
      </c>
      <c r="E58" s="1" t="str">
        <f>IF(ISBLANK(Values!E57),"","EAN")</f>
        <v/>
      </c>
      <c r="F58" s="27" t="str">
        <f>IF(ISBLANK(Values!E57),"",IF(Values!J57, SUBSTITUTE(Values!$B$1, "{language}", Values!H57) &amp; " " &amp;Values!$B$3, SUBSTITUTE(Values!$B$2, "{language}", Values!$H57) &amp; " " &amp;Values!$B$3))</f>
        <v/>
      </c>
      <c r="G58" s="29" t="str">
        <f>IF(ISBLANK(Values!E57),"","TellusRem")</f>
        <v/>
      </c>
      <c r="H58" s="1" t="str">
        <f>IF(ISBLANK(Values!E57),"",Values!$B$16)</f>
        <v/>
      </c>
      <c r="I58" s="1" t="str">
        <f>IF(ISBLANK(Values!E57),"","4730574031")</f>
        <v/>
      </c>
      <c r="J58" s="31" t="str">
        <f>IF(ISBLANK(Values!E57),"",Values!F57 )</f>
        <v/>
      </c>
      <c r="K58" s="27" t="str">
        <f>IF(ISBLANK(Values!E57),"",IF(Values!J57, Values!$B$4, Values!$B$5))</f>
        <v/>
      </c>
      <c r="L58" s="27" t="str">
        <f>IF(ISBLANK(Values!E57),"",IF($CO58="DEFAULT", Values!$B$18, ""))</f>
        <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
      </c>
      <c r="X58" s="29" t="str">
        <f>IF(ISBLANK(Values!E57),"",Values!$B$13)</f>
        <v/>
      </c>
      <c r="Y58" s="31" t="str">
        <f>IF(ISBLANK(Values!E57),"","Size-Color")</f>
        <v/>
      </c>
      <c r="Z58" s="29" t="str">
        <f>IF(ISBLANK(Values!E57),"","variation")</f>
        <v/>
      </c>
      <c r="AA58" s="1" t="str">
        <f>IF(ISBLANK(Values!E57),"",Values!$B$20)</f>
        <v/>
      </c>
      <c r="AB58" s="1" t="str">
        <f>IF(ISBLANK(Values!E57),"",Values!$B$29)</f>
        <v/>
      </c>
      <c r="AI58" s="34" t="str">
        <f>IF(ISBLANK(Values!E57),"",IF(Values!I57,Values!$B$23,Values!$B$33))</f>
        <v/>
      </c>
      <c r="AJ58" s="3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7" t="str">
        <f>IF(ISBLANK(Values!E57),"",Values!H57)</f>
        <v/>
      </c>
      <c r="AV58" s="1" t="str">
        <f>IF(ISBLANK(Values!E57),"",IF(Values!J57,"Backlit", "Non-Backlit"))</f>
        <v/>
      </c>
      <c r="AW58"/>
      <c r="BE58" s="1" t="str">
        <f>IF(ISBLANK(Values!E57),"","Professional Audience")</f>
        <v/>
      </c>
      <c r="BF58" s="1" t="str">
        <f>IF(ISBLANK(Values!E57),"","Consumer Audience")</f>
        <v/>
      </c>
      <c r="BG58" s="1" t="str">
        <f>IF(ISBLANK(Values!E57),"","Adults")</f>
        <v/>
      </c>
      <c r="BH58" s="1"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1" t="str">
        <f>IF(ISBLANK(Values!E57),"","Parts")</f>
        <v/>
      </c>
      <c r="DP58" s="1" t="str">
        <f>IF(ISBLANK(Values!E57),"",Values!$B$31)</f>
        <v/>
      </c>
      <c r="DY58" t="str">
        <f>IF(ISBLANK(Values!$E57), "", "not_applicable")</f>
        <v/>
      </c>
      <c r="EI58" s="1" t="str">
        <f>IF(ISBLANK(Values!E57),"",Values!$B$31)</f>
        <v/>
      </c>
      <c r="ES58" s="1" t="str">
        <f>IF(ISBLANK(Values!E57),"","Amazon Tellus UPS")</f>
        <v/>
      </c>
      <c r="EV58" s="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7"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93" ht="17" x14ac:dyDescent="0.2">
      <c r="A59" s="1" t="str">
        <f>IF(ISBLANK(Values!E58),"",IF(Values!$B$37="EU","computercomponent","computer"))</f>
        <v/>
      </c>
      <c r="B59" s="33" t="str">
        <f>IF(ISBLANK(Values!E58),"",Values!F58)</f>
        <v/>
      </c>
      <c r="C59" s="29" t="str">
        <f>IF(ISBLANK(Values!E58),"","TellusRem")</f>
        <v/>
      </c>
      <c r="D59" s="28" t="str">
        <f>IF(ISBLANK(Values!E58),"",Values!E58)</f>
        <v/>
      </c>
      <c r="E59" s="1" t="str">
        <f>IF(ISBLANK(Values!E58),"","EAN")</f>
        <v/>
      </c>
      <c r="F59" s="27" t="str">
        <f>IF(ISBLANK(Values!E58),"",IF(Values!J58, SUBSTITUTE(Values!$B$1, "{language}", Values!H58) &amp; " " &amp;Values!$B$3, SUBSTITUTE(Values!$B$2, "{language}", Values!$H58) &amp; " " &amp;Values!$B$3))</f>
        <v/>
      </c>
      <c r="G59" s="29" t="str">
        <f>IF(ISBLANK(Values!E58),"","TellusRem")</f>
        <v/>
      </c>
      <c r="H59" s="1" t="str">
        <f>IF(ISBLANK(Values!E58),"",Values!$B$16)</f>
        <v/>
      </c>
      <c r="I59" s="1" t="str">
        <f>IF(ISBLANK(Values!E58),"","4730574031")</f>
        <v/>
      </c>
      <c r="J59" s="31" t="str">
        <f>IF(ISBLANK(Values!E58),"",Values!F58 )</f>
        <v/>
      </c>
      <c r="K59" s="27" t="str">
        <f>IF(ISBLANK(Values!E58),"",IF(Values!J58, Values!$B$4, Values!$B$5))</f>
        <v/>
      </c>
      <c r="L59" s="27" t="str">
        <f>IF(ISBLANK(Values!E58),"",IF($CO59="DEFAULT", Values!$B$18, ""))</f>
        <v/>
      </c>
      <c r="M59" s="27" t="str">
        <f>IF(ISBLANK(Values!E58),"",Values!$M58)</f>
        <v/>
      </c>
      <c r="N59" s="27" t="str">
        <f>IF(ISBLANK(Values!$F58),"",Values!N58)</f>
        <v/>
      </c>
      <c r="O59" s="27" t="str">
        <f>IF(ISBLANK(Values!$F58),"",Values!O58)</f>
        <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
      </c>
      <c r="X59" s="29" t="str">
        <f>IF(ISBLANK(Values!E58),"",Values!$B$13)</f>
        <v/>
      </c>
      <c r="Y59" s="31" t="str">
        <f>IF(ISBLANK(Values!E58),"","Size-Color")</f>
        <v/>
      </c>
      <c r="Z59" s="29" t="str">
        <f>IF(ISBLANK(Values!E58),"","variation")</f>
        <v/>
      </c>
      <c r="AA59" s="1" t="str">
        <f>IF(ISBLANK(Values!E58),"",Values!$B$20)</f>
        <v/>
      </c>
      <c r="AB59" s="1" t="str">
        <f>IF(ISBLANK(Values!E58),"",Values!$B$29)</f>
        <v/>
      </c>
      <c r="AI59" s="34" t="str">
        <f>IF(ISBLANK(Values!E58),"",IF(Values!I58,Values!$B$23,Values!$B$33))</f>
        <v/>
      </c>
      <c r="AJ59" s="3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7" t="str">
        <f>IF(ISBLANK(Values!E58),"",Values!H58)</f>
        <v/>
      </c>
      <c r="AV59" s="1" t="str">
        <f>IF(ISBLANK(Values!E58),"",IF(Values!J58,"Backlit", "Non-Backlit"))</f>
        <v/>
      </c>
      <c r="AW59"/>
      <c r="BE59" s="1" t="str">
        <f>IF(ISBLANK(Values!E58),"","Professional Audience")</f>
        <v/>
      </c>
      <c r="BF59" s="1" t="str">
        <f>IF(ISBLANK(Values!E58),"","Consumer Audience")</f>
        <v/>
      </c>
      <c r="BG59" s="1" t="str">
        <f>IF(ISBLANK(Values!E58),"","Adults")</f>
        <v/>
      </c>
      <c r="BH59" s="1"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1" t="str">
        <f>IF(ISBLANK(Values!E58),"","Parts")</f>
        <v/>
      </c>
      <c r="DP59" s="1" t="str">
        <f>IF(ISBLANK(Values!E58),"",Values!$B$31)</f>
        <v/>
      </c>
      <c r="DY59" t="str">
        <f>IF(ISBLANK(Values!$E58), "", "not_applicable")</f>
        <v/>
      </c>
      <c r="EI59" s="1" t="str">
        <f>IF(ISBLANK(Values!E58),"",Values!$B$31)</f>
        <v/>
      </c>
      <c r="ES59" s="1" t="str">
        <f>IF(ISBLANK(Values!E58),"","Amazon Tellus UPS")</f>
        <v/>
      </c>
      <c r="EV59" s="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7"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93" ht="17" x14ac:dyDescent="0.2">
      <c r="A60" s="1" t="str">
        <f>IF(ISBLANK(Values!E59),"",IF(Values!$B$37="EU","computercomponent","computer"))</f>
        <v/>
      </c>
      <c r="B60" s="33" t="str">
        <f>IF(ISBLANK(Values!E59),"",Values!F59)</f>
        <v/>
      </c>
      <c r="C60" s="29" t="str">
        <f>IF(ISBLANK(Values!E59),"","TellusRem")</f>
        <v/>
      </c>
      <c r="D60" s="28" t="str">
        <f>IF(ISBLANK(Values!E59),"",Values!E59)</f>
        <v/>
      </c>
      <c r="E60" s="1" t="str">
        <f>IF(ISBLANK(Values!E59),"","EAN")</f>
        <v/>
      </c>
      <c r="F60" s="27" t="str">
        <f>IF(ISBLANK(Values!E59),"",IF(Values!J59, SUBSTITUTE(Values!$B$1, "{language}", Values!H59) &amp; " " &amp;Values!$B$3, SUBSTITUTE(Values!$B$2, "{language}", Values!$H59) &amp; " " &amp;Values!$B$3))</f>
        <v/>
      </c>
      <c r="G60" s="29" t="str">
        <f>IF(ISBLANK(Values!E59),"","TellusRem")</f>
        <v/>
      </c>
      <c r="H60" s="1" t="str">
        <f>IF(ISBLANK(Values!E59),"",Values!$B$16)</f>
        <v/>
      </c>
      <c r="I60" s="1" t="str">
        <f>IF(ISBLANK(Values!E59),"","4730574031")</f>
        <v/>
      </c>
      <c r="J60" s="31" t="str">
        <f>IF(ISBLANK(Values!E59),"",Values!F59 )</f>
        <v/>
      </c>
      <c r="K60" s="27" t="str">
        <f>IF(ISBLANK(Values!E59),"",IF(Values!J59, Values!$B$4, Values!$B$5))</f>
        <v/>
      </c>
      <c r="L60" s="27" t="str">
        <f>IF(ISBLANK(Values!E59),"",IF($CO60="DEFAULT", Values!$B$18, ""))</f>
        <v/>
      </c>
      <c r="M60" s="27" t="str">
        <f>IF(ISBLANK(Values!E59),"",Values!$M59)</f>
        <v/>
      </c>
      <c r="N60" s="27" t="str">
        <f>IF(ISBLANK(Values!$F59),"",Values!N59)</f>
        <v/>
      </c>
      <c r="O60" s="27" t="str">
        <f>IF(ISBLANK(Values!$F59),"",Values!O59)</f>
        <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
      </c>
      <c r="X60" s="29" t="str">
        <f>IF(ISBLANK(Values!E59),"",Values!$B$13)</f>
        <v/>
      </c>
      <c r="Y60" s="31" t="str">
        <f>IF(ISBLANK(Values!E59),"","Size-Color")</f>
        <v/>
      </c>
      <c r="Z60" s="29" t="str">
        <f>IF(ISBLANK(Values!E59),"","variation")</f>
        <v/>
      </c>
      <c r="AA60" s="1" t="str">
        <f>IF(ISBLANK(Values!E59),"",Values!$B$20)</f>
        <v/>
      </c>
      <c r="AB60" s="1" t="str">
        <f>IF(ISBLANK(Values!E59),"",Values!$B$29)</f>
        <v/>
      </c>
      <c r="AI60" s="34" t="str">
        <f>IF(ISBLANK(Values!E59),"",IF(Values!I59,Values!$B$23,Values!$B$33))</f>
        <v/>
      </c>
      <c r="AJ60" s="3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7" t="str">
        <f>IF(ISBLANK(Values!E59),"",Values!H59)</f>
        <v/>
      </c>
      <c r="AV60" s="1" t="str">
        <f>IF(ISBLANK(Values!E59),"",IF(Values!J59,"Backlit", "Non-Backlit"))</f>
        <v/>
      </c>
      <c r="AW60"/>
      <c r="BE60" s="1" t="str">
        <f>IF(ISBLANK(Values!E59),"","Professional Audience")</f>
        <v/>
      </c>
      <c r="BF60" s="1" t="str">
        <f>IF(ISBLANK(Values!E59),"","Consumer Audience")</f>
        <v/>
      </c>
      <c r="BG60" s="1" t="str">
        <f>IF(ISBLANK(Values!E59),"","Adults")</f>
        <v/>
      </c>
      <c r="BH60" s="1"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1" t="str">
        <f>IF(ISBLANK(Values!E59),"","Parts")</f>
        <v/>
      </c>
      <c r="DP60" s="1" t="str">
        <f>IF(ISBLANK(Values!E59),"",Values!$B$31)</f>
        <v/>
      </c>
      <c r="DY60" t="str">
        <f>IF(ISBLANK(Values!$E59), "", "not_applicable")</f>
        <v/>
      </c>
      <c r="EI60" s="1" t="str">
        <f>IF(ISBLANK(Values!E59),"",Values!$B$31)</f>
        <v/>
      </c>
      <c r="ES60" s="1" t="str">
        <f>IF(ISBLANK(Values!E59),"","Amazon Tellus UPS")</f>
        <v/>
      </c>
      <c r="EV60" s="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7"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93" ht="17" x14ac:dyDescent="0.2">
      <c r="A61" s="1" t="str">
        <f>IF(ISBLANK(Values!E60),"",IF(Values!$B$37="EU","computercomponent","computer"))</f>
        <v/>
      </c>
      <c r="B61" s="33" t="str">
        <f>IF(ISBLANK(Values!E60),"",Values!F60)</f>
        <v/>
      </c>
      <c r="C61" s="29" t="str">
        <f>IF(ISBLANK(Values!E60),"","TellusRem")</f>
        <v/>
      </c>
      <c r="D61" s="28" t="str">
        <f>IF(ISBLANK(Values!E60),"",Values!E60)</f>
        <v/>
      </c>
      <c r="E61" s="1" t="str">
        <f>IF(ISBLANK(Values!E60),"","EAN")</f>
        <v/>
      </c>
      <c r="F61" s="27" t="str">
        <f>IF(ISBLANK(Values!E60),"",IF(Values!J60, SUBSTITUTE(Values!$B$1, "{language}", Values!H60) &amp; " " &amp;Values!$B$3, SUBSTITUTE(Values!$B$2, "{language}", Values!$H60) &amp; " " &amp;Values!$B$3))</f>
        <v/>
      </c>
      <c r="G61" s="29" t="str">
        <f>IF(ISBLANK(Values!E60),"","TellusRem")</f>
        <v/>
      </c>
      <c r="H61" s="1" t="str">
        <f>IF(ISBLANK(Values!E60),"",Values!$B$16)</f>
        <v/>
      </c>
      <c r="I61" s="1" t="str">
        <f>IF(ISBLANK(Values!E60),"","4730574031")</f>
        <v/>
      </c>
      <c r="J61" s="31" t="str">
        <f>IF(ISBLANK(Values!E60),"",Values!F60 )</f>
        <v/>
      </c>
      <c r="K61" s="27" t="str">
        <f>IF(ISBLANK(Values!E60),"",IF(Values!J60, Values!$B$4, Values!$B$5))</f>
        <v/>
      </c>
      <c r="L61" s="27" t="str">
        <f>IF(ISBLANK(Values!E60),"",IF($CO61="DEFAULT", Values!$B$18, ""))</f>
        <v/>
      </c>
      <c r="M61" s="27" t="str">
        <f>IF(ISBLANK(Values!E60),"",Values!$M60)</f>
        <v/>
      </c>
      <c r="N61" s="27" t="str">
        <f>IF(ISBLANK(Values!$F60),"",Values!N60)</f>
        <v/>
      </c>
      <c r="O61" s="27" t="str">
        <f>IF(ISBLANK(Values!$F60),"",Values!O60)</f>
        <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
      </c>
      <c r="X61" s="29" t="str">
        <f>IF(ISBLANK(Values!E60),"",Values!$B$13)</f>
        <v/>
      </c>
      <c r="Y61" s="31" t="str">
        <f>IF(ISBLANK(Values!E60),"","Size-Color")</f>
        <v/>
      </c>
      <c r="Z61" s="29" t="str">
        <f>IF(ISBLANK(Values!E60),"","variation")</f>
        <v/>
      </c>
      <c r="AA61" s="1" t="str">
        <f>IF(ISBLANK(Values!E60),"",Values!$B$20)</f>
        <v/>
      </c>
      <c r="AB61" s="1" t="str">
        <f>IF(ISBLANK(Values!E60),"",Values!$B$29)</f>
        <v/>
      </c>
      <c r="AI61" s="34" t="str">
        <f>IF(ISBLANK(Values!E60),"",IF(Values!I60,Values!$B$23,Values!$B$33))</f>
        <v/>
      </c>
      <c r="AJ61" s="3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7" t="str">
        <f>IF(ISBLANK(Values!E60),"",Values!H60)</f>
        <v/>
      </c>
      <c r="AV61" s="1" t="str">
        <f>IF(ISBLANK(Values!E60),"",IF(Values!J60,"Backlit", "Non-Backlit"))</f>
        <v/>
      </c>
      <c r="AW61"/>
      <c r="BE61" s="1" t="str">
        <f>IF(ISBLANK(Values!E60),"","Professional Audience")</f>
        <v/>
      </c>
      <c r="BF61" s="1" t="str">
        <f>IF(ISBLANK(Values!E60),"","Consumer Audience")</f>
        <v/>
      </c>
      <c r="BG61" s="1" t="str">
        <f>IF(ISBLANK(Values!E60),"","Adults")</f>
        <v/>
      </c>
      <c r="BH61" s="1"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1" t="str">
        <f>IF(ISBLANK(Values!E60),"","Parts")</f>
        <v/>
      </c>
      <c r="DP61" s="1" t="str">
        <f>IF(ISBLANK(Values!E60),"",Values!$B$31)</f>
        <v/>
      </c>
      <c r="DY61" t="str">
        <f>IF(ISBLANK(Values!$E60), "", "not_applicable")</f>
        <v/>
      </c>
      <c r="EI61" s="1" t="str">
        <f>IF(ISBLANK(Values!E60),"",Values!$B$31)</f>
        <v/>
      </c>
      <c r="ES61" s="1" t="str">
        <f>IF(ISBLANK(Values!E60),"","Amazon Tellus UPS")</f>
        <v/>
      </c>
      <c r="EV61" s="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7"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93" ht="17" x14ac:dyDescent="0.2">
      <c r="A62" s="1" t="str">
        <f>IF(ISBLANK(Values!E61),"",IF(Values!$B$37="EU","computercomponent","computer"))</f>
        <v/>
      </c>
      <c r="B62" s="33" t="str">
        <f>IF(ISBLANK(Values!E61),"",Values!F61)</f>
        <v/>
      </c>
      <c r="C62" s="29" t="str">
        <f>IF(ISBLANK(Values!E61),"","TellusRem")</f>
        <v/>
      </c>
      <c r="D62" s="28" t="str">
        <f>IF(ISBLANK(Values!E61),"",Values!E61)</f>
        <v/>
      </c>
      <c r="E62" s="1" t="str">
        <f>IF(ISBLANK(Values!E61),"","EAN")</f>
        <v/>
      </c>
      <c r="F62" s="27" t="str">
        <f>IF(ISBLANK(Values!E61),"",IF(Values!J61, SUBSTITUTE(Values!$B$1, "{language}", Values!H61) &amp; " " &amp;Values!$B$3, SUBSTITUTE(Values!$B$2, "{language}", Values!$H61) &amp; " " &amp;Values!$B$3))</f>
        <v/>
      </c>
      <c r="G62" s="29" t="str">
        <f>IF(ISBLANK(Values!E61),"","TellusRem")</f>
        <v/>
      </c>
      <c r="H62" s="1" t="str">
        <f>IF(ISBLANK(Values!E61),"",Values!$B$16)</f>
        <v/>
      </c>
      <c r="I62" s="1" t="str">
        <f>IF(ISBLANK(Values!E61),"","4730574031")</f>
        <v/>
      </c>
      <c r="J62" s="31" t="str">
        <f>IF(ISBLANK(Values!E61),"",Values!F61 )</f>
        <v/>
      </c>
      <c r="K62" s="27" t="str">
        <f>IF(ISBLANK(Values!E61),"",IF(Values!J61, Values!$B$4, Values!$B$5))</f>
        <v/>
      </c>
      <c r="L62" s="27" t="str">
        <f>IF(ISBLANK(Values!E61),"",IF($CO62="DEFAULT", Values!$B$18, ""))</f>
        <v/>
      </c>
      <c r="M62" s="27" t="str">
        <f>IF(ISBLANK(Values!E61),"",Values!$M61)</f>
        <v/>
      </c>
      <c r="N62" s="27" t="str">
        <f>IF(ISBLANK(Values!$F61),"",Values!N61)</f>
        <v/>
      </c>
      <c r="O62" s="27" t="str">
        <f>IF(ISBLANK(Values!$F61),"",Values!O61)</f>
        <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
      </c>
      <c r="X62" s="29" t="str">
        <f>IF(ISBLANK(Values!E61),"",Values!$B$13)</f>
        <v/>
      </c>
      <c r="Y62" s="31" t="str">
        <f>IF(ISBLANK(Values!E61),"","Size-Color")</f>
        <v/>
      </c>
      <c r="Z62" s="29" t="str">
        <f>IF(ISBLANK(Values!E61),"","variation")</f>
        <v/>
      </c>
      <c r="AA62" s="1" t="str">
        <f>IF(ISBLANK(Values!E61),"",Values!$B$20)</f>
        <v/>
      </c>
      <c r="AB62" s="1" t="str">
        <f>IF(ISBLANK(Values!E61),"",Values!$B$29)</f>
        <v/>
      </c>
      <c r="AI62" s="34" t="str">
        <f>IF(ISBLANK(Values!E61),"",IF(Values!I61,Values!$B$23,Values!$B$33))</f>
        <v/>
      </c>
      <c r="AJ62" s="3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7" t="str">
        <f>IF(ISBLANK(Values!E61),"",Values!H61)</f>
        <v/>
      </c>
      <c r="AV62" s="1" t="str">
        <f>IF(ISBLANK(Values!E61),"",IF(Values!J61,"Backlit", "Non-Backlit"))</f>
        <v/>
      </c>
      <c r="AW62"/>
      <c r="BE62" s="1" t="str">
        <f>IF(ISBLANK(Values!E61),"","Professional Audience")</f>
        <v/>
      </c>
      <c r="BF62" s="1" t="str">
        <f>IF(ISBLANK(Values!E61),"","Consumer Audience")</f>
        <v/>
      </c>
      <c r="BG62" s="1" t="str">
        <f>IF(ISBLANK(Values!E61),"","Adults")</f>
        <v/>
      </c>
      <c r="BH62" s="1"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1" t="str">
        <f>IF(ISBLANK(Values!E61),"","Parts")</f>
        <v/>
      </c>
      <c r="DP62" s="1" t="str">
        <f>IF(ISBLANK(Values!E61),"",Values!$B$31)</f>
        <v/>
      </c>
      <c r="DY62" t="str">
        <f>IF(ISBLANK(Values!$E61), "", "not_applicable")</f>
        <v/>
      </c>
      <c r="EI62" s="1" t="str">
        <f>IF(ISBLANK(Values!E61),"",Values!$B$31)</f>
        <v/>
      </c>
      <c r="ES62" s="1" t="str">
        <f>IF(ISBLANK(Values!E61),"","Amazon Tellus UPS")</f>
        <v/>
      </c>
      <c r="EV62" s="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7"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93" ht="17" x14ac:dyDescent="0.2">
      <c r="A63" s="1" t="str">
        <f>IF(ISBLANK(Values!E62),"",IF(Values!$B$37="EU","computercomponent","computer"))</f>
        <v/>
      </c>
      <c r="B63" s="33" t="str">
        <f>IF(ISBLANK(Values!E62),"",Values!F62)</f>
        <v/>
      </c>
      <c r="C63" s="29" t="str">
        <f>IF(ISBLANK(Values!E62),"","TellusRem")</f>
        <v/>
      </c>
      <c r="D63" s="28" t="str">
        <f>IF(ISBLANK(Values!E62),"",Values!E62)</f>
        <v/>
      </c>
      <c r="E63" s="1" t="str">
        <f>IF(ISBLANK(Values!E62),"","EAN")</f>
        <v/>
      </c>
      <c r="F63" s="27" t="str">
        <f>IF(ISBLANK(Values!E62),"",IF(Values!J62, SUBSTITUTE(Values!$B$1, "{language}", Values!H62) &amp; " " &amp;Values!$B$3, SUBSTITUTE(Values!$B$2, "{language}", Values!$H62) &amp; " " &amp;Values!$B$3))</f>
        <v/>
      </c>
      <c r="G63" s="29" t="str">
        <f>IF(ISBLANK(Values!E62),"","TellusRem")</f>
        <v/>
      </c>
      <c r="H63" s="1" t="str">
        <f>IF(ISBLANK(Values!E62),"",Values!$B$16)</f>
        <v/>
      </c>
      <c r="I63" s="1" t="str">
        <f>IF(ISBLANK(Values!E62),"","4730574031")</f>
        <v/>
      </c>
      <c r="J63" s="31" t="str">
        <f>IF(ISBLANK(Values!E62),"",Values!F62 )</f>
        <v/>
      </c>
      <c r="K63" s="27" t="str">
        <f>IF(ISBLANK(Values!E62),"",IF(Values!J62, Values!$B$4, Values!$B$5))</f>
        <v/>
      </c>
      <c r="L63" s="27" t="str">
        <f>IF(ISBLANK(Values!E62),"",IF($CO63="DEFAULT", Values!$B$18, ""))</f>
        <v/>
      </c>
      <c r="M63" s="27" t="str">
        <f>IF(ISBLANK(Values!E62),"",Values!$M62)</f>
        <v/>
      </c>
      <c r="N63" s="27" t="str">
        <f>IF(ISBLANK(Values!$F62),"",Values!N62)</f>
        <v/>
      </c>
      <c r="O63" s="27" t="str">
        <f>IF(ISBLANK(Values!$F62),"",Values!O62)</f>
        <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
      </c>
      <c r="X63" s="29" t="str">
        <f>IF(ISBLANK(Values!E62),"",Values!$B$13)</f>
        <v/>
      </c>
      <c r="Y63" s="31" t="str">
        <f>IF(ISBLANK(Values!E62),"","Size-Color")</f>
        <v/>
      </c>
      <c r="Z63" s="29" t="str">
        <f>IF(ISBLANK(Values!E62),"","variation")</f>
        <v/>
      </c>
      <c r="AA63" s="1" t="str">
        <f>IF(ISBLANK(Values!E62),"",Values!$B$20)</f>
        <v/>
      </c>
      <c r="AB63" s="1" t="str">
        <f>IF(ISBLANK(Values!E62),"",Values!$B$29)</f>
        <v/>
      </c>
      <c r="AI63" s="34" t="str">
        <f>IF(ISBLANK(Values!E62),"",IF(Values!I62,Values!$B$23,Values!$B$33))</f>
        <v/>
      </c>
      <c r="AJ63" s="3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7" t="str">
        <f>IF(ISBLANK(Values!E62),"",Values!H62)</f>
        <v/>
      </c>
      <c r="AV63" s="1" t="str">
        <f>IF(ISBLANK(Values!E62),"",IF(Values!J62,"Backlit", "Non-Backlit"))</f>
        <v/>
      </c>
      <c r="AW63"/>
      <c r="BE63" s="1" t="str">
        <f>IF(ISBLANK(Values!E62),"","Professional Audience")</f>
        <v/>
      </c>
      <c r="BF63" s="1" t="str">
        <f>IF(ISBLANK(Values!E62),"","Consumer Audience")</f>
        <v/>
      </c>
      <c r="BG63" s="1" t="str">
        <f>IF(ISBLANK(Values!E62),"","Adults")</f>
        <v/>
      </c>
      <c r="BH63" s="1"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1" t="str">
        <f>IF(ISBLANK(Values!E62),"","Parts")</f>
        <v/>
      </c>
      <c r="DP63" s="1" t="str">
        <f>IF(ISBLANK(Values!E62),"",Values!$B$31)</f>
        <v/>
      </c>
      <c r="DY63" t="str">
        <f>IF(ISBLANK(Values!$E62), "", "not_applicable")</f>
        <v/>
      </c>
      <c r="EI63" s="1" t="str">
        <f>IF(ISBLANK(Values!E62),"",Values!$B$31)</f>
        <v/>
      </c>
      <c r="ES63" s="1" t="str">
        <f>IF(ISBLANK(Values!E62),"","Amazon Tellus UPS")</f>
        <v/>
      </c>
      <c r="EV63" s="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7"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93" ht="17" x14ac:dyDescent="0.2">
      <c r="A64" s="1" t="str">
        <f>IF(ISBLANK(Values!E63),"",IF(Values!$B$37="EU","computercomponent","computer"))</f>
        <v/>
      </c>
      <c r="B64" s="33" t="str">
        <f>IF(ISBLANK(Values!E63),"",Values!F63)</f>
        <v/>
      </c>
      <c r="C64" s="29" t="str">
        <f>IF(ISBLANK(Values!E63),"","TellusRem")</f>
        <v/>
      </c>
      <c r="D64" s="28" t="str">
        <f>IF(ISBLANK(Values!E63),"",Values!E63)</f>
        <v/>
      </c>
      <c r="E64" s="1" t="str">
        <f>IF(ISBLANK(Values!E63),"","EAN")</f>
        <v/>
      </c>
      <c r="F64" s="27" t="str">
        <f>IF(ISBLANK(Values!E63),"",IF(Values!J63, SUBSTITUTE(Values!$B$1, "{language}", Values!H63) &amp; " " &amp;Values!$B$3, SUBSTITUTE(Values!$B$2, "{language}", Values!$H63) &amp; " " &amp;Values!$B$3))</f>
        <v/>
      </c>
      <c r="G64" s="29" t="str">
        <f>IF(ISBLANK(Values!E63),"","TellusRem")</f>
        <v/>
      </c>
      <c r="H64" s="1" t="str">
        <f>IF(ISBLANK(Values!E63),"",Values!$B$16)</f>
        <v/>
      </c>
      <c r="I64" s="1" t="str">
        <f>IF(ISBLANK(Values!E63),"","4730574031")</f>
        <v/>
      </c>
      <c r="J64" s="31" t="str">
        <f>IF(ISBLANK(Values!E63),"",Values!F63 )</f>
        <v/>
      </c>
      <c r="K64" s="27" t="str">
        <f>IF(ISBLANK(Values!E63),"",IF(Values!J63, Values!$B$4, Values!$B$5))</f>
        <v/>
      </c>
      <c r="L64" s="27" t="str">
        <f>IF(ISBLANK(Values!E63),"",IF($CO64="DEFAULT", Values!$B$18, ""))</f>
        <v/>
      </c>
      <c r="M64" s="27" t="str">
        <f>IF(ISBLANK(Values!E63),"",Values!$M63)</f>
        <v/>
      </c>
      <c r="N64" s="27" t="str">
        <f>IF(ISBLANK(Values!$F63),"",Values!N63)</f>
        <v/>
      </c>
      <c r="O64" s="27" t="str">
        <f>IF(ISBLANK(Values!$F63),"",Values!O63)</f>
        <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
      </c>
      <c r="X64" s="29" t="str">
        <f>IF(ISBLANK(Values!E63),"",Values!$B$13)</f>
        <v/>
      </c>
      <c r="Y64" s="31" t="str">
        <f>IF(ISBLANK(Values!E63),"","Size-Color")</f>
        <v/>
      </c>
      <c r="Z64" s="29" t="str">
        <f>IF(ISBLANK(Values!E63),"","variation")</f>
        <v/>
      </c>
      <c r="AA64" s="1" t="str">
        <f>IF(ISBLANK(Values!E63),"",Values!$B$20)</f>
        <v/>
      </c>
      <c r="AB64" s="1" t="str">
        <f>IF(ISBLANK(Values!E63),"",Values!$B$29)</f>
        <v/>
      </c>
      <c r="AI64" s="34" t="str">
        <f>IF(ISBLANK(Values!E63),"",IF(Values!I63,Values!$B$23,Values!$B$33))</f>
        <v/>
      </c>
      <c r="AJ64" s="3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7" t="str">
        <f>IF(ISBLANK(Values!E63),"",Values!H63)</f>
        <v/>
      </c>
      <c r="AV64" s="1" t="str">
        <f>IF(ISBLANK(Values!E63),"",IF(Values!J63,"Backlit", "Non-Backlit"))</f>
        <v/>
      </c>
      <c r="AW64"/>
      <c r="BE64" s="1" t="str">
        <f>IF(ISBLANK(Values!E63),"","Professional Audience")</f>
        <v/>
      </c>
      <c r="BF64" s="1" t="str">
        <f>IF(ISBLANK(Values!E63),"","Consumer Audience")</f>
        <v/>
      </c>
      <c r="BG64" s="1" t="str">
        <f>IF(ISBLANK(Values!E63),"","Adults")</f>
        <v/>
      </c>
      <c r="BH64" s="1"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1" t="str">
        <f>IF(ISBLANK(Values!E63),"","Parts")</f>
        <v/>
      </c>
      <c r="DP64" s="1" t="str">
        <f>IF(ISBLANK(Values!E63),"",Values!$B$31)</f>
        <v/>
      </c>
      <c r="DY64" t="str">
        <f>IF(ISBLANK(Values!$E63), "", "not_applicable")</f>
        <v/>
      </c>
      <c r="EI64" s="1" t="str">
        <f>IF(ISBLANK(Values!E63),"",Values!$B$31)</f>
        <v/>
      </c>
      <c r="ES64" s="1" t="str">
        <f>IF(ISBLANK(Values!E63),"","Amazon Tellus UPS")</f>
        <v/>
      </c>
      <c r="EV64" s="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7"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1" t="str">
        <f>IF(ISBLANK(Values!E64),"",IF(Values!$B$37="EU","computercomponent","computer"))</f>
        <v/>
      </c>
      <c r="B65" s="33" t="str">
        <f>IF(ISBLANK(Values!E64),"",Values!F64)</f>
        <v/>
      </c>
      <c r="C65" s="29" t="str">
        <f>IF(ISBLANK(Values!E64),"","TellusRem")</f>
        <v/>
      </c>
      <c r="D65" s="28" t="str">
        <f>IF(ISBLANK(Values!E64),"",Values!E64)</f>
        <v/>
      </c>
      <c r="E65" s="1" t="str">
        <f>IF(ISBLANK(Values!E64),"","EAN")</f>
        <v/>
      </c>
      <c r="F65" s="27" t="str">
        <f>IF(ISBLANK(Values!E64),"",IF(Values!J64, SUBSTITUTE(Values!$B$1, "{language}", Values!H64) &amp; " " &amp;Values!$B$3, SUBSTITUTE(Values!$B$2, "{language}", Values!$H64) &amp; " " &amp;Values!$B$3))</f>
        <v/>
      </c>
      <c r="G65" s="29" t="str">
        <f>IF(ISBLANK(Values!E64),"","TellusRem")</f>
        <v/>
      </c>
      <c r="H65" s="1" t="str">
        <f>IF(ISBLANK(Values!E64),"",Values!$B$16)</f>
        <v/>
      </c>
      <c r="I65" s="1" t="str">
        <f>IF(ISBLANK(Values!E64),"","4730574031")</f>
        <v/>
      </c>
      <c r="J65" s="31" t="str">
        <f>IF(ISBLANK(Values!E64),"",Values!F64 )</f>
        <v/>
      </c>
      <c r="K65" s="27" t="str">
        <f>IF(ISBLANK(Values!E64),"",IF(Values!J64, Values!$B$4, Values!$B$5))</f>
        <v/>
      </c>
      <c r="L65" s="27" t="str">
        <f>IF(ISBLANK(Values!E64),"",IF($CO65="DEFAULT", Values!$B$18, ""))</f>
        <v/>
      </c>
      <c r="M65" s="27" t="str">
        <f>IF(ISBLANK(Values!E64),"",Values!$M64)</f>
        <v/>
      </c>
      <c r="N65" s="27" t="str">
        <f>IF(ISBLANK(Values!$F64),"",Values!N64)</f>
        <v/>
      </c>
      <c r="O65" s="27" t="str">
        <f>IF(ISBLANK(Values!$F64),"",Values!O64)</f>
        <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
      </c>
      <c r="X65" s="29" t="str">
        <f>IF(ISBLANK(Values!E64),"",Values!$B$13)</f>
        <v/>
      </c>
      <c r="Y65" s="31" t="str">
        <f>IF(ISBLANK(Values!E64),"","Size-Color")</f>
        <v/>
      </c>
      <c r="Z65" s="29" t="str">
        <f>IF(ISBLANK(Values!E64),"","variation")</f>
        <v/>
      </c>
      <c r="AA65" s="1" t="str">
        <f>IF(ISBLANK(Values!E64),"",Values!$B$20)</f>
        <v/>
      </c>
      <c r="AB65" s="1" t="str">
        <f>IF(ISBLANK(Values!E64),"",Values!$B$29)</f>
        <v/>
      </c>
      <c r="AI65" s="34" t="str">
        <f>IF(ISBLANK(Values!E64),"",IF(Values!I64,Values!$B$23,Values!$B$33))</f>
        <v/>
      </c>
      <c r="AJ65" s="3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7" t="str">
        <f>IF(ISBLANK(Values!E64),"",Values!H64)</f>
        <v/>
      </c>
      <c r="AV65" s="1" t="str">
        <f>IF(ISBLANK(Values!E64),"",IF(Values!J64,"Backlit", "Non-Backlit"))</f>
        <v/>
      </c>
      <c r="AW65"/>
      <c r="BE65" s="1" t="str">
        <f>IF(ISBLANK(Values!E64),"","Professional Audience")</f>
        <v/>
      </c>
      <c r="BF65" s="1" t="str">
        <f>IF(ISBLANK(Values!E64),"","Consumer Audience")</f>
        <v/>
      </c>
      <c r="BG65" s="1" t="str">
        <f>IF(ISBLANK(Values!E64),"","Adults")</f>
        <v/>
      </c>
      <c r="BH65" s="1"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1" t="str">
        <f>IF(ISBLANK(Values!E64),"","Parts")</f>
        <v/>
      </c>
      <c r="DP65" s="1" t="str">
        <f>IF(ISBLANK(Values!E64),"",Values!$B$31)</f>
        <v/>
      </c>
      <c r="DY65" t="str">
        <f>IF(ISBLANK(Values!$E64), "", "not_applicable")</f>
        <v/>
      </c>
      <c r="EI65" s="1" t="str">
        <f>IF(ISBLANK(Values!E64),"",Values!$B$31)</f>
        <v/>
      </c>
      <c r="ES65" s="1" t="str">
        <f>IF(ISBLANK(Values!E64),"","Amazon Tellus UPS")</f>
        <v/>
      </c>
      <c r="EV65" s="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7"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1" t="str">
        <f>IF(ISBLANK(Values!E65),"",IF(Values!$B$37="EU","computercomponent","computer"))</f>
        <v/>
      </c>
      <c r="B66" s="33" t="str">
        <f>IF(ISBLANK(Values!E65),"",Values!F65)</f>
        <v/>
      </c>
      <c r="C66" s="29" t="str">
        <f>IF(ISBLANK(Values!E65),"","TellusRem")</f>
        <v/>
      </c>
      <c r="D66" s="28" t="str">
        <f>IF(ISBLANK(Values!E65),"",Values!E65)</f>
        <v/>
      </c>
      <c r="E66" s="1" t="str">
        <f>IF(ISBLANK(Values!E65),"","EAN")</f>
        <v/>
      </c>
      <c r="F66" s="27" t="str">
        <f>IF(ISBLANK(Values!E65),"",IF(Values!J65, SUBSTITUTE(Values!$B$1, "{language}", Values!H65) &amp; " " &amp;Values!$B$3, SUBSTITUTE(Values!$B$2, "{language}", Values!$H65) &amp; " " &amp;Values!$B$3))</f>
        <v/>
      </c>
      <c r="G66" s="29" t="str">
        <f>IF(ISBLANK(Values!E65),"","TellusRem")</f>
        <v/>
      </c>
      <c r="H66" s="1" t="str">
        <f>IF(ISBLANK(Values!E65),"",Values!$B$16)</f>
        <v/>
      </c>
      <c r="I66" s="1" t="str">
        <f>IF(ISBLANK(Values!E65),"","4730574031")</f>
        <v/>
      </c>
      <c r="J66" s="31" t="str">
        <f>IF(ISBLANK(Values!E65),"",Values!F65 )</f>
        <v/>
      </c>
      <c r="K66" s="27" t="str">
        <f>IF(ISBLANK(Values!E65),"",IF(Values!J65, Values!$B$4, Values!$B$5))</f>
        <v/>
      </c>
      <c r="L66" s="27" t="str">
        <f>IF(ISBLANK(Values!E65),"",IF($CO66="DEFAULT", Values!$B$18, ""))</f>
        <v/>
      </c>
      <c r="M66" s="27" t="str">
        <f>IF(ISBLANK(Values!E65),"",Values!$M65)</f>
        <v/>
      </c>
      <c r="N66" s="27" t="str">
        <f>IF(ISBLANK(Values!$F65),"",Values!N65)</f>
        <v/>
      </c>
      <c r="O66" s="27" t="str">
        <f>IF(ISBLANK(Values!$F65),"",Values!O65)</f>
        <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
      </c>
      <c r="X66" s="29" t="str">
        <f>IF(ISBLANK(Values!E65),"",Values!$B$13)</f>
        <v/>
      </c>
      <c r="Y66" s="31" t="str">
        <f>IF(ISBLANK(Values!E65),"","Size-Color")</f>
        <v/>
      </c>
      <c r="Z66" s="29" t="str">
        <f>IF(ISBLANK(Values!E65),"","variation")</f>
        <v/>
      </c>
      <c r="AA66" s="1" t="str">
        <f>IF(ISBLANK(Values!E65),"",Values!$B$20)</f>
        <v/>
      </c>
      <c r="AB66" s="1" t="str">
        <f>IF(ISBLANK(Values!E65),"",Values!$B$29)</f>
        <v/>
      </c>
      <c r="AI66" s="34" t="str">
        <f>IF(ISBLANK(Values!E65),"",IF(Values!I65,Values!$B$23,Values!$B$33))</f>
        <v/>
      </c>
      <c r="AJ66" s="3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7" t="str">
        <f>IF(ISBLANK(Values!E65),"",Values!H65)</f>
        <v/>
      </c>
      <c r="AV66" s="1" t="str">
        <f>IF(ISBLANK(Values!E65),"",IF(Values!J65,"Backlit", "Non-Backlit"))</f>
        <v/>
      </c>
      <c r="AW66"/>
      <c r="BE66" s="1" t="str">
        <f>IF(ISBLANK(Values!E65),"","Professional Audience")</f>
        <v/>
      </c>
      <c r="BF66" s="1" t="str">
        <f>IF(ISBLANK(Values!E65),"","Consumer Audience")</f>
        <v/>
      </c>
      <c r="BG66" s="1" t="str">
        <f>IF(ISBLANK(Values!E65),"","Adults")</f>
        <v/>
      </c>
      <c r="BH66" s="1"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1" t="str">
        <f>IF(ISBLANK(Values!E65),"","Parts")</f>
        <v/>
      </c>
      <c r="DP66" s="1" t="str">
        <f>IF(ISBLANK(Values!E65),"",Values!$B$31)</f>
        <v/>
      </c>
      <c r="DY66" t="str">
        <f>IF(ISBLANK(Values!$E65), "", "not_applicable")</f>
        <v/>
      </c>
      <c r="EI66" s="1" t="str">
        <f>IF(ISBLANK(Values!E65),"",Values!$B$31)</f>
        <v/>
      </c>
      <c r="ES66" s="1" t="str">
        <f>IF(ISBLANK(Values!E65),"","Amazon Tellus UPS")</f>
        <v/>
      </c>
      <c r="EV66" s="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7"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1" t="str">
        <f>IF(ISBLANK(Values!E66),"",IF(Values!$B$37="EU","computercomponent","computer"))</f>
        <v/>
      </c>
      <c r="B67" s="33" t="str">
        <f>IF(ISBLANK(Values!E66),"",Values!F66)</f>
        <v/>
      </c>
      <c r="C67" s="29" t="str">
        <f>IF(ISBLANK(Values!E66),"","TellusRem")</f>
        <v/>
      </c>
      <c r="D67" s="28" t="str">
        <f>IF(ISBLANK(Values!E66),"",Values!E66)</f>
        <v/>
      </c>
      <c r="E67" s="1" t="str">
        <f>IF(ISBLANK(Values!E66),"","EAN")</f>
        <v/>
      </c>
      <c r="F67" s="27" t="str">
        <f>IF(ISBLANK(Values!E66),"",IF(Values!J66, SUBSTITUTE(Values!$B$1, "{language}", Values!H66) &amp; " " &amp;Values!$B$3, SUBSTITUTE(Values!$B$2, "{language}", Values!$H66) &amp; " " &amp;Values!$B$3))</f>
        <v/>
      </c>
      <c r="G67" s="29" t="str">
        <f>IF(ISBLANK(Values!E66),"","TellusRem")</f>
        <v/>
      </c>
      <c r="H67" s="1" t="str">
        <f>IF(ISBLANK(Values!E66),"",Values!$B$16)</f>
        <v/>
      </c>
      <c r="I67" s="1" t="str">
        <f>IF(ISBLANK(Values!E66),"","4730574031")</f>
        <v/>
      </c>
      <c r="J67" s="31" t="str">
        <f>IF(ISBLANK(Values!E66),"",Values!F66 )</f>
        <v/>
      </c>
      <c r="K67" s="27" t="str">
        <f>IF(ISBLANK(Values!E66),"",IF(Values!J66, Values!$B$4, Values!$B$5))</f>
        <v/>
      </c>
      <c r="L67" s="27" t="str">
        <f>IF(ISBLANK(Values!E66),"",IF($CO67="DEFAULT", Values!$B$18, ""))</f>
        <v/>
      </c>
      <c r="M67" s="27" t="str">
        <f>IF(ISBLANK(Values!E66),"",Values!$M66)</f>
        <v/>
      </c>
      <c r="N67" s="27" t="str">
        <f>IF(ISBLANK(Values!$F66),"",Values!N66)</f>
        <v/>
      </c>
      <c r="O67" s="27" t="str">
        <f>IF(ISBLANK(Values!$F66),"",Values!O66)</f>
        <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
      </c>
      <c r="X67" s="29" t="str">
        <f>IF(ISBLANK(Values!E66),"",Values!$B$13)</f>
        <v/>
      </c>
      <c r="Y67" s="31" t="str">
        <f>IF(ISBLANK(Values!E66),"","Size-Color")</f>
        <v/>
      </c>
      <c r="Z67" s="29" t="str">
        <f>IF(ISBLANK(Values!E66),"","variation")</f>
        <v/>
      </c>
      <c r="AA67" s="1" t="str">
        <f>IF(ISBLANK(Values!E66),"",Values!$B$20)</f>
        <v/>
      </c>
      <c r="AB67" s="1" t="str">
        <f>IF(ISBLANK(Values!E66),"",Values!$B$29)</f>
        <v/>
      </c>
      <c r="AI67" s="34" t="str">
        <f>IF(ISBLANK(Values!E66),"",IF(Values!I66,Values!$B$23,Values!$B$33))</f>
        <v/>
      </c>
      <c r="AJ67" s="3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7" t="str">
        <f>IF(ISBLANK(Values!E66),"",Values!H66)</f>
        <v/>
      </c>
      <c r="AV67" s="1" t="str">
        <f>IF(ISBLANK(Values!E66),"",IF(Values!J66,"Backlit", "Non-Backlit"))</f>
        <v/>
      </c>
      <c r="AW67"/>
      <c r="BE67" s="1" t="str">
        <f>IF(ISBLANK(Values!E66),"","Professional Audience")</f>
        <v/>
      </c>
      <c r="BF67" s="1" t="str">
        <f>IF(ISBLANK(Values!E66),"","Consumer Audience")</f>
        <v/>
      </c>
      <c r="BG67" s="1" t="str">
        <f>IF(ISBLANK(Values!E66),"","Adults")</f>
        <v/>
      </c>
      <c r="BH67" s="1"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1" t="str">
        <f>IF(ISBLANK(Values!E66),"","Parts")</f>
        <v/>
      </c>
      <c r="DP67" s="1" t="str">
        <f>IF(ISBLANK(Values!E66),"",Values!$B$31)</f>
        <v/>
      </c>
      <c r="DY67" t="str">
        <f>IF(ISBLANK(Values!$E66), "", "not_applicable")</f>
        <v/>
      </c>
      <c r="EI67" s="1" t="str">
        <f>IF(ISBLANK(Values!E66),"",Values!$B$31)</f>
        <v/>
      </c>
      <c r="ES67" s="1" t="str">
        <f>IF(ISBLANK(Values!E66),"","Amazon Tellus UPS")</f>
        <v/>
      </c>
      <c r="EV67" s="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7"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1" t="str">
        <f>IF(ISBLANK(Values!E67),"",IF(Values!$B$37="EU","computercomponent","computer"))</f>
        <v/>
      </c>
      <c r="B68" s="33" t="str">
        <f>IF(ISBLANK(Values!E67),"",Values!F67)</f>
        <v/>
      </c>
      <c r="C68" s="29" t="str">
        <f>IF(ISBLANK(Values!E67),"","TellusRem")</f>
        <v/>
      </c>
      <c r="D68" s="28" t="str">
        <f>IF(ISBLANK(Values!E67),"",Values!E67)</f>
        <v/>
      </c>
      <c r="E68" s="1" t="str">
        <f>IF(ISBLANK(Values!E67),"","EAN")</f>
        <v/>
      </c>
      <c r="F68" s="27" t="str">
        <f>IF(ISBLANK(Values!E67),"",IF(Values!J67, SUBSTITUTE(Values!$B$1, "{language}", Values!H67) &amp; " " &amp;Values!$B$3, SUBSTITUTE(Values!$B$2, "{language}", Values!$H67) &amp; " " &amp;Values!$B$3))</f>
        <v/>
      </c>
      <c r="G68" s="29" t="str">
        <f>IF(ISBLANK(Values!E67),"","TellusRem")</f>
        <v/>
      </c>
      <c r="H68" s="1" t="str">
        <f>IF(ISBLANK(Values!E67),"",Values!$B$16)</f>
        <v/>
      </c>
      <c r="I68" s="1" t="str">
        <f>IF(ISBLANK(Values!E67),"","4730574031")</f>
        <v/>
      </c>
      <c r="J68" s="31" t="str">
        <f>IF(ISBLANK(Values!E67),"",Values!F67 )</f>
        <v/>
      </c>
      <c r="K68" s="27" t="str">
        <f>IF(ISBLANK(Values!E67),"",IF(Values!J67, Values!$B$4, Values!$B$5))</f>
        <v/>
      </c>
      <c r="L68" s="27" t="str">
        <f>IF(ISBLANK(Values!E67),"",IF($CO68="DEFAULT", Values!$B$18, ""))</f>
        <v/>
      </c>
      <c r="M68" s="27" t="str">
        <f>IF(ISBLANK(Values!E67),"",Values!$M67)</f>
        <v/>
      </c>
      <c r="N68" s="27" t="str">
        <f>IF(ISBLANK(Values!$F67),"",Values!N67)</f>
        <v/>
      </c>
      <c r="O68" s="27" t="str">
        <f>IF(ISBLANK(Values!$F67),"",Values!O67)</f>
        <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
      </c>
      <c r="X68" s="29" t="str">
        <f>IF(ISBLANK(Values!E67),"",Values!$B$13)</f>
        <v/>
      </c>
      <c r="Y68" s="31" t="str">
        <f>IF(ISBLANK(Values!E67),"","Size-Color")</f>
        <v/>
      </c>
      <c r="Z68" s="29" t="str">
        <f>IF(ISBLANK(Values!E67),"","variation")</f>
        <v/>
      </c>
      <c r="AA68" s="1" t="str">
        <f>IF(ISBLANK(Values!E67),"",Values!$B$20)</f>
        <v/>
      </c>
      <c r="AB68" s="1" t="str">
        <f>IF(ISBLANK(Values!E67),"",Values!$B$29)</f>
        <v/>
      </c>
      <c r="AI68" s="34" t="str">
        <f>IF(ISBLANK(Values!E67),"",IF(Values!I67,Values!$B$23,Values!$B$33))</f>
        <v/>
      </c>
      <c r="AJ68" s="3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7" t="str">
        <f>IF(ISBLANK(Values!E67),"",Values!H67)</f>
        <v/>
      </c>
      <c r="AV68" s="1" t="str">
        <f>IF(ISBLANK(Values!E67),"",IF(Values!J67,"Backlit", "Non-Backlit"))</f>
        <v/>
      </c>
      <c r="AW68"/>
      <c r="BE68" s="1" t="str">
        <f>IF(ISBLANK(Values!E67),"","Professional Audience")</f>
        <v/>
      </c>
      <c r="BF68" s="1" t="str">
        <f>IF(ISBLANK(Values!E67),"","Consumer Audience")</f>
        <v/>
      </c>
      <c r="BG68" s="1" t="str">
        <f>IF(ISBLANK(Values!E67),"","Adults")</f>
        <v/>
      </c>
      <c r="BH68" s="1"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1" t="str">
        <f>IF(ISBLANK(Values!E67),"","Parts")</f>
        <v/>
      </c>
      <c r="DP68" s="1" t="str">
        <f>IF(ISBLANK(Values!E67),"",Values!$B$31)</f>
        <v/>
      </c>
      <c r="DY68" t="str">
        <f>IF(ISBLANK(Values!$E67), "", "not_applicable")</f>
        <v/>
      </c>
      <c r="EI68" s="1" t="str">
        <f>IF(ISBLANK(Values!E67),"",Values!$B$31)</f>
        <v/>
      </c>
      <c r="ES68" s="1" t="str">
        <f>IF(ISBLANK(Values!E67),"","Amazon Tellus UPS")</f>
        <v/>
      </c>
      <c r="EV68" s="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7"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1" t="str">
        <f>IF(ISBLANK(Values!E68),"",IF(Values!$B$37="EU","computercomponent","computer"))</f>
        <v/>
      </c>
      <c r="B69" s="33" t="str">
        <f>IF(ISBLANK(Values!E68),"",Values!F68)</f>
        <v/>
      </c>
      <c r="C69" s="29" t="str">
        <f>IF(ISBLANK(Values!E68),"","TellusRem")</f>
        <v/>
      </c>
      <c r="D69" s="28" t="str">
        <f>IF(ISBLANK(Values!E68),"",Values!E68)</f>
        <v/>
      </c>
      <c r="E69" s="1" t="str">
        <f>IF(ISBLANK(Values!E68),"","EAN")</f>
        <v/>
      </c>
      <c r="F69" s="27" t="str">
        <f>IF(ISBLANK(Values!E68),"",IF(Values!J68, SUBSTITUTE(Values!$B$1, "{language}", Values!H68) &amp; " " &amp;Values!$B$3, SUBSTITUTE(Values!$B$2, "{language}", Values!$H68) &amp; " " &amp;Values!$B$3))</f>
        <v/>
      </c>
      <c r="G69" s="29" t="str">
        <f>IF(ISBLANK(Values!E68),"","TellusRem")</f>
        <v/>
      </c>
      <c r="H69" s="1" t="str">
        <f>IF(ISBLANK(Values!E68),"",Values!$B$16)</f>
        <v/>
      </c>
      <c r="I69" s="1" t="str">
        <f>IF(ISBLANK(Values!E68),"","4730574031")</f>
        <v/>
      </c>
      <c r="J69" s="31" t="str">
        <f>IF(ISBLANK(Values!E68),"",Values!F68 )</f>
        <v/>
      </c>
      <c r="K69" s="27" t="str">
        <f>IF(ISBLANK(Values!E68),"",IF(Values!J68, Values!$B$4, Values!$B$5))</f>
        <v/>
      </c>
      <c r="L69" s="27" t="str">
        <f>IF(ISBLANK(Values!E68),"",IF($CO69="DEFAULT", Values!$B$18, ""))</f>
        <v/>
      </c>
      <c r="M69" s="27" t="str">
        <f>IF(ISBLANK(Values!E68),"",Values!$M68)</f>
        <v/>
      </c>
      <c r="N69" s="27" t="str">
        <f>IF(ISBLANK(Values!$F68),"",Values!N68)</f>
        <v/>
      </c>
      <c r="O69" s="27" t="str">
        <f>IF(ISBLANK(Values!$F68),"",Values!O68)</f>
        <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
      </c>
      <c r="X69" s="29" t="str">
        <f>IF(ISBLANK(Values!E68),"",Values!$B$13)</f>
        <v/>
      </c>
      <c r="Y69" s="31" t="str">
        <f>IF(ISBLANK(Values!E68),"","Size-Color")</f>
        <v/>
      </c>
      <c r="Z69" s="29" t="str">
        <f>IF(ISBLANK(Values!E68),"","variation")</f>
        <v/>
      </c>
      <c r="AA69" s="1" t="str">
        <f>IF(ISBLANK(Values!E68),"",Values!$B$20)</f>
        <v/>
      </c>
      <c r="AB69" s="1" t="str">
        <f>IF(ISBLANK(Values!E68),"",Values!$B$29)</f>
        <v/>
      </c>
      <c r="AI69" s="34" t="str">
        <f>IF(ISBLANK(Values!E68),"",IF(Values!I68,Values!$B$23,Values!$B$33))</f>
        <v/>
      </c>
      <c r="AJ69" s="3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7" t="str">
        <f>IF(ISBLANK(Values!E68),"",Values!H68)</f>
        <v/>
      </c>
      <c r="AV69" s="1" t="str">
        <f>IF(ISBLANK(Values!E68),"",IF(Values!J68,"Backlit", "Non-Backlit"))</f>
        <v/>
      </c>
      <c r="AW69"/>
      <c r="BE69" s="1" t="str">
        <f>IF(ISBLANK(Values!E68),"","Professional Audience")</f>
        <v/>
      </c>
      <c r="BF69" s="1" t="str">
        <f>IF(ISBLANK(Values!E68),"","Consumer Audience")</f>
        <v/>
      </c>
      <c r="BG69" s="1" t="str">
        <f>IF(ISBLANK(Values!E68),"","Adults")</f>
        <v/>
      </c>
      <c r="BH69" s="1"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1" t="str">
        <f>IF(ISBLANK(Values!E68),"","Parts")</f>
        <v/>
      </c>
      <c r="DP69" s="1" t="str">
        <f>IF(ISBLANK(Values!E68),"",Values!$B$31)</f>
        <v/>
      </c>
      <c r="DY69" t="str">
        <f>IF(ISBLANK(Values!$E68), "", "not_applicable")</f>
        <v/>
      </c>
      <c r="EI69" s="1" t="str">
        <f>IF(ISBLANK(Values!E68),"",Values!$B$31)</f>
        <v/>
      </c>
      <c r="ES69" s="1" t="str">
        <f>IF(ISBLANK(Values!E68),"","Amazon Tellus UPS")</f>
        <v/>
      </c>
      <c r="EV69" s="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7"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1" t="str">
        <f>IF(ISBLANK(Values!E69),"",IF(Values!$B$37="EU","computercomponent","computer"))</f>
        <v/>
      </c>
      <c r="B70" s="33" t="str">
        <f>IF(ISBLANK(Values!E69),"",Values!F69)</f>
        <v/>
      </c>
      <c r="C70" s="29" t="str">
        <f>IF(ISBLANK(Values!E69),"","TellusRem")</f>
        <v/>
      </c>
      <c r="D70" s="28" t="str">
        <f>IF(ISBLANK(Values!E69),"",Values!E69)</f>
        <v/>
      </c>
      <c r="E70" s="1" t="str">
        <f>IF(ISBLANK(Values!E69),"","EAN")</f>
        <v/>
      </c>
      <c r="F70" s="27" t="str">
        <f>IF(ISBLANK(Values!E69),"",IF(Values!J69, SUBSTITUTE(Values!$B$1, "{language}", Values!H69) &amp; " " &amp;Values!$B$3, SUBSTITUTE(Values!$B$2, "{language}", Values!$H69) &amp; " " &amp;Values!$B$3))</f>
        <v/>
      </c>
      <c r="G70" s="29" t="str">
        <f>IF(ISBLANK(Values!E69),"","TellusRem")</f>
        <v/>
      </c>
      <c r="H70" s="1" t="str">
        <f>IF(ISBLANK(Values!E69),"",Values!$B$16)</f>
        <v/>
      </c>
      <c r="I70" s="1" t="str">
        <f>IF(ISBLANK(Values!E69),"","4730574031")</f>
        <v/>
      </c>
      <c r="J70" s="31" t="str">
        <f>IF(ISBLANK(Values!E69),"",Values!F69 )</f>
        <v/>
      </c>
      <c r="K70" s="27" t="str">
        <f>IF(ISBLANK(Values!E69),"",IF(Values!J69, Values!$B$4, Values!$B$5))</f>
        <v/>
      </c>
      <c r="L70" s="27" t="str">
        <f>IF(ISBLANK(Values!E69),"",IF($CO70="DEFAULT", Values!$B$18, ""))</f>
        <v/>
      </c>
      <c r="M70" s="27" t="str">
        <f>IF(ISBLANK(Values!E69),"",Values!$M69)</f>
        <v/>
      </c>
      <c r="N70" s="27" t="str">
        <f>IF(ISBLANK(Values!$F69),"",Values!N69)</f>
        <v/>
      </c>
      <c r="O70" s="27" t="str">
        <f>IF(ISBLANK(Values!$F69),"",Values!O69)</f>
        <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
      </c>
      <c r="X70" s="29" t="str">
        <f>IF(ISBLANK(Values!E69),"",Values!$B$13)</f>
        <v/>
      </c>
      <c r="Y70" s="31" t="str">
        <f>IF(ISBLANK(Values!E69),"","Size-Color")</f>
        <v/>
      </c>
      <c r="Z70" s="29" t="str">
        <f>IF(ISBLANK(Values!E69),"","variation")</f>
        <v/>
      </c>
      <c r="AA70" s="1" t="str">
        <f>IF(ISBLANK(Values!E69),"",Values!$B$20)</f>
        <v/>
      </c>
      <c r="AB70" s="1" t="str">
        <f>IF(ISBLANK(Values!E69),"",Values!$B$29)</f>
        <v/>
      </c>
      <c r="AI70" s="34" t="str">
        <f>IF(ISBLANK(Values!E69),"",IF(Values!I69,Values!$B$23,Values!$B$33))</f>
        <v/>
      </c>
      <c r="AJ70" s="3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7" t="str">
        <f>IF(ISBLANK(Values!E69),"",Values!H69)</f>
        <v/>
      </c>
      <c r="AV70" s="1" t="str">
        <f>IF(ISBLANK(Values!E69),"",IF(Values!J69,"Backlit", "Non-Backlit"))</f>
        <v/>
      </c>
      <c r="AW70"/>
      <c r="BE70" s="1" t="str">
        <f>IF(ISBLANK(Values!E69),"","Professional Audience")</f>
        <v/>
      </c>
      <c r="BF70" s="1" t="str">
        <f>IF(ISBLANK(Values!E69),"","Consumer Audience")</f>
        <v/>
      </c>
      <c r="BG70" s="1" t="str">
        <f>IF(ISBLANK(Values!E69),"","Adults")</f>
        <v/>
      </c>
      <c r="BH70" s="1"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1" t="str">
        <f>IF(ISBLANK(Values!E69),"","Parts")</f>
        <v/>
      </c>
      <c r="DP70" s="1" t="str">
        <f>IF(ISBLANK(Values!E69),"",Values!$B$31)</f>
        <v/>
      </c>
      <c r="DY70" t="str">
        <f>IF(ISBLANK(Values!$E69), "", "not_applicable")</f>
        <v/>
      </c>
      <c r="EI70" s="1" t="str">
        <f>IF(ISBLANK(Values!E69),"",Values!$B$31)</f>
        <v/>
      </c>
      <c r="ES70" s="1" t="str">
        <f>IF(ISBLANK(Values!E69),"","Amazon Tellus UPS")</f>
        <v/>
      </c>
      <c r="EV70" s="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7"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1" t="str">
        <f>IF(ISBLANK(Values!E70),"",IF(Values!$B$37="EU","computercomponent","computer"))</f>
        <v/>
      </c>
      <c r="B71" s="33" t="str">
        <f>IF(ISBLANK(Values!E70),"",Values!F70)</f>
        <v/>
      </c>
      <c r="C71" s="29" t="str">
        <f>IF(ISBLANK(Values!E70),"","TellusRem")</f>
        <v/>
      </c>
      <c r="D71" s="28" t="str">
        <f>IF(ISBLANK(Values!E70),"",Values!E70)</f>
        <v/>
      </c>
      <c r="E71" s="1" t="str">
        <f>IF(ISBLANK(Values!E70),"","EAN")</f>
        <v/>
      </c>
      <c r="F71" s="27" t="str">
        <f>IF(ISBLANK(Values!E70),"",IF(Values!J70, SUBSTITUTE(Values!$B$1, "{language}", Values!H70) &amp; " " &amp;Values!$B$3, SUBSTITUTE(Values!$B$2, "{language}", Values!$H70) &amp; " " &amp;Values!$B$3))</f>
        <v/>
      </c>
      <c r="G71" s="29" t="str">
        <f>IF(ISBLANK(Values!E70),"","TellusRem")</f>
        <v/>
      </c>
      <c r="H71" s="1" t="str">
        <f>IF(ISBLANK(Values!E70),"",Values!$B$16)</f>
        <v/>
      </c>
      <c r="I71" s="1" t="str">
        <f>IF(ISBLANK(Values!E70),"","4730574031")</f>
        <v/>
      </c>
      <c r="J71" s="31" t="str">
        <f>IF(ISBLANK(Values!E70),"",Values!F70 )</f>
        <v/>
      </c>
      <c r="K71" s="27" t="str">
        <f>IF(ISBLANK(Values!E70),"",IF(Values!J70, Values!$B$4, Values!$B$5))</f>
        <v/>
      </c>
      <c r="L71" s="27" t="str">
        <f>IF(ISBLANK(Values!E70),"",IF($CO71="DEFAULT", Values!$B$18, ""))</f>
        <v/>
      </c>
      <c r="M71" s="27" t="str">
        <f>IF(ISBLANK(Values!E70),"",Values!$M70)</f>
        <v/>
      </c>
      <c r="N71" s="27" t="str">
        <f>IF(ISBLANK(Values!$F70),"",Values!N70)</f>
        <v/>
      </c>
      <c r="O71" s="27" t="str">
        <f>IF(ISBLANK(Values!$F70),"",Values!O70)</f>
        <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
      </c>
      <c r="X71" s="29" t="str">
        <f>IF(ISBLANK(Values!E70),"",Values!$B$13)</f>
        <v/>
      </c>
      <c r="Y71" s="31" t="str">
        <f>IF(ISBLANK(Values!E70),"","Size-Color")</f>
        <v/>
      </c>
      <c r="Z71" s="29" t="str">
        <f>IF(ISBLANK(Values!E70),"","variation")</f>
        <v/>
      </c>
      <c r="AA71" s="1" t="str">
        <f>IF(ISBLANK(Values!E70),"",Values!$B$20)</f>
        <v/>
      </c>
      <c r="AB71" s="1" t="str">
        <f>IF(ISBLANK(Values!E70),"",Values!$B$29)</f>
        <v/>
      </c>
      <c r="AI71" s="34" t="str">
        <f>IF(ISBLANK(Values!E70),"",IF(Values!I70,Values!$B$23,Values!$B$33))</f>
        <v/>
      </c>
      <c r="AJ71" s="3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7" t="str">
        <f>IF(ISBLANK(Values!E70),"",Values!H70)</f>
        <v/>
      </c>
      <c r="AV71" s="1" t="str">
        <f>IF(ISBLANK(Values!E70),"",IF(Values!J70,"Backlit", "Non-Backlit"))</f>
        <v/>
      </c>
      <c r="AW71"/>
      <c r="BE71" s="1" t="str">
        <f>IF(ISBLANK(Values!E70),"","Professional Audience")</f>
        <v/>
      </c>
      <c r="BF71" s="1" t="str">
        <f>IF(ISBLANK(Values!E70),"","Consumer Audience")</f>
        <v/>
      </c>
      <c r="BG71" s="1" t="str">
        <f>IF(ISBLANK(Values!E70),"","Adults")</f>
        <v/>
      </c>
      <c r="BH71" s="1"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1" t="str">
        <f>IF(ISBLANK(Values!E70),"","Parts")</f>
        <v/>
      </c>
      <c r="DP71" s="1" t="str">
        <f>IF(ISBLANK(Values!E70),"",Values!$B$31)</f>
        <v/>
      </c>
      <c r="DY71" t="str">
        <f>IF(ISBLANK(Values!$E70), "", "not_applicable")</f>
        <v/>
      </c>
      <c r="EI71" s="1" t="str">
        <f>IF(ISBLANK(Values!E70),"",Values!$B$31)</f>
        <v/>
      </c>
      <c r="ES71" s="1" t="str">
        <f>IF(ISBLANK(Values!E70),"","Amazon Tellus UPS")</f>
        <v/>
      </c>
      <c r="EV71" s="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7"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1" t="str">
        <f>IF(ISBLANK(Values!E71),"",IF(Values!$B$37="EU","computercomponent","computer"))</f>
        <v/>
      </c>
      <c r="B72" s="33" t="str">
        <f>IF(ISBLANK(Values!E71),"",Values!F71)</f>
        <v/>
      </c>
      <c r="C72" s="29" t="str">
        <f>IF(ISBLANK(Values!E71),"","TellusRem")</f>
        <v/>
      </c>
      <c r="D72" s="28" t="str">
        <f>IF(ISBLANK(Values!E71),"",Values!E71)</f>
        <v/>
      </c>
      <c r="E72" s="1" t="str">
        <f>IF(ISBLANK(Values!E71),"","EAN")</f>
        <v/>
      </c>
      <c r="F72" s="27" t="str">
        <f>IF(ISBLANK(Values!E71),"",IF(Values!J71, SUBSTITUTE(Values!$B$1, "{language}", Values!H71) &amp; " " &amp;Values!$B$3, SUBSTITUTE(Values!$B$2, "{language}", Values!$H71) &amp; " " &amp;Values!$B$3))</f>
        <v/>
      </c>
      <c r="G72" s="29" t="str">
        <f>IF(ISBLANK(Values!E71),"","TellusRem")</f>
        <v/>
      </c>
      <c r="H72" s="1" t="str">
        <f>IF(ISBLANK(Values!E71),"",Values!$B$16)</f>
        <v/>
      </c>
      <c r="I72" s="1" t="str">
        <f>IF(ISBLANK(Values!E71),"","4730574031")</f>
        <v/>
      </c>
      <c r="J72" s="31" t="str">
        <f>IF(ISBLANK(Values!E71),"",Values!F71 )</f>
        <v/>
      </c>
      <c r="K72" s="27" t="str">
        <f>IF(ISBLANK(Values!E71),"",IF(Values!J71, Values!$B$4, Values!$B$5))</f>
        <v/>
      </c>
      <c r="L72" s="27" t="str">
        <f>IF(ISBLANK(Values!E71),"",IF($CO72="DEFAULT", Values!$B$18, ""))</f>
        <v/>
      </c>
      <c r="M72" s="27" t="str">
        <f>IF(ISBLANK(Values!E71),"",Values!$M71)</f>
        <v/>
      </c>
      <c r="N72" s="27" t="str">
        <f>IF(ISBLANK(Values!$F71),"",Values!N71)</f>
        <v/>
      </c>
      <c r="O72" s="27" t="str">
        <f>IF(ISBLANK(Values!$F71),"",Values!O71)</f>
        <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
      </c>
      <c r="X72" s="29" t="str">
        <f>IF(ISBLANK(Values!E71),"",Values!$B$13)</f>
        <v/>
      </c>
      <c r="Y72" s="31" t="str">
        <f>IF(ISBLANK(Values!E71),"","Size-Color")</f>
        <v/>
      </c>
      <c r="Z72" s="29" t="str">
        <f>IF(ISBLANK(Values!E71),"","variation")</f>
        <v/>
      </c>
      <c r="AA72" s="1" t="str">
        <f>IF(ISBLANK(Values!E71),"",Values!$B$20)</f>
        <v/>
      </c>
      <c r="AB72" s="1" t="str">
        <f>IF(ISBLANK(Values!E71),"",Values!$B$29)</f>
        <v/>
      </c>
      <c r="AI72" s="34" t="str">
        <f>IF(ISBLANK(Values!E71),"",IF(Values!I71,Values!$B$23,Values!$B$33))</f>
        <v/>
      </c>
      <c r="AJ72" s="3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7" t="str">
        <f>IF(ISBLANK(Values!E71),"",Values!H71)</f>
        <v/>
      </c>
      <c r="AV72" s="1" t="str">
        <f>IF(ISBLANK(Values!E71),"",IF(Values!J71,"Backlit", "Non-Backlit"))</f>
        <v/>
      </c>
      <c r="AW72"/>
      <c r="BE72" s="1" t="str">
        <f>IF(ISBLANK(Values!E71),"","Professional Audience")</f>
        <v/>
      </c>
      <c r="BF72" s="1" t="str">
        <f>IF(ISBLANK(Values!E71),"","Consumer Audience")</f>
        <v/>
      </c>
      <c r="BG72" s="1" t="str">
        <f>IF(ISBLANK(Values!E71),"","Adults")</f>
        <v/>
      </c>
      <c r="BH72" s="1"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1" t="str">
        <f>IF(ISBLANK(Values!E71),"","Parts")</f>
        <v/>
      </c>
      <c r="DP72" s="1" t="str">
        <f>IF(ISBLANK(Values!E71),"",Values!$B$31)</f>
        <v/>
      </c>
      <c r="DY72" t="str">
        <f>IF(ISBLANK(Values!$E71), "", "not_applicable")</f>
        <v/>
      </c>
      <c r="EI72" s="1" t="str">
        <f>IF(ISBLANK(Values!E71),"",Values!$B$31)</f>
        <v/>
      </c>
      <c r="ES72" s="1" t="str">
        <f>IF(ISBLANK(Values!E71),"","Amazon Tellus UPS")</f>
        <v/>
      </c>
      <c r="EV72" s="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7"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1" t="str">
        <f>IF(ISBLANK(Values!E72),"",IF(Values!$B$37="EU","computercomponent","computer"))</f>
        <v/>
      </c>
      <c r="B73" s="33" t="str">
        <f>IF(ISBLANK(Values!E72),"",Values!F72)</f>
        <v/>
      </c>
      <c r="C73" s="29" t="str">
        <f>IF(ISBLANK(Values!E72),"","TellusRem")</f>
        <v/>
      </c>
      <c r="D73" s="28" t="str">
        <f>IF(ISBLANK(Values!E72),"",Values!E72)</f>
        <v/>
      </c>
      <c r="E73" s="1" t="str">
        <f>IF(ISBLANK(Values!E72),"","EAN")</f>
        <v/>
      </c>
      <c r="F73" s="27" t="str">
        <f>IF(ISBLANK(Values!E72),"",IF(Values!J72, SUBSTITUTE(Values!$B$1, "{language}", Values!H72) &amp; " " &amp;Values!$B$3, SUBSTITUTE(Values!$B$2, "{language}", Values!$H72) &amp; " " &amp;Values!$B$3))</f>
        <v/>
      </c>
      <c r="G73" s="29" t="str">
        <f>IF(ISBLANK(Values!E72),"","TellusRem")</f>
        <v/>
      </c>
      <c r="H73" s="1" t="str">
        <f>IF(ISBLANK(Values!E72),"",Values!$B$16)</f>
        <v/>
      </c>
      <c r="I73" s="1" t="str">
        <f>IF(ISBLANK(Values!E72),"","4730574031")</f>
        <v/>
      </c>
      <c r="J73" s="31" t="str">
        <f>IF(ISBLANK(Values!E72),"",Values!F72 )</f>
        <v/>
      </c>
      <c r="K73" s="27" t="str">
        <f>IF(ISBLANK(Values!E72),"",IF(Values!J72, Values!$B$4, Values!$B$5))</f>
        <v/>
      </c>
      <c r="L73" s="27" t="str">
        <f>IF(ISBLANK(Values!E72),"",IF($CO73="DEFAULT", Values!$B$18, ""))</f>
        <v/>
      </c>
      <c r="M73" s="27" t="str">
        <f>IF(ISBLANK(Values!E72),"",Values!$M72)</f>
        <v/>
      </c>
      <c r="N73" s="27" t="str">
        <f>IF(ISBLANK(Values!$F72),"",Values!N72)</f>
        <v/>
      </c>
      <c r="O73" s="27" t="str">
        <f>IF(ISBLANK(Values!$F72),"",Values!O72)</f>
        <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
      </c>
      <c r="X73" s="29" t="str">
        <f>IF(ISBLANK(Values!E72),"",Values!$B$13)</f>
        <v/>
      </c>
      <c r="Y73" s="31" t="str">
        <f>IF(ISBLANK(Values!E72),"","Size-Color")</f>
        <v/>
      </c>
      <c r="Z73" s="29" t="str">
        <f>IF(ISBLANK(Values!E72),"","variation")</f>
        <v/>
      </c>
      <c r="AA73" s="1" t="str">
        <f>IF(ISBLANK(Values!E72),"",Values!$B$20)</f>
        <v/>
      </c>
      <c r="AB73" s="1" t="str">
        <f>IF(ISBLANK(Values!E72),"",Values!$B$29)</f>
        <v/>
      </c>
      <c r="AI73" s="34" t="str">
        <f>IF(ISBLANK(Values!E72),"",IF(Values!I72,Values!$B$23,Values!$B$33))</f>
        <v/>
      </c>
      <c r="AJ73" s="3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7" t="str">
        <f>IF(ISBLANK(Values!E72),"",Values!H72)</f>
        <v/>
      </c>
      <c r="AV73" s="1" t="str">
        <f>IF(ISBLANK(Values!E72),"",IF(Values!J72,"Backlit", "Non-Backlit"))</f>
        <v/>
      </c>
      <c r="AW73"/>
      <c r="BE73" s="1" t="str">
        <f>IF(ISBLANK(Values!E72),"","Professional Audience")</f>
        <v/>
      </c>
      <c r="BF73" s="1" t="str">
        <f>IF(ISBLANK(Values!E72),"","Consumer Audience")</f>
        <v/>
      </c>
      <c r="BG73" s="1" t="str">
        <f>IF(ISBLANK(Values!E72),"","Adults")</f>
        <v/>
      </c>
      <c r="BH73" s="1"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1" t="str">
        <f>IF(ISBLANK(Values!E72),"","Parts")</f>
        <v/>
      </c>
      <c r="DP73" s="1" t="str">
        <f>IF(ISBLANK(Values!E72),"",Values!$B$31)</f>
        <v/>
      </c>
      <c r="DY73" t="str">
        <f>IF(ISBLANK(Values!$E72), "", "not_applicable")</f>
        <v/>
      </c>
      <c r="EI73" s="1" t="str">
        <f>IF(ISBLANK(Values!E72),"",Values!$B$31)</f>
        <v/>
      </c>
      <c r="ES73" s="1" t="str">
        <f>IF(ISBLANK(Values!E72),"","Amazon Tellus UPS")</f>
        <v/>
      </c>
      <c r="EV73" s="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7"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1" t="str">
        <f>IF(ISBLANK(Values!E73),"",IF(Values!$B$37="EU","computercomponent","computer"))</f>
        <v/>
      </c>
      <c r="B74" s="33" t="str">
        <f>IF(ISBLANK(Values!E73),"",Values!F73)</f>
        <v/>
      </c>
      <c r="C74" s="29" t="str">
        <f>IF(ISBLANK(Values!E73),"","TellusRem")</f>
        <v/>
      </c>
      <c r="D74" s="28" t="str">
        <f>IF(ISBLANK(Values!E73),"",Values!E73)</f>
        <v/>
      </c>
      <c r="E74" s="1" t="str">
        <f>IF(ISBLANK(Values!E73),"","EAN")</f>
        <v/>
      </c>
      <c r="F74" s="27" t="str">
        <f>IF(ISBLANK(Values!E73),"",IF(Values!J73, SUBSTITUTE(Values!$B$1, "{language}", Values!H73) &amp; " " &amp;Values!$B$3, SUBSTITUTE(Values!$B$2, "{language}", Values!$H73) &amp; " " &amp;Values!$B$3))</f>
        <v/>
      </c>
      <c r="G74" s="29" t="str">
        <f>IF(ISBLANK(Values!E73),"","TellusRem")</f>
        <v/>
      </c>
      <c r="H74" s="1" t="str">
        <f>IF(ISBLANK(Values!E73),"",Values!$B$16)</f>
        <v/>
      </c>
      <c r="I74" s="1" t="str">
        <f>IF(ISBLANK(Values!E73),"","4730574031")</f>
        <v/>
      </c>
      <c r="J74" s="31" t="str">
        <f>IF(ISBLANK(Values!E73),"",Values!F73 )</f>
        <v/>
      </c>
      <c r="K74" s="27" t="str">
        <f>IF(ISBLANK(Values!E73),"",IF(Values!J73, Values!$B$4, Values!$B$5))</f>
        <v/>
      </c>
      <c r="L74" s="27" t="str">
        <f>IF(ISBLANK(Values!E73),"",IF($CO74="DEFAULT", Values!$B$18, ""))</f>
        <v/>
      </c>
      <c r="M74" s="27" t="str">
        <f>IF(ISBLANK(Values!E73),"",Values!$M73)</f>
        <v/>
      </c>
      <c r="N74" s="27" t="str">
        <f>IF(ISBLANK(Values!$F73),"",Values!N73)</f>
        <v/>
      </c>
      <c r="O74" s="27" t="str">
        <f>IF(ISBLANK(Values!$F73),"",Values!O73)</f>
        <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
      </c>
      <c r="X74" s="29" t="str">
        <f>IF(ISBLANK(Values!E73),"",Values!$B$13)</f>
        <v/>
      </c>
      <c r="Y74" s="31" t="str">
        <f>IF(ISBLANK(Values!E73),"","Size-Color")</f>
        <v/>
      </c>
      <c r="Z74" s="29" t="str">
        <f>IF(ISBLANK(Values!E73),"","variation")</f>
        <v/>
      </c>
      <c r="AA74" s="1" t="str">
        <f>IF(ISBLANK(Values!E73),"",Values!$B$20)</f>
        <v/>
      </c>
      <c r="AB74" s="1" t="str">
        <f>IF(ISBLANK(Values!E73),"",Values!$B$29)</f>
        <v/>
      </c>
      <c r="AI74" s="34" t="str">
        <f>IF(ISBLANK(Values!E73),"",IF(Values!I73,Values!$B$23,Values!$B$33))</f>
        <v/>
      </c>
      <c r="AJ74" s="3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7" t="str">
        <f>IF(ISBLANK(Values!E73),"",Values!H73)</f>
        <v/>
      </c>
      <c r="AV74" s="1" t="str">
        <f>IF(ISBLANK(Values!E73),"",IF(Values!J73,"Backlit", "Non-Backlit"))</f>
        <v/>
      </c>
      <c r="AW74"/>
      <c r="BE74" s="1" t="str">
        <f>IF(ISBLANK(Values!E73),"","Professional Audience")</f>
        <v/>
      </c>
      <c r="BF74" s="1" t="str">
        <f>IF(ISBLANK(Values!E73),"","Consumer Audience")</f>
        <v/>
      </c>
      <c r="BG74" s="1" t="str">
        <f>IF(ISBLANK(Values!E73),"","Adults")</f>
        <v/>
      </c>
      <c r="BH74" s="1"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1" t="str">
        <f>IF(ISBLANK(Values!E73),"","Parts")</f>
        <v/>
      </c>
      <c r="DP74" s="1" t="str">
        <f>IF(ISBLANK(Values!E73),"",Values!$B$31)</f>
        <v/>
      </c>
      <c r="DY74" t="str">
        <f>IF(ISBLANK(Values!$E73), "", "not_applicable")</f>
        <v/>
      </c>
      <c r="EI74" s="1" t="str">
        <f>IF(ISBLANK(Values!E73),"",Values!$B$31)</f>
        <v/>
      </c>
      <c r="ES74" s="1" t="str">
        <f>IF(ISBLANK(Values!E73),"","Amazon Tellus UPS")</f>
        <v/>
      </c>
      <c r="EV74" s="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7"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1" t="str">
        <f>IF(ISBLANK(Values!E74),"",IF(Values!$B$37="EU","computercomponent","computer"))</f>
        <v/>
      </c>
      <c r="B75" s="33" t="str">
        <f>IF(ISBLANK(Values!E74),"",Values!F74)</f>
        <v/>
      </c>
      <c r="C75" s="29" t="str">
        <f>IF(ISBLANK(Values!E74),"","TellusRem")</f>
        <v/>
      </c>
      <c r="D75" s="28" t="str">
        <f>IF(ISBLANK(Values!E74),"",Values!E74)</f>
        <v/>
      </c>
      <c r="E75" s="1" t="str">
        <f>IF(ISBLANK(Values!E74),"","EAN")</f>
        <v/>
      </c>
      <c r="F75" s="27" t="str">
        <f>IF(ISBLANK(Values!E74),"",IF(Values!J74, SUBSTITUTE(Values!$B$1, "{language}", Values!H74) &amp; " " &amp;Values!$B$3, SUBSTITUTE(Values!$B$2, "{language}", Values!$H74) &amp; " " &amp;Values!$B$3))</f>
        <v/>
      </c>
      <c r="G75" s="29" t="str">
        <f>IF(ISBLANK(Values!E74),"","TellusRem")</f>
        <v/>
      </c>
      <c r="H75" s="1" t="str">
        <f>IF(ISBLANK(Values!E74),"",Values!$B$16)</f>
        <v/>
      </c>
      <c r="I75" s="1" t="str">
        <f>IF(ISBLANK(Values!E74),"","4730574031")</f>
        <v/>
      </c>
      <c r="J75" s="31" t="str">
        <f>IF(ISBLANK(Values!E74),"",Values!F74 )</f>
        <v/>
      </c>
      <c r="K75" s="27" t="str">
        <f>IF(ISBLANK(Values!E74),"",IF(Values!J74, Values!$B$4, Values!$B$5))</f>
        <v/>
      </c>
      <c r="L75" s="27" t="str">
        <f>IF(ISBLANK(Values!E74),"",IF($CO75="DEFAULT", Values!$B$18, ""))</f>
        <v/>
      </c>
      <c r="M75" s="27" t="str">
        <f>IF(ISBLANK(Values!E74),"",Values!$M74)</f>
        <v/>
      </c>
      <c r="N75" s="27" t="str">
        <f>IF(ISBLANK(Values!$F74),"",Values!N74)</f>
        <v/>
      </c>
      <c r="O75" s="27" t="str">
        <f>IF(ISBLANK(Values!$F74),"",Values!O74)</f>
        <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
      </c>
      <c r="X75" s="29" t="str">
        <f>IF(ISBLANK(Values!E74),"",Values!$B$13)</f>
        <v/>
      </c>
      <c r="Y75" s="31" t="str">
        <f>IF(ISBLANK(Values!E74),"","Size-Color")</f>
        <v/>
      </c>
      <c r="Z75" s="29" t="str">
        <f>IF(ISBLANK(Values!E74),"","variation")</f>
        <v/>
      </c>
      <c r="AA75" s="1" t="str">
        <f>IF(ISBLANK(Values!E74),"",Values!$B$20)</f>
        <v/>
      </c>
      <c r="AB75" s="1" t="str">
        <f>IF(ISBLANK(Values!E74),"",Values!$B$29)</f>
        <v/>
      </c>
      <c r="AI75" s="34" t="str">
        <f>IF(ISBLANK(Values!E74),"",IF(Values!I74,Values!$B$23,Values!$B$33))</f>
        <v/>
      </c>
      <c r="AJ75" s="3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7" t="str">
        <f>IF(ISBLANK(Values!E74),"",Values!H74)</f>
        <v/>
      </c>
      <c r="AV75" s="1" t="str">
        <f>IF(ISBLANK(Values!E74),"",IF(Values!J74,"Backlit", "Non-Backlit"))</f>
        <v/>
      </c>
      <c r="AW75"/>
      <c r="BE75" s="1" t="str">
        <f>IF(ISBLANK(Values!E74),"","Professional Audience")</f>
        <v/>
      </c>
      <c r="BF75" s="1" t="str">
        <f>IF(ISBLANK(Values!E74),"","Consumer Audience")</f>
        <v/>
      </c>
      <c r="BG75" s="1" t="str">
        <f>IF(ISBLANK(Values!E74),"","Adults")</f>
        <v/>
      </c>
      <c r="BH75" s="1"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1" t="str">
        <f>IF(ISBLANK(Values!E74),"","Parts")</f>
        <v/>
      </c>
      <c r="DP75" s="1" t="str">
        <f>IF(ISBLANK(Values!E74),"",Values!$B$31)</f>
        <v/>
      </c>
      <c r="DY75" t="str">
        <f>IF(ISBLANK(Values!$E74), "", "not_applicable")</f>
        <v/>
      </c>
      <c r="EI75" s="1" t="str">
        <f>IF(ISBLANK(Values!E74),"",Values!$B$31)</f>
        <v/>
      </c>
      <c r="ES75" s="1" t="str">
        <f>IF(ISBLANK(Values!E74),"","Amazon Tellus UPS")</f>
        <v/>
      </c>
      <c r="EV75" s="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7"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1" t="str">
        <f>IF(ISBLANK(Values!E75),"",IF(Values!$B$37="EU","computercomponent","computer"))</f>
        <v/>
      </c>
      <c r="B76" s="33" t="str">
        <f>IF(ISBLANK(Values!E75),"",Values!F75)</f>
        <v/>
      </c>
      <c r="C76" s="29" t="str">
        <f>IF(ISBLANK(Values!E75),"","TellusRem")</f>
        <v/>
      </c>
      <c r="D76" s="28" t="str">
        <f>IF(ISBLANK(Values!E75),"",Values!E75)</f>
        <v/>
      </c>
      <c r="E76" s="1" t="str">
        <f>IF(ISBLANK(Values!E75),"","EAN")</f>
        <v/>
      </c>
      <c r="F76" s="27" t="str">
        <f>IF(ISBLANK(Values!E75),"",IF(Values!J75, SUBSTITUTE(Values!$B$1, "{language}", Values!H75) &amp; " " &amp;Values!$B$3, SUBSTITUTE(Values!$B$2, "{language}", Values!$H75) &amp; " " &amp;Values!$B$3))</f>
        <v/>
      </c>
      <c r="G76" s="29" t="str">
        <f>IF(ISBLANK(Values!E75),"","TellusRem")</f>
        <v/>
      </c>
      <c r="H76" s="1" t="str">
        <f>IF(ISBLANK(Values!E75),"",Values!$B$16)</f>
        <v/>
      </c>
      <c r="I76" s="1" t="str">
        <f>IF(ISBLANK(Values!E75),"","4730574031")</f>
        <v/>
      </c>
      <c r="J76" s="31" t="str">
        <f>IF(ISBLANK(Values!E75),"",Values!F75 )</f>
        <v/>
      </c>
      <c r="K76" s="27" t="str">
        <f>IF(ISBLANK(Values!E75),"",IF(Values!J75, Values!$B$4, Values!$B$5))</f>
        <v/>
      </c>
      <c r="L76" s="27" t="str">
        <f>IF(ISBLANK(Values!E75),"",IF($CO76="DEFAULT", Values!$B$18, ""))</f>
        <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
      </c>
      <c r="X76" s="29" t="str">
        <f>IF(ISBLANK(Values!E75),"",Values!$B$13)</f>
        <v/>
      </c>
      <c r="Y76" s="31" t="str">
        <f>IF(ISBLANK(Values!E75),"","Size-Color")</f>
        <v/>
      </c>
      <c r="Z76" s="29" t="str">
        <f>IF(ISBLANK(Values!E75),"","variation")</f>
        <v/>
      </c>
      <c r="AA76" s="1" t="str">
        <f>IF(ISBLANK(Values!E75),"",Values!$B$20)</f>
        <v/>
      </c>
      <c r="AB76" s="1" t="str">
        <f>IF(ISBLANK(Values!E75),"",Values!$B$29)</f>
        <v/>
      </c>
      <c r="AI76" s="34" t="str">
        <f>IF(ISBLANK(Values!E75),"",IF(Values!I75,Values!$B$23,Values!$B$33))</f>
        <v/>
      </c>
      <c r="AJ76" s="3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7" t="str">
        <f>IF(ISBLANK(Values!E75),"",Values!H75)</f>
        <v/>
      </c>
      <c r="AV76" s="1" t="str">
        <f>IF(ISBLANK(Values!E75),"",IF(Values!J75,"Backlit", "Non-Backlit"))</f>
        <v/>
      </c>
      <c r="AW76"/>
      <c r="BE76" s="1" t="str">
        <f>IF(ISBLANK(Values!E75),"","Professional Audience")</f>
        <v/>
      </c>
      <c r="BF76" s="1" t="str">
        <f>IF(ISBLANK(Values!E75),"","Consumer Audience")</f>
        <v/>
      </c>
      <c r="BG76" s="1" t="str">
        <f>IF(ISBLANK(Values!E75),"","Adults")</f>
        <v/>
      </c>
      <c r="BH76" s="1"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1" t="str">
        <f>IF(ISBLANK(Values!E75),"","Parts")</f>
        <v/>
      </c>
      <c r="DP76" s="1" t="str">
        <f>IF(ISBLANK(Values!E75),"",Values!$B$31)</f>
        <v/>
      </c>
      <c r="DY76" t="str">
        <f>IF(ISBLANK(Values!$E75), "", "not_applicable")</f>
        <v/>
      </c>
      <c r="EI76" s="1" t="str">
        <f>IF(ISBLANK(Values!E75),"",Values!$B$31)</f>
        <v/>
      </c>
      <c r="ES76" s="1" t="str">
        <f>IF(ISBLANK(Values!E75),"","Amazon Tellus UPS")</f>
        <v/>
      </c>
      <c r="EV76" s="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7"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1" t="str">
        <f>IF(ISBLANK(Values!E76),"",IF(Values!$B$37="EU","computercomponent","computer"))</f>
        <v/>
      </c>
      <c r="B77" s="33" t="str">
        <f>IF(ISBLANK(Values!E76),"",Values!F76)</f>
        <v/>
      </c>
      <c r="C77" s="29" t="str">
        <f>IF(ISBLANK(Values!E76),"","TellusRem")</f>
        <v/>
      </c>
      <c r="D77" s="28" t="str">
        <f>IF(ISBLANK(Values!E76),"",Values!E76)</f>
        <v/>
      </c>
      <c r="E77" s="1" t="str">
        <f>IF(ISBLANK(Values!E76),"","EAN")</f>
        <v/>
      </c>
      <c r="F77" s="27" t="str">
        <f>IF(ISBLANK(Values!E76),"",IF(Values!J76, SUBSTITUTE(Values!$B$1, "{language}", Values!H76) &amp; " " &amp;Values!$B$3, SUBSTITUTE(Values!$B$2, "{language}", Values!$H76) &amp; " " &amp;Values!$B$3))</f>
        <v/>
      </c>
      <c r="G77" s="29" t="str">
        <f>IF(ISBLANK(Values!E76),"","TellusRem")</f>
        <v/>
      </c>
      <c r="H77" s="1" t="str">
        <f>IF(ISBLANK(Values!E76),"",Values!$B$16)</f>
        <v/>
      </c>
      <c r="I77" s="1" t="str">
        <f>IF(ISBLANK(Values!E76),"","4730574031")</f>
        <v/>
      </c>
      <c r="J77" s="31" t="str">
        <f>IF(ISBLANK(Values!E76),"",Values!F76 )</f>
        <v/>
      </c>
      <c r="K77" s="27" t="str">
        <f>IF(ISBLANK(Values!E76),"",IF(Values!J76, Values!$B$4, Values!$B$5))</f>
        <v/>
      </c>
      <c r="L77" s="27" t="str">
        <f>IF(ISBLANK(Values!E76),"",IF($CO77="DEFAULT", Values!$B$18, ""))</f>
        <v/>
      </c>
      <c r="M77" s="27" t="str">
        <f>IF(ISBLANK(Values!E76),"",Values!$M76)</f>
        <v/>
      </c>
      <c r="N77" s="27" t="str">
        <f>IF(ISBLANK(Values!$F76),"",Values!N76)</f>
        <v/>
      </c>
      <c r="O77" s="27" t="str">
        <f>IF(ISBLANK(Values!$F76),"",Values!O76)</f>
        <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
      </c>
      <c r="X77" s="29" t="str">
        <f>IF(ISBLANK(Values!E76),"",Values!$B$13)</f>
        <v/>
      </c>
      <c r="Y77" s="31" t="str">
        <f>IF(ISBLANK(Values!E76),"","Size-Color")</f>
        <v/>
      </c>
      <c r="Z77" s="29" t="str">
        <f>IF(ISBLANK(Values!E76),"","variation")</f>
        <v/>
      </c>
      <c r="AA77" s="1" t="str">
        <f>IF(ISBLANK(Values!E76),"",Values!$B$20)</f>
        <v/>
      </c>
      <c r="AB77" s="1" t="str">
        <f>IF(ISBLANK(Values!E76),"",Values!$B$29)</f>
        <v/>
      </c>
      <c r="AI77" s="34" t="str">
        <f>IF(ISBLANK(Values!E76),"",IF(Values!I76,Values!$B$23,Values!$B$33))</f>
        <v/>
      </c>
      <c r="AJ77" s="3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7" t="str">
        <f>IF(ISBLANK(Values!E76),"",Values!H76)</f>
        <v/>
      </c>
      <c r="AV77" s="1" t="str">
        <f>IF(ISBLANK(Values!E76),"",IF(Values!J76,"Backlit", "Non-Backlit"))</f>
        <v/>
      </c>
      <c r="AW77"/>
      <c r="BE77" s="1" t="str">
        <f>IF(ISBLANK(Values!E76),"","Professional Audience")</f>
        <v/>
      </c>
      <c r="BF77" s="1" t="str">
        <f>IF(ISBLANK(Values!E76),"","Consumer Audience")</f>
        <v/>
      </c>
      <c r="BG77" s="1" t="str">
        <f>IF(ISBLANK(Values!E76),"","Adults")</f>
        <v/>
      </c>
      <c r="BH77" s="1"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1" t="str">
        <f>IF(ISBLANK(Values!E76),"","Parts")</f>
        <v/>
      </c>
      <c r="DP77" s="1" t="str">
        <f>IF(ISBLANK(Values!E76),"",Values!$B$31)</f>
        <v/>
      </c>
      <c r="DY77" t="str">
        <f>IF(ISBLANK(Values!$E76), "", "not_applicable")</f>
        <v/>
      </c>
      <c r="EI77" s="1" t="str">
        <f>IF(ISBLANK(Values!E76),"",Values!$B$31)</f>
        <v/>
      </c>
      <c r="ES77" s="1" t="str">
        <f>IF(ISBLANK(Values!E76),"","Amazon Tellus UPS")</f>
        <v/>
      </c>
      <c r="EV77" s="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7"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1" t="str">
        <f>IF(ISBLANK(Values!E77),"",IF(Values!$B$37="EU","computercomponent","computer"))</f>
        <v/>
      </c>
      <c r="B78" s="33" t="str">
        <f>IF(ISBLANK(Values!E77),"",Values!F77)</f>
        <v/>
      </c>
      <c r="C78" s="29" t="str">
        <f>IF(ISBLANK(Values!E77),"","TellusRem")</f>
        <v/>
      </c>
      <c r="D78" s="28" t="str">
        <f>IF(ISBLANK(Values!E77),"",Values!E77)</f>
        <v/>
      </c>
      <c r="E78" s="1" t="str">
        <f>IF(ISBLANK(Values!E77),"","EAN")</f>
        <v/>
      </c>
      <c r="F78" s="27" t="str">
        <f>IF(ISBLANK(Values!E77),"",IF(Values!J77, SUBSTITUTE(Values!$B$1, "{language}", Values!H77) &amp; " " &amp;Values!$B$3, SUBSTITUTE(Values!$B$2, "{language}", Values!$H77) &amp; " " &amp;Values!$B$3))</f>
        <v/>
      </c>
      <c r="G78" s="29" t="str">
        <f>IF(ISBLANK(Values!E77),"","TellusRem")</f>
        <v/>
      </c>
      <c r="H78" s="1" t="str">
        <f>IF(ISBLANK(Values!E77),"",Values!$B$16)</f>
        <v/>
      </c>
      <c r="I78" s="1" t="str">
        <f>IF(ISBLANK(Values!E77),"","4730574031")</f>
        <v/>
      </c>
      <c r="J78" s="31" t="str">
        <f>IF(ISBLANK(Values!E77),"",Values!F77 )</f>
        <v/>
      </c>
      <c r="K78" s="27" t="str">
        <f>IF(ISBLANK(Values!E77),"",IF(Values!J77, Values!$B$4, Values!$B$5))</f>
        <v/>
      </c>
      <c r="L78" s="27" t="str">
        <f>IF(ISBLANK(Values!E77),"",IF($CO78="DEFAULT", Values!$B$18, ""))</f>
        <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
      </c>
      <c r="X78" s="29" t="str">
        <f>IF(ISBLANK(Values!E77),"",Values!$B$13)</f>
        <v/>
      </c>
      <c r="Y78" s="31" t="str">
        <f>IF(ISBLANK(Values!E77),"","Size-Color")</f>
        <v/>
      </c>
      <c r="Z78" s="29" t="str">
        <f>IF(ISBLANK(Values!E77),"","variation")</f>
        <v/>
      </c>
      <c r="AA78" s="1" t="str">
        <f>IF(ISBLANK(Values!E77),"",Values!$B$20)</f>
        <v/>
      </c>
      <c r="AB78" s="1" t="str">
        <f>IF(ISBLANK(Values!E77),"",Values!$B$29)</f>
        <v/>
      </c>
      <c r="AI78" s="34" t="str">
        <f>IF(ISBLANK(Values!E77),"",IF(Values!I77,Values!$B$23,Values!$B$33))</f>
        <v/>
      </c>
      <c r="AJ78" s="3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7" t="str">
        <f>IF(ISBLANK(Values!E77),"",Values!H77)</f>
        <v/>
      </c>
      <c r="AV78" s="1" t="str">
        <f>IF(ISBLANK(Values!E77),"",IF(Values!J77,"Backlit", "Non-Backlit"))</f>
        <v/>
      </c>
      <c r="AW78"/>
      <c r="BE78" s="1" t="str">
        <f>IF(ISBLANK(Values!E77),"","Professional Audience")</f>
        <v/>
      </c>
      <c r="BF78" s="1" t="str">
        <f>IF(ISBLANK(Values!E77),"","Consumer Audience")</f>
        <v/>
      </c>
      <c r="BG78" s="1" t="str">
        <f>IF(ISBLANK(Values!E77),"","Adults")</f>
        <v/>
      </c>
      <c r="BH78" s="1"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1" t="str">
        <f>IF(ISBLANK(Values!E77),"","Parts")</f>
        <v/>
      </c>
      <c r="DP78" s="1" t="str">
        <f>IF(ISBLANK(Values!E77),"",Values!$B$31)</f>
        <v/>
      </c>
      <c r="DY78" t="str">
        <f>IF(ISBLANK(Values!$E77), "", "not_applicable")</f>
        <v/>
      </c>
      <c r="EI78" s="1" t="str">
        <f>IF(ISBLANK(Values!E77),"",Values!$B$31)</f>
        <v/>
      </c>
      <c r="ES78" s="1" t="str">
        <f>IF(ISBLANK(Values!E77),"","Amazon Tellus UPS")</f>
        <v/>
      </c>
      <c r="EV78" s="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7"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1" t="str">
        <f>IF(ISBLANK(Values!E78),"",IF(Values!$B$37="EU","computercomponent","computer"))</f>
        <v/>
      </c>
      <c r="B79" s="33" t="str">
        <f>IF(ISBLANK(Values!E78),"",Values!F78)</f>
        <v/>
      </c>
      <c r="C79" s="29" t="str">
        <f>IF(ISBLANK(Values!E78),"","TellusRem")</f>
        <v/>
      </c>
      <c r="D79" s="28" t="str">
        <f>IF(ISBLANK(Values!E78),"",Values!E78)</f>
        <v/>
      </c>
      <c r="E79" s="1" t="str">
        <f>IF(ISBLANK(Values!E78),"","EAN")</f>
        <v/>
      </c>
      <c r="F79" s="27" t="str">
        <f>IF(ISBLANK(Values!E78),"",IF(Values!J78, SUBSTITUTE(Values!$B$1, "{language}", Values!H78) &amp; " " &amp;Values!$B$3, SUBSTITUTE(Values!$B$2, "{language}", Values!$H78) &amp; " " &amp;Values!$B$3))</f>
        <v/>
      </c>
      <c r="G79" s="29" t="str">
        <f>IF(ISBLANK(Values!E78),"","TellusRem")</f>
        <v/>
      </c>
      <c r="H79" s="1" t="str">
        <f>IF(ISBLANK(Values!E78),"",Values!$B$16)</f>
        <v/>
      </c>
      <c r="I79" s="1" t="str">
        <f>IF(ISBLANK(Values!E78),"","4730574031")</f>
        <v/>
      </c>
      <c r="J79" s="31" t="str">
        <f>IF(ISBLANK(Values!E78),"",Values!F78 )</f>
        <v/>
      </c>
      <c r="K79" s="27" t="str">
        <f>IF(ISBLANK(Values!E78),"",IF(Values!J78, Values!$B$4, Values!$B$5))</f>
        <v/>
      </c>
      <c r="L79" s="27" t="str">
        <f>IF(ISBLANK(Values!E78),"",IF($CO79="DEFAULT", Values!$B$18, ""))</f>
        <v/>
      </c>
      <c r="M79" s="27" t="str">
        <f>IF(ISBLANK(Values!E78),"",Values!$M78)</f>
        <v/>
      </c>
      <c r="N79" s="27" t="str">
        <f>IF(ISBLANK(Values!$F78),"",Values!N78)</f>
        <v/>
      </c>
      <c r="O79" s="27" t="str">
        <f>IF(ISBLANK(Values!$F78),"",Values!O78)</f>
        <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
      </c>
      <c r="X79" s="29" t="str">
        <f>IF(ISBLANK(Values!E78),"",Values!$B$13)</f>
        <v/>
      </c>
      <c r="Y79" s="31" t="str">
        <f>IF(ISBLANK(Values!E78),"","Size-Color")</f>
        <v/>
      </c>
      <c r="Z79" s="29" t="str">
        <f>IF(ISBLANK(Values!E78),"","variation")</f>
        <v/>
      </c>
      <c r="AA79" s="1" t="str">
        <f>IF(ISBLANK(Values!E78),"",Values!$B$20)</f>
        <v/>
      </c>
      <c r="AB79" s="1" t="str">
        <f>IF(ISBLANK(Values!E78),"",Values!$B$29)</f>
        <v/>
      </c>
      <c r="AI79" s="34" t="str">
        <f>IF(ISBLANK(Values!E78),"",IF(Values!I78,Values!$B$23,Values!$B$33))</f>
        <v/>
      </c>
      <c r="AJ79" s="3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7" t="str">
        <f>IF(ISBLANK(Values!E78),"",Values!H78)</f>
        <v/>
      </c>
      <c r="AV79" s="1" t="str">
        <f>IF(ISBLANK(Values!E78),"",IF(Values!J78,"Backlit", "Non-Backlit"))</f>
        <v/>
      </c>
      <c r="AW79"/>
      <c r="BE79" s="1" t="str">
        <f>IF(ISBLANK(Values!E78),"","Professional Audience")</f>
        <v/>
      </c>
      <c r="BF79" s="1" t="str">
        <f>IF(ISBLANK(Values!E78),"","Consumer Audience")</f>
        <v/>
      </c>
      <c r="BG79" s="1" t="str">
        <f>IF(ISBLANK(Values!E78),"","Adults")</f>
        <v/>
      </c>
      <c r="BH79" s="1"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1" t="str">
        <f>IF(ISBLANK(Values!E78),"","Parts")</f>
        <v/>
      </c>
      <c r="DP79" s="1" t="str">
        <f>IF(ISBLANK(Values!E78),"",Values!$B$31)</f>
        <v/>
      </c>
      <c r="DY79" t="str">
        <f>IF(ISBLANK(Values!$E78), "", "not_applicable")</f>
        <v/>
      </c>
      <c r="EI79" s="1" t="str">
        <f>IF(ISBLANK(Values!E78),"",Values!$B$31)</f>
        <v/>
      </c>
      <c r="ES79" s="1" t="str">
        <f>IF(ISBLANK(Values!E78),"","Amazon Tellus UPS")</f>
        <v/>
      </c>
      <c r="EV79" s="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7"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1" t="str">
        <f>IF(ISBLANK(Values!E79),"",IF(Values!$B$37="EU","computercomponent","computer"))</f>
        <v/>
      </c>
      <c r="B80" s="33" t="str">
        <f>IF(ISBLANK(Values!E79),"",Values!F79)</f>
        <v/>
      </c>
      <c r="C80" s="29" t="str">
        <f>IF(ISBLANK(Values!E79),"","TellusRem")</f>
        <v/>
      </c>
      <c r="D80" s="28" t="str">
        <f>IF(ISBLANK(Values!E79),"",Values!E79)</f>
        <v/>
      </c>
      <c r="E80" s="1" t="str">
        <f>IF(ISBLANK(Values!E79),"","EAN")</f>
        <v/>
      </c>
      <c r="F80" s="27" t="str">
        <f>IF(ISBLANK(Values!E79),"",IF(Values!J79, SUBSTITUTE(Values!$B$1, "{language}", Values!H79) &amp; " " &amp;Values!$B$3, SUBSTITUTE(Values!$B$2, "{language}", Values!$H79) &amp; " " &amp;Values!$B$3))</f>
        <v/>
      </c>
      <c r="G80" s="29" t="str">
        <f>IF(ISBLANK(Values!E79),"","TellusRem")</f>
        <v/>
      </c>
      <c r="H80" s="1" t="str">
        <f>IF(ISBLANK(Values!E79),"",Values!$B$16)</f>
        <v/>
      </c>
      <c r="I80" s="1" t="str">
        <f>IF(ISBLANK(Values!E79),"","4730574031")</f>
        <v/>
      </c>
      <c r="J80" s="31" t="str">
        <f>IF(ISBLANK(Values!E79),"",Values!F79 )</f>
        <v/>
      </c>
      <c r="K80" s="27" t="str">
        <f>IF(ISBLANK(Values!E79),"",IF(Values!J79, Values!$B$4, Values!$B$5))</f>
        <v/>
      </c>
      <c r="L80" s="27" t="str">
        <f>IF(ISBLANK(Values!E79),"",IF($CO80="DEFAULT", Values!$B$18, ""))</f>
        <v/>
      </c>
      <c r="M80" s="27" t="str">
        <f>IF(ISBLANK(Values!E79),"",Values!$M79)</f>
        <v/>
      </c>
      <c r="N80" s="27" t="str">
        <f>IF(ISBLANK(Values!$F79),"",Values!N79)</f>
        <v/>
      </c>
      <c r="O80" s="27" t="str">
        <f>IF(ISBLANK(Values!$F79),"",Values!O79)</f>
        <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
      </c>
      <c r="X80" s="29" t="str">
        <f>IF(ISBLANK(Values!E79),"",Values!$B$13)</f>
        <v/>
      </c>
      <c r="Y80" s="31" t="str">
        <f>IF(ISBLANK(Values!E79),"","Size-Color")</f>
        <v/>
      </c>
      <c r="Z80" s="29" t="str">
        <f>IF(ISBLANK(Values!E79),"","variation")</f>
        <v/>
      </c>
      <c r="AA80" s="1" t="str">
        <f>IF(ISBLANK(Values!E79),"",Values!$B$20)</f>
        <v/>
      </c>
      <c r="AB80" s="1" t="str">
        <f>IF(ISBLANK(Values!E79),"",Values!$B$29)</f>
        <v/>
      </c>
      <c r="AI80" s="34" t="str">
        <f>IF(ISBLANK(Values!E79),"",IF(Values!I79,Values!$B$23,Values!$B$33))</f>
        <v/>
      </c>
      <c r="AJ80" s="3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7" t="str">
        <f>IF(ISBLANK(Values!E79),"",Values!H79)</f>
        <v/>
      </c>
      <c r="AV80" s="1" t="str">
        <f>IF(ISBLANK(Values!E79),"",IF(Values!J79,"Backlit", "Non-Backlit"))</f>
        <v/>
      </c>
      <c r="AW80"/>
      <c r="BE80" s="1" t="str">
        <f>IF(ISBLANK(Values!E79),"","Professional Audience")</f>
        <v/>
      </c>
      <c r="BF80" s="1" t="str">
        <f>IF(ISBLANK(Values!E79),"","Consumer Audience")</f>
        <v/>
      </c>
      <c r="BG80" s="1" t="str">
        <f>IF(ISBLANK(Values!E79),"","Adults")</f>
        <v/>
      </c>
      <c r="BH80" s="1"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1" t="str">
        <f>IF(ISBLANK(Values!E79),"","Parts")</f>
        <v/>
      </c>
      <c r="DP80" s="1" t="str">
        <f>IF(ISBLANK(Values!E79),"",Values!$B$31)</f>
        <v/>
      </c>
      <c r="DY80" t="str">
        <f>IF(ISBLANK(Values!$E79), "", "not_applicable")</f>
        <v/>
      </c>
      <c r="EI80" s="1" t="str">
        <f>IF(ISBLANK(Values!E79),"",Values!$B$31)</f>
        <v/>
      </c>
      <c r="ES80" s="1" t="str">
        <f>IF(ISBLANK(Values!E79),"","Amazon Tellus UPS")</f>
        <v/>
      </c>
      <c r="EV80" s="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7"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1" t="str">
        <f>IF(ISBLANK(Values!E80),"",IF(Values!$B$37="EU","computercomponent","computer"))</f>
        <v/>
      </c>
      <c r="B81" s="33" t="str">
        <f>IF(ISBLANK(Values!E80),"",Values!F80)</f>
        <v/>
      </c>
      <c r="C81" s="29" t="str">
        <f>IF(ISBLANK(Values!E80),"","TellusRem")</f>
        <v/>
      </c>
      <c r="D81" s="28" t="str">
        <f>IF(ISBLANK(Values!E80),"",Values!E80)</f>
        <v/>
      </c>
      <c r="E81" s="1" t="str">
        <f>IF(ISBLANK(Values!E80),"","EAN")</f>
        <v/>
      </c>
      <c r="F81" s="27" t="str">
        <f>IF(ISBLANK(Values!E80),"",IF(Values!J80, SUBSTITUTE(Values!$B$1, "{language}", Values!H80) &amp; " " &amp;Values!$B$3, SUBSTITUTE(Values!$B$2, "{language}", Values!$H80) &amp; " " &amp;Values!$B$3))</f>
        <v/>
      </c>
      <c r="G81" s="29" t="str">
        <f>IF(ISBLANK(Values!E80),"","TellusRem")</f>
        <v/>
      </c>
      <c r="H81" s="1" t="str">
        <f>IF(ISBLANK(Values!E80),"",Values!$B$16)</f>
        <v/>
      </c>
      <c r="I81" s="1" t="str">
        <f>IF(ISBLANK(Values!E80),"","4730574031")</f>
        <v/>
      </c>
      <c r="J81" s="31" t="str">
        <f>IF(ISBLANK(Values!E80),"",Values!F80 )</f>
        <v/>
      </c>
      <c r="K81" s="27" t="str">
        <f>IF(ISBLANK(Values!E80),"",IF(Values!J80, Values!$B$4, Values!$B$5))</f>
        <v/>
      </c>
      <c r="L81" s="27" t="str">
        <f>IF(ISBLANK(Values!E80),"",IF($CO81="DEFAULT", Values!$B$18, ""))</f>
        <v/>
      </c>
      <c r="M81" s="27" t="str">
        <f>IF(ISBLANK(Values!E80),"",Values!$M80)</f>
        <v/>
      </c>
      <c r="N81" s="27" t="str">
        <f>IF(ISBLANK(Values!$F80),"",Values!N80)</f>
        <v/>
      </c>
      <c r="O81" s="27" t="str">
        <f>IF(ISBLANK(Values!$F80),"",Values!O80)</f>
        <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
      </c>
      <c r="X81" s="29" t="str">
        <f>IF(ISBLANK(Values!E80),"",Values!$B$13)</f>
        <v/>
      </c>
      <c r="Y81" s="31" t="str">
        <f>IF(ISBLANK(Values!E80),"","Size-Color")</f>
        <v/>
      </c>
      <c r="Z81" s="29" t="str">
        <f>IF(ISBLANK(Values!E80),"","variation")</f>
        <v/>
      </c>
      <c r="AA81" s="1" t="str">
        <f>IF(ISBLANK(Values!E80),"",Values!$B$20)</f>
        <v/>
      </c>
      <c r="AB81" s="1" t="str">
        <f>IF(ISBLANK(Values!E80),"",Values!$B$29)</f>
        <v/>
      </c>
      <c r="AI81" s="34" t="str">
        <f>IF(ISBLANK(Values!E80),"",IF(Values!I80,Values!$B$23,Values!$B$33))</f>
        <v/>
      </c>
      <c r="AJ81" s="3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7" t="str">
        <f>IF(ISBLANK(Values!E80),"",Values!H80)</f>
        <v/>
      </c>
      <c r="AV81" s="1" t="str">
        <f>IF(ISBLANK(Values!E80),"",IF(Values!J80,"Backlit", "Non-Backlit"))</f>
        <v/>
      </c>
      <c r="AW81"/>
      <c r="BE81" s="1" t="str">
        <f>IF(ISBLANK(Values!E80),"","Professional Audience")</f>
        <v/>
      </c>
      <c r="BF81" s="1" t="str">
        <f>IF(ISBLANK(Values!E80),"","Consumer Audience")</f>
        <v/>
      </c>
      <c r="BG81" s="1" t="str">
        <f>IF(ISBLANK(Values!E80),"","Adults")</f>
        <v/>
      </c>
      <c r="BH81" s="1"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1" t="str">
        <f>IF(ISBLANK(Values!E80),"","Parts")</f>
        <v/>
      </c>
      <c r="DP81" s="1" t="str">
        <f>IF(ISBLANK(Values!E80),"",Values!$B$31)</f>
        <v/>
      </c>
      <c r="DY81" t="str">
        <f>IF(ISBLANK(Values!$E80), "", "not_applicable")</f>
        <v/>
      </c>
      <c r="EI81" s="1" t="str">
        <f>IF(ISBLANK(Values!E80),"",Values!$B$31)</f>
        <v/>
      </c>
      <c r="ES81" s="1" t="str">
        <f>IF(ISBLANK(Values!E80),"","Amazon Tellus UPS")</f>
        <v/>
      </c>
      <c r="EV81" s="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7"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1" t="str">
        <f>IF(ISBLANK(Values!E81),"",IF(Values!$B$37="EU","computercomponent","computer"))</f>
        <v/>
      </c>
      <c r="B82" s="33" t="str">
        <f>IF(ISBLANK(Values!E81),"",Values!F81)</f>
        <v/>
      </c>
      <c r="C82" s="29" t="str">
        <f>IF(ISBLANK(Values!E81),"","TellusRem")</f>
        <v/>
      </c>
      <c r="D82" s="28" t="str">
        <f>IF(ISBLANK(Values!E81),"",Values!E81)</f>
        <v/>
      </c>
      <c r="E82" s="1" t="str">
        <f>IF(ISBLANK(Values!E81),"","EAN")</f>
        <v/>
      </c>
      <c r="F82" s="27" t="str">
        <f>IF(ISBLANK(Values!E81),"",IF(Values!J81, SUBSTITUTE(Values!$B$1, "{language}", Values!H81) &amp; " " &amp;Values!$B$3, SUBSTITUTE(Values!$B$2, "{language}", Values!$H81) &amp; " " &amp;Values!$B$3))</f>
        <v/>
      </c>
      <c r="G82" s="29" t="str">
        <f>IF(ISBLANK(Values!E81),"","TellusRem")</f>
        <v/>
      </c>
      <c r="H82" s="1" t="str">
        <f>IF(ISBLANK(Values!E81),"",Values!$B$16)</f>
        <v/>
      </c>
      <c r="I82" s="1" t="str">
        <f>IF(ISBLANK(Values!E81),"","4730574031")</f>
        <v/>
      </c>
      <c r="J82" s="31" t="str">
        <f>IF(ISBLANK(Values!E81),"",Values!F81 )</f>
        <v/>
      </c>
      <c r="K82" s="27" t="str">
        <f>IF(ISBLANK(Values!E81),"",IF(Values!J81, Values!$B$4, Values!$B$5))</f>
        <v/>
      </c>
      <c r="L82" s="27" t="str">
        <f>IF(ISBLANK(Values!E81),"",IF($CO82="DEFAULT", Values!$B$18, ""))</f>
        <v/>
      </c>
      <c r="M82" s="27" t="str">
        <f>IF(ISBLANK(Values!E81),"",Values!$M81)</f>
        <v/>
      </c>
      <c r="N82" s="27" t="str">
        <f>IF(ISBLANK(Values!$F81),"",Values!N81)</f>
        <v/>
      </c>
      <c r="O82" s="27" t="str">
        <f>IF(ISBLANK(Values!$F81),"",Values!O81)</f>
        <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
      </c>
      <c r="X82" s="29" t="str">
        <f>IF(ISBLANK(Values!E81),"",Values!$B$13)</f>
        <v/>
      </c>
      <c r="Y82" s="31" t="str">
        <f>IF(ISBLANK(Values!E81),"","Size-Color")</f>
        <v/>
      </c>
      <c r="Z82" s="29" t="str">
        <f>IF(ISBLANK(Values!E81),"","variation")</f>
        <v/>
      </c>
      <c r="AA82" s="1" t="str">
        <f>IF(ISBLANK(Values!E81),"",Values!$B$20)</f>
        <v/>
      </c>
      <c r="AB82" s="1" t="str">
        <f>IF(ISBLANK(Values!E81),"",Values!$B$29)</f>
        <v/>
      </c>
      <c r="AI82" s="34" t="str">
        <f>IF(ISBLANK(Values!E81),"",IF(Values!I81,Values!$B$23,Values!$B$33))</f>
        <v/>
      </c>
      <c r="AJ82" s="3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7" t="str">
        <f>IF(ISBLANK(Values!E81),"",Values!H81)</f>
        <v/>
      </c>
      <c r="AV82" s="1" t="str">
        <f>IF(ISBLANK(Values!E81),"",IF(Values!J81,"Backlit", "Non-Backlit"))</f>
        <v/>
      </c>
      <c r="AW82"/>
      <c r="BE82" s="1" t="str">
        <f>IF(ISBLANK(Values!E81),"","Professional Audience")</f>
        <v/>
      </c>
      <c r="BF82" s="1" t="str">
        <f>IF(ISBLANK(Values!E81),"","Consumer Audience")</f>
        <v/>
      </c>
      <c r="BG82" s="1" t="str">
        <f>IF(ISBLANK(Values!E81),"","Adults")</f>
        <v/>
      </c>
      <c r="BH82" s="1"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1" t="str">
        <f>IF(ISBLANK(Values!E81),"","Parts")</f>
        <v/>
      </c>
      <c r="DP82" s="1" t="str">
        <f>IF(ISBLANK(Values!E81),"",Values!$B$31)</f>
        <v/>
      </c>
      <c r="DY82" t="str">
        <f>IF(ISBLANK(Values!$E81), "", "not_applicable")</f>
        <v/>
      </c>
      <c r="EI82" s="1" t="str">
        <f>IF(ISBLANK(Values!E81),"",Values!$B$31)</f>
        <v/>
      </c>
      <c r="ES82" s="1" t="str">
        <f>IF(ISBLANK(Values!E81),"","Amazon Tellus UPS")</f>
        <v/>
      </c>
      <c r="EV82" s="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7"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1" t="str">
        <f>IF(ISBLANK(Values!E82),"",IF(Values!$B$37="EU","computercomponent","computer"))</f>
        <v/>
      </c>
      <c r="B83" s="33" t="str">
        <f>IF(ISBLANK(Values!E82),"",Values!F82)</f>
        <v/>
      </c>
      <c r="C83" s="29" t="str">
        <f>IF(ISBLANK(Values!E82),"","TellusRem")</f>
        <v/>
      </c>
      <c r="D83" s="28" t="str">
        <f>IF(ISBLANK(Values!E82),"",Values!E82)</f>
        <v/>
      </c>
      <c r="E83" s="1" t="str">
        <f>IF(ISBLANK(Values!E82),"","EAN")</f>
        <v/>
      </c>
      <c r="F83" s="27" t="str">
        <f>IF(ISBLANK(Values!E82),"",IF(Values!J82, SUBSTITUTE(Values!$B$1, "{language}", Values!H82) &amp; " " &amp;Values!$B$3, SUBSTITUTE(Values!$B$2, "{language}", Values!$H82) &amp; " " &amp;Values!$B$3))</f>
        <v/>
      </c>
      <c r="G83" s="29" t="str">
        <f>IF(ISBLANK(Values!E82),"","TellusRem")</f>
        <v/>
      </c>
      <c r="H83" s="1" t="str">
        <f>IF(ISBLANK(Values!E82),"",Values!$B$16)</f>
        <v/>
      </c>
      <c r="I83" s="1" t="str">
        <f>IF(ISBLANK(Values!E82),"","4730574031")</f>
        <v/>
      </c>
      <c r="J83" s="31" t="str">
        <f>IF(ISBLANK(Values!E82),"",Values!F82 )</f>
        <v/>
      </c>
      <c r="K83" s="27" t="str">
        <f>IF(ISBLANK(Values!E82),"",IF(Values!J82, Values!$B$4, Values!$B$5))</f>
        <v/>
      </c>
      <c r="L83" s="27" t="str">
        <f>IF(ISBLANK(Values!E82),"",IF($CO83="DEFAULT", Values!$B$18, ""))</f>
        <v/>
      </c>
      <c r="M83" s="27" t="str">
        <f>IF(ISBLANK(Values!E82),"",Values!$M82)</f>
        <v/>
      </c>
      <c r="N83" s="27" t="str">
        <f>IF(ISBLANK(Values!$F82),"",Values!N82)</f>
        <v/>
      </c>
      <c r="O83" s="27" t="str">
        <f>IF(ISBLANK(Values!$F82),"",Values!O82)</f>
        <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
      </c>
      <c r="X83" s="29" t="str">
        <f>IF(ISBLANK(Values!E82),"",Values!$B$13)</f>
        <v/>
      </c>
      <c r="Y83" s="31" t="str">
        <f>IF(ISBLANK(Values!E82),"","Size-Color")</f>
        <v/>
      </c>
      <c r="Z83" s="29" t="str">
        <f>IF(ISBLANK(Values!E82),"","variation")</f>
        <v/>
      </c>
      <c r="AA83" s="1" t="str">
        <f>IF(ISBLANK(Values!E82),"",Values!$B$20)</f>
        <v/>
      </c>
      <c r="AB83" s="1" t="str">
        <f>IF(ISBLANK(Values!E82),"",Values!$B$29)</f>
        <v/>
      </c>
      <c r="AI83" s="34" t="str">
        <f>IF(ISBLANK(Values!E82),"",IF(Values!I82,Values!$B$23,Values!$B$33))</f>
        <v/>
      </c>
      <c r="AJ83" s="3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7" t="str">
        <f>IF(ISBLANK(Values!E82),"",Values!H82)</f>
        <v/>
      </c>
      <c r="AV83" s="1" t="str">
        <f>IF(ISBLANK(Values!E82),"",IF(Values!J82,"Backlit", "Non-Backlit"))</f>
        <v/>
      </c>
      <c r="AW83"/>
      <c r="BE83" s="1" t="str">
        <f>IF(ISBLANK(Values!E82),"","Professional Audience")</f>
        <v/>
      </c>
      <c r="BF83" s="1" t="str">
        <f>IF(ISBLANK(Values!E82),"","Consumer Audience")</f>
        <v/>
      </c>
      <c r="BG83" s="1" t="str">
        <f>IF(ISBLANK(Values!E82),"","Adults")</f>
        <v/>
      </c>
      <c r="BH83" s="1"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1" t="str">
        <f>IF(ISBLANK(Values!E82),"","Parts")</f>
        <v/>
      </c>
      <c r="DP83" s="1" t="str">
        <f>IF(ISBLANK(Values!E82),"",Values!$B$31)</f>
        <v/>
      </c>
      <c r="DY83" t="str">
        <f>IF(ISBLANK(Values!$E82), "", "not_applicable")</f>
        <v/>
      </c>
      <c r="EI83" s="1" t="str">
        <f>IF(ISBLANK(Values!E82),"",Values!$B$31)</f>
        <v/>
      </c>
      <c r="ES83" s="1" t="str">
        <f>IF(ISBLANK(Values!E82),"","Amazon Tellus UPS")</f>
        <v/>
      </c>
      <c r="EV83" s="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7"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1" t="str">
        <f>IF(ISBLANK(Values!E83),"",IF(Values!$B$37="EU","computercomponent","computer"))</f>
        <v/>
      </c>
      <c r="B84" s="33" t="str">
        <f>IF(ISBLANK(Values!E83),"",Values!F83)</f>
        <v/>
      </c>
      <c r="C84" s="29" t="str">
        <f>IF(ISBLANK(Values!E83),"","TellusRem")</f>
        <v/>
      </c>
      <c r="D84" s="28" t="str">
        <f>IF(ISBLANK(Values!E83),"",Values!E83)</f>
        <v/>
      </c>
      <c r="E84" s="1" t="str">
        <f>IF(ISBLANK(Values!E83),"","EAN")</f>
        <v/>
      </c>
      <c r="F84" s="27" t="str">
        <f>IF(ISBLANK(Values!E83),"",IF(Values!J83, SUBSTITUTE(Values!$B$1, "{language}", Values!H83) &amp; " " &amp;Values!$B$3, SUBSTITUTE(Values!$B$2, "{language}", Values!$H83) &amp; " " &amp;Values!$B$3))</f>
        <v/>
      </c>
      <c r="G84" s="29" t="str">
        <f>IF(ISBLANK(Values!E83),"","TellusRem")</f>
        <v/>
      </c>
      <c r="H84" s="1" t="str">
        <f>IF(ISBLANK(Values!E83),"",Values!$B$16)</f>
        <v/>
      </c>
      <c r="I84" s="1" t="str">
        <f>IF(ISBLANK(Values!E83),"","4730574031")</f>
        <v/>
      </c>
      <c r="J84" s="31" t="str">
        <f>IF(ISBLANK(Values!E83),"",Values!F83 )</f>
        <v/>
      </c>
      <c r="K84" s="27" t="str">
        <f>IF(ISBLANK(Values!E83),"",IF(Values!J83, Values!$B$4, Values!$B$5))</f>
        <v/>
      </c>
      <c r="L84" s="27" t="str">
        <f>IF(ISBLANK(Values!E83),"",IF($CO84="DEFAULT", Values!$B$18, ""))</f>
        <v/>
      </c>
      <c r="M84" s="27" t="str">
        <f>IF(ISBLANK(Values!E83),"",Values!$M83)</f>
        <v/>
      </c>
      <c r="N84" s="27" t="str">
        <f>IF(ISBLANK(Values!$F83),"",Values!N83)</f>
        <v/>
      </c>
      <c r="O84" s="27" t="str">
        <f>IF(ISBLANK(Values!$F83),"",Values!O83)</f>
        <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
      </c>
      <c r="X84" s="29" t="str">
        <f>IF(ISBLANK(Values!E83),"",Values!$B$13)</f>
        <v/>
      </c>
      <c r="Y84" s="31" t="str">
        <f>IF(ISBLANK(Values!E83),"","Size-Color")</f>
        <v/>
      </c>
      <c r="Z84" s="29" t="str">
        <f>IF(ISBLANK(Values!E83),"","variation")</f>
        <v/>
      </c>
      <c r="AA84" s="1" t="str">
        <f>IF(ISBLANK(Values!E83),"",Values!$B$20)</f>
        <v/>
      </c>
      <c r="AB84" s="1" t="str">
        <f>IF(ISBLANK(Values!E83),"",Values!$B$29)</f>
        <v/>
      </c>
      <c r="AI84" s="34" t="str">
        <f>IF(ISBLANK(Values!E83),"",IF(Values!I83,Values!$B$23,Values!$B$33))</f>
        <v/>
      </c>
      <c r="AJ84" s="3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7" t="str">
        <f>IF(ISBLANK(Values!E83),"",Values!H83)</f>
        <v/>
      </c>
      <c r="AV84" s="1" t="str">
        <f>IF(ISBLANK(Values!E83),"",IF(Values!J83,"Backlit", "Non-Backlit"))</f>
        <v/>
      </c>
      <c r="AW84"/>
      <c r="BE84" s="1" t="str">
        <f>IF(ISBLANK(Values!E83),"","Professional Audience")</f>
        <v/>
      </c>
      <c r="BF84" s="1" t="str">
        <f>IF(ISBLANK(Values!E83),"","Consumer Audience")</f>
        <v/>
      </c>
      <c r="BG84" s="1" t="str">
        <f>IF(ISBLANK(Values!E83),"","Adults")</f>
        <v/>
      </c>
      <c r="BH84" s="1"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1" t="str">
        <f>IF(ISBLANK(Values!E83),"","Parts")</f>
        <v/>
      </c>
      <c r="DP84" s="1" t="str">
        <f>IF(ISBLANK(Values!E83),"",Values!$B$31)</f>
        <v/>
      </c>
      <c r="DY84" t="str">
        <f>IF(ISBLANK(Values!$E83), "", "not_applicable")</f>
        <v/>
      </c>
      <c r="EI84" s="1" t="str">
        <f>IF(ISBLANK(Values!E83),"",Values!$B$31)</f>
        <v/>
      </c>
      <c r="ES84" s="1" t="str">
        <f>IF(ISBLANK(Values!E83),"","Amazon Tellus UPS")</f>
        <v/>
      </c>
      <c r="EV84" s="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7"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IF(ISBLANK(Values!E84),"","TellusRem")</f>
        <v/>
      </c>
      <c r="H85" s="1" t="str">
        <f>IF(ISBLANK(Values!E84),"",Values!$B$16)</f>
        <v/>
      </c>
      <c r="I85" s="1" t="str">
        <f>IF(ISBLANK(Values!E84),"","4730574031")</f>
        <v/>
      </c>
      <c r="J85" s="31" t="str">
        <f>IF(ISBLANK(Values!E84),"",Values!F84 )</f>
        <v/>
      </c>
      <c r="K85" s="27" t="str">
        <f>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IF(ISBLANK(Values!E85),"","TellusRem")</f>
        <v/>
      </c>
      <c r="H86" s="1" t="str">
        <f>IF(ISBLANK(Values!E85),"",Values!$B$16)</f>
        <v/>
      </c>
      <c r="I86" s="1" t="str">
        <f>IF(ISBLANK(Values!E85),"","4730574031")</f>
        <v/>
      </c>
      <c r="J86" s="31" t="str">
        <f>IF(ISBLANK(Values!E85),"",Values!F85 )</f>
        <v/>
      </c>
      <c r="K86" s="27" t="str">
        <f>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IF(ISBLANK(Values!E86),"","TellusRem")</f>
        <v/>
      </c>
      <c r="H87" s="1" t="str">
        <f>IF(ISBLANK(Values!E86),"",Values!$B$16)</f>
        <v/>
      </c>
      <c r="I87" s="1" t="str">
        <f>IF(ISBLANK(Values!E86),"","4730574031")</f>
        <v/>
      </c>
      <c r="J87" s="31" t="str">
        <f>IF(ISBLANK(Values!E86),"",Values!F86 )</f>
        <v/>
      </c>
      <c r="K87" s="27" t="str">
        <f>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IF(ISBLANK(Values!E87),"","TellusRem")</f>
        <v/>
      </c>
      <c r="H88" s="1" t="str">
        <f>IF(ISBLANK(Values!E87),"",Values!$B$16)</f>
        <v/>
      </c>
      <c r="I88" s="1" t="str">
        <f>IF(ISBLANK(Values!E87),"","4730574031")</f>
        <v/>
      </c>
      <c r="J88" s="31" t="str">
        <f>IF(ISBLANK(Values!E87),"",Values!F87 )</f>
        <v/>
      </c>
      <c r="K88" s="27" t="str">
        <f>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IF(ISBLANK(Values!E88),"","TellusRem")</f>
        <v/>
      </c>
      <c r="H89" s="1" t="str">
        <f>IF(ISBLANK(Values!E88),"",Values!$B$16)</f>
        <v/>
      </c>
      <c r="I89" s="1" t="str">
        <f>IF(ISBLANK(Values!E88),"","4730574031")</f>
        <v/>
      </c>
      <c r="J89" s="31" t="str">
        <f>IF(ISBLANK(Values!E88),"",Values!F88 )</f>
        <v/>
      </c>
      <c r="K89" s="27" t="str">
        <f>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IF(ISBLANK(Values!E89),"","TellusRem")</f>
        <v/>
      </c>
      <c r="H90" s="1" t="str">
        <f>IF(ISBLANK(Values!E89),"",Values!$B$16)</f>
        <v/>
      </c>
      <c r="I90" s="1" t="str">
        <f>IF(ISBLANK(Values!E89),"","4730574031")</f>
        <v/>
      </c>
      <c r="J90" s="31" t="str">
        <f>IF(ISBLANK(Values!E89),"",Values!F89 )</f>
        <v/>
      </c>
      <c r="K90" s="27" t="str">
        <f>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IF(ISBLANK(Values!E90),"","TellusRem")</f>
        <v/>
      </c>
      <c r="H91" s="1" t="str">
        <f>IF(ISBLANK(Values!E90),"",Values!$B$16)</f>
        <v/>
      </c>
      <c r="I91" s="1" t="str">
        <f>IF(ISBLANK(Values!E90),"","4730574031")</f>
        <v/>
      </c>
      <c r="J91" s="31" t="str">
        <f>IF(ISBLANK(Values!E90),"",Values!F90 )</f>
        <v/>
      </c>
      <c r="K91" s="27" t="str">
        <f>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IF(ISBLANK(Values!E91),"","TellusRem")</f>
        <v/>
      </c>
      <c r="H92" s="1" t="str">
        <f>IF(ISBLANK(Values!E91),"",Values!$B$16)</f>
        <v/>
      </c>
      <c r="I92" s="1" t="str">
        <f>IF(ISBLANK(Values!E91),"","4730574031")</f>
        <v/>
      </c>
      <c r="J92" s="31" t="str">
        <f>IF(ISBLANK(Values!E91),"",Values!F91 )</f>
        <v/>
      </c>
      <c r="K92" s="27" t="str">
        <f>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IF(ISBLANK(Values!E92),"","TellusRem")</f>
        <v/>
      </c>
      <c r="H93" s="1" t="str">
        <f>IF(ISBLANK(Values!E92),"",Values!$B$16)</f>
        <v/>
      </c>
      <c r="I93" s="1" t="str">
        <f>IF(ISBLANK(Values!E92),"","4730574031")</f>
        <v/>
      </c>
      <c r="J93" s="31" t="str">
        <f>IF(ISBLANK(Values!E92),"",Values!F92 )</f>
        <v/>
      </c>
      <c r="K93" s="27" t="str">
        <f>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IF(ISBLANK(Values!E93),"","TellusRem")</f>
        <v/>
      </c>
      <c r="H94" s="1" t="str">
        <f>IF(ISBLANK(Values!E93),"",Values!$B$16)</f>
        <v/>
      </c>
      <c r="I94" s="1" t="str">
        <f>IF(ISBLANK(Values!E93),"","4730574031")</f>
        <v/>
      </c>
      <c r="J94" s="31" t="str">
        <f>IF(ISBLANK(Values!E93),"",Values!F93 )</f>
        <v/>
      </c>
      <c r="K94" s="27" t="str">
        <f>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IF(ISBLANK(Values!E94),"","TellusRem")</f>
        <v/>
      </c>
      <c r="H95" s="1" t="str">
        <f>IF(ISBLANK(Values!E94),"",Values!$B$16)</f>
        <v/>
      </c>
      <c r="I95" s="1" t="str">
        <f>IF(ISBLANK(Values!E94),"","4730574031")</f>
        <v/>
      </c>
      <c r="J95" s="31" t="str">
        <f>IF(ISBLANK(Values!E94),"",Values!F94 )</f>
        <v/>
      </c>
      <c r="K95" s="27" t="str">
        <f>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IF(ISBLANK(Values!E95),"","TellusRem")</f>
        <v/>
      </c>
      <c r="H96" s="1" t="str">
        <f>IF(ISBLANK(Values!E95),"",Values!$B$16)</f>
        <v/>
      </c>
      <c r="I96" s="1" t="str">
        <f>IF(ISBLANK(Values!E95),"","4730574031")</f>
        <v/>
      </c>
      <c r="J96" s="31" t="str">
        <f>IF(ISBLANK(Values!E95),"",Values!F95 )</f>
        <v/>
      </c>
      <c r="K96" s="27" t="str">
        <f>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IF(ISBLANK(Values!E96),"","TellusRem")</f>
        <v/>
      </c>
      <c r="H97" s="1" t="str">
        <f>IF(ISBLANK(Values!E96),"",Values!$B$16)</f>
        <v/>
      </c>
      <c r="I97" s="1" t="str">
        <f>IF(ISBLANK(Values!E96),"","4730574031")</f>
        <v/>
      </c>
      <c r="J97" s="31" t="str">
        <f>IF(ISBLANK(Values!E96),"",Values!F96 )</f>
        <v/>
      </c>
      <c r="K97" s="27" t="str">
        <f>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IF(ISBLANK(Values!E97),"","TellusRem")</f>
        <v/>
      </c>
      <c r="H98" s="1" t="str">
        <f>IF(ISBLANK(Values!E97),"",Values!$B$16)</f>
        <v/>
      </c>
      <c r="I98" s="1" t="str">
        <f>IF(ISBLANK(Values!E97),"","4730574031")</f>
        <v/>
      </c>
      <c r="J98" s="31" t="str">
        <f>IF(ISBLANK(Values!E97),"",Values!F97 )</f>
        <v/>
      </c>
      <c r="K98" s="27" t="str">
        <f>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IF(ISBLANK(Values!E98),"","TellusRem")</f>
        <v/>
      </c>
      <c r="H99" s="1" t="str">
        <f>IF(ISBLANK(Values!E98),"",Values!$B$16)</f>
        <v/>
      </c>
      <c r="I99" s="1" t="str">
        <f>IF(ISBLANK(Values!E98),"","4730574031")</f>
        <v/>
      </c>
      <c r="J99" s="31" t="str">
        <f>IF(ISBLANK(Values!E98),"",Values!F98 )</f>
        <v/>
      </c>
      <c r="K99" s="27" t="str">
        <f>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IF(ISBLANK(Values!E99),"","TellusRem")</f>
        <v/>
      </c>
      <c r="H100" s="1" t="str">
        <f>IF(ISBLANK(Values!E99),"",Values!$B$16)</f>
        <v/>
      </c>
      <c r="I100" s="1" t="str">
        <f>IF(ISBLANK(Values!E99),"","4730574031")</f>
        <v/>
      </c>
      <c r="J100" s="31" t="str">
        <f>IF(ISBLANK(Values!E99),"",Values!F99 )</f>
        <v/>
      </c>
      <c r="K100" s="27" t="str">
        <f>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IF(ISBLANK(Values!E100),"","TellusRem")</f>
        <v/>
      </c>
      <c r="H101" s="1" t="str">
        <f>IF(ISBLANK(Values!E100),"",Values!$B$16)</f>
        <v/>
      </c>
      <c r="I101" s="1" t="str">
        <f>IF(ISBLANK(Values!E100),"","4730574031")</f>
        <v/>
      </c>
      <c r="J101" s="31" t="str">
        <f>IF(ISBLANK(Values!E100),"",Values!F100 )</f>
        <v/>
      </c>
      <c r="K101" s="27" t="str">
        <f>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IF(ISBLANK(Values!E101),"","TellusRem")</f>
        <v/>
      </c>
      <c r="H102" s="1" t="str">
        <f>IF(ISBLANK(Values!E101),"",Values!$B$16)</f>
        <v/>
      </c>
      <c r="I102" s="1" t="str">
        <f>IF(ISBLANK(Values!E101),"","4730574031")</f>
        <v/>
      </c>
      <c r="J102" s="31" t="str">
        <f>IF(ISBLANK(Values!E101),"",Values!F101 )</f>
        <v/>
      </c>
      <c r="K102" s="27" t="str">
        <f>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IF(ISBLANK(Values!E102),"","TellusRem")</f>
        <v/>
      </c>
      <c r="H103" s="1" t="str">
        <f>IF(ISBLANK(Values!E102),"",Values!$B$16)</f>
        <v/>
      </c>
      <c r="I103" s="1" t="str">
        <f>IF(ISBLANK(Values!E102),"","4730574031")</f>
        <v/>
      </c>
      <c r="J103" s="31" t="str">
        <f>IF(ISBLANK(Values!E102),"",Values!F102 )</f>
        <v/>
      </c>
      <c r="K103" s="27" t="str">
        <f>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IF(ISBLANK(Values!E103),"","TellusRem")</f>
        <v/>
      </c>
      <c r="H104" s="1" t="str">
        <f>IF(ISBLANK(Values!E103),"",Values!$B$16)</f>
        <v/>
      </c>
      <c r="I104" s="1" t="str">
        <f>IF(ISBLANK(Values!E103),"","4730574031")</f>
        <v/>
      </c>
      <c r="J104" s="31" t="str">
        <f>IF(ISBLANK(Values!E103),"",Values!F103 )</f>
        <v/>
      </c>
      <c r="K104" s="27" t="str">
        <f>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IF(ISBLANK(Values!E104),"","TellusRem")</f>
        <v/>
      </c>
      <c r="H105" s="1" t="str">
        <f>IF(ISBLANK(Values!E104),"",Values!$B$16)</f>
        <v/>
      </c>
      <c r="I105" s="1" t="str">
        <f>IF(ISBLANK(Values!E104),"","4730574031")</f>
        <v/>
      </c>
      <c r="J105" s="31" t="str">
        <f>IF(ISBLANK(Values!E104),"",Values!F104 )</f>
        <v/>
      </c>
      <c r="K105" s="27" t="str">
        <f>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IF(ISBLANK(Values!E105),"","TellusRem")</f>
        <v/>
      </c>
      <c r="H106" s="1" t="str">
        <f>IF(ISBLANK(Values!E105),"",Values!$B$16)</f>
        <v/>
      </c>
      <c r="I106" s="1" t="str">
        <f>IF(ISBLANK(Values!E105),"","4730574031")</f>
        <v/>
      </c>
      <c r="J106" s="31" t="str">
        <f>IF(ISBLANK(Values!E105),"",Values!F105 )</f>
        <v/>
      </c>
      <c r="K106" s="27" t="str">
        <f>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IF(ISBLANK(Values!E106),"","TellusRem")</f>
        <v/>
      </c>
      <c r="H107" s="1" t="str">
        <f>IF(ISBLANK(Values!E106),"",Values!$B$16)</f>
        <v/>
      </c>
      <c r="I107" s="1" t="str">
        <f>IF(ISBLANK(Values!E106),"","4730574031")</f>
        <v/>
      </c>
      <c r="J107" s="31" t="str">
        <f>IF(ISBLANK(Values!E106),"",Values!F106 )</f>
        <v/>
      </c>
      <c r="K107" s="27" t="str">
        <f>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IF(ISBLANK(Values!E107),"","TellusRem")</f>
        <v/>
      </c>
      <c r="H108" s="1" t="str">
        <f>IF(ISBLANK(Values!E107),"",Values!$B$16)</f>
        <v/>
      </c>
      <c r="I108" s="1" t="str">
        <f>IF(ISBLANK(Values!E107),"","4730574031")</f>
        <v/>
      </c>
      <c r="J108" s="31" t="str">
        <f>IF(ISBLANK(Values!E107),"",Values!F107 )</f>
        <v/>
      </c>
      <c r="K108" s="27" t="str">
        <f>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IF(ISBLANK(Values!E108),"","TellusRem")</f>
        <v/>
      </c>
      <c r="H109" s="1" t="str">
        <f>IF(ISBLANK(Values!E108),"",Values!$B$16)</f>
        <v/>
      </c>
      <c r="I109" s="1" t="str">
        <f>IF(ISBLANK(Values!E108),"","4730574031")</f>
        <v/>
      </c>
      <c r="J109" s="31" t="str">
        <f>IF(ISBLANK(Values!E108),"",Values!F108 )</f>
        <v/>
      </c>
      <c r="K109" s="27" t="str">
        <f>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IF(ISBLANK(Values!E109),"","TellusRem")</f>
        <v/>
      </c>
      <c r="H110" s="1" t="str">
        <f>IF(ISBLANK(Values!E109),"",Values!$B$16)</f>
        <v/>
      </c>
      <c r="I110" s="1" t="str">
        <f>IF(ISBLANK(Values!E109),"","4730574031")</f>
        <v/>
      </c>
      <c r="J110" s="31" t="str">
        <f>IF(ISBLANK(Values!E109),"",Values!F109 )</f>
        <v/>
      </c>
      <c r="K110" s="27" t="str">
        <f>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IF(ISBLANK(Values!E110),"","TellusRem")</f>
        <v/>
      </c>
      <c r="H111" s="1" t="str">
        <f>IF(ISBLANK(Values!E110),"",Values!$B$16)</f>
        <v/>
      </c>
      <c r="I111" s="1" t="str">
        <f>IF(ISBLANK(Values!E110),"","4730574031")</f>
        <v/>
      </c>
      <c r="J111" s="31" t="str">
        <f>IF(ISBLANK(Values!E110),"",Values!F110 )</f>
        <v/>
      </c>
      <c r="K111" s="27" t="str">
        <f>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IF(ISBLANK(Values!E111),"","TellusRem")</f>
        <v/>
      </c>
      <c r="H112" s="1" t="str">
        <f>IF(ISBLANK(Values!E111),"",Values!$B$16)</f>
        <v/>
      </c>
      <c r="I112" s="1" t="str">
        <f>IF(ISBLANK(Values!E111),"","4730574031")</f>
        <v/>
      </c>
      <c r="J112" s="31" t="str">
        <f>IF(ISBLANK(Values!E111),"",Values!F111 )</f>
        <v/>
      </c>
      <c r="K112" s="27" t="str">
        <f>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IF(ISBLANK(Values!E112),"","TellusRem")</f>
        <v/>
      </c>
      <c r="H113" s="1" t="str">
        <f>IF(ISBLANK(Values!E112),"",Values!$B$16)</f>
        <v/>
      </c>
      <c r="I113" s="1" t="str">
        <f>IF(ISBLANK(Values!E112),"","4730574031")</f>
        <v/>
      </c>
      <c r="J113" s="31" t="str">
        <f>IF(ISBLANK(Values!E112),"",Values!F112 )</f>
        <v/>
      </c>
      <c r="K113" s="27" t="str">
        <f>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IF(ISBLANK(Values!E113),"","TellusRem")</f>
        <v/>
      </c>
      <c r="H114" s="1" t="str">
        <f>IF(ISBLANK(Values!E113),"",Values!$B$16)</f>
        <v/>
      </c>
      <c r="I114" s="1" t="str">
        <f>IF(ISBLANK(Values!E113),"","4730574031")</f>
        <v/>
      </c>
      <c r="J114" s="31" t="str">
        <f>IF(ISBLANK(Values!E113),"",Values!F113 )</f>
        <v/>
      </c>
      <c r="K114" s="27" t="str">
        <f>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IF(ISBLANK(Values!E114),"","TellusRem")</f>
        <v/>
      </c>
      <c r="H115" s="1" t="str">
        <f>IF(ISBLANK(Values!E114),"",Values!$B$16)</f>
        <v/>
      </c>
      <c r="I115" s="1" t="str">
        <f>IF(ISBLANK(Values!E114),"","4730574031")</f>
        <v/>
      </c>
      <c r="J115" s="31" t="str">
        <f>IF(ISBLANK(Values!E114),"",Values!F114 )</f>
        <v/>
      </c>
      <c r="K115" s="27" t="str">
        <f>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IF(ISBLANK(Values!E115),"","TellusRem")</f>
        <v/>
      </c>
      <c r="H116" s="1" t="str">
        <f>IF(ISBLANK(Values!E115),"",Values!$B$16)</f>
        <v/>
      </c>
      <c r="I116" s="1" t="str">
        <f>IF(ISBLANK(Values!E115),"","4730574031")</f>
        <v/>
      </c>
      <c r="J116" s="31" t="str">
        <f>IF(ISBLANK(Values!E115),"",Values!F115 )</f>
        <v/>
      </c>
      <c r="K116" s="27" t="str">
        <f>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IF(ISBLANK(Values!E116),"","TellusRem")</f>
        <v/>
      </c>
      <c r="H117" s="1" t="str">
        <f>IF(ISBLANK(Values!E116),"",Values!$B$16)</f>
        <v/>
      </c>
      <c r="I117" s="1" t="str">
        <f>IF(ISBLANK(Values!E116),"","4730574031")</f>
        <v/>
      </c>
      <c r="J117" s="31" t="str">
        <f>IF(ISBLANK(Values!E116),"",Values!F116 )</f>
        <v/>
      </c>
      <c r="K117" s="27" t="str">
        <f>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IF(ISBLANK(Values!E117),"","TellusRem")</f>
        <v/>
      </c>
      <c r="H118" s="1" t="str">
        <f>IF(ISBLANK(Values!E117),"",Values!$B$16)</f>
        <v/>
      </c>
      <c r="I118" s="1" t="str">
        <f>IF(ISBLANK(Values!E117),"","4730574031")</f>
        <v/>
      </c>
      <c r="J118" s="31" t="str">
        <f>IF(ISBLANK(Values!E117),"",Values!F117 )</f>
        <v/>
      </c>
      <c r="K118" s="27" t="str">
        <f>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IF(ISBLANK(Values!E118),"","TellusRem")</f>
        <v/>
      </c>
      <c r="H119" s="1" t="str">
        <f>IF(ISBLANK(Values!E118),"",Values!$B$16)</f>
        <v/>
      </c>
      <c r="I119" s="1" t="str">
        <f>IF(ISBLANK(Values!E118),"","4730574031")</f>
        <v/>
      </c>
      <c r="J119" s="31" t="str">
        <f>IF(ISBLANK(Values!E118),"",Values!F118 )</f>
        <v/>
      </c>
      <c r="K119" s="27" t="str">
        <f>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IF(ISBLANK(Values!E119),"","TellusRem")</f>
        <v/>
      </c>
      <c r="H120" s="1" t="str">
        <f>IF(ISBLANK(Values!E119),"",Values!$B$16)</f>
        <v/>
      </c>
      <c r="I120" s="1" t="str">
        <f>IF(ISBLANK(Values!E119),"","4730574031")</f>
        <v/>
      </c>
      <c r="J120" s="31" t="str">
        <f>IF(ISBLANK(Values!E119),"",Values!F119 )</f>
        <v/>
      </c>
      <c r="K120" s="27" t="str">
        <f>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IF(ISBLANK(Values!E120),"","TellusRem")</f>
        <v/>
      </c>
      <c r="H121" s="1" t="str">
        <f>IF(ISBLANK(Values!E120),"",Values!$B$16)</f>
        <v/>
      </c>
      <c r="I121" s="1" t="str">
        <f>IF(ISBLANK(Values!E120),"","4730574031")</f>
        <v/>
      </c>
      <c r="J121" s="31" t="str">
        <f>IF(ISBLANK(Values!E120),"",Values!F120 )</f>
        <v/>
      </c>
      <c r="K121" s="27" t="str">
        <f>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IF(ISBLANK(Values!E121),"","TellusRem")</f>
        <v/>
      </c>
      <c r="H122" s="1" t="str">
        <f>IF(ISBLANK(Values!E121),"",Values!$B$16)</f>
        <v/>
      </c>
      <c r="I122" s="1" t="str">
        <f>IF(ISBLANK(Values!E121),"","4730574031")</f>
        <v/>
      </c>
      <c r="J122" s="31" t="str">
        <f>IF(ISBLANK(Values!E121),"",Values!F121 )</f>
        <v/>
      </c>
      <c r="K122" s="27" t="str">
        <f>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IF(ISBLANK(Values!E122),"","TellusRem")</f>
        <v/>
      </c>
      <c r="H123" s="1" t="str">
        <f>IF(ISBLANK(Values!E122),"",Values!$B$16)</f>
        <v/>
      </c>
      <c r="I123" s="1" t="str">
        <f>IF(ISBLANK(Values!E122),"","4730574031")</f>
        <v/>
      </c>
      <c r="J123" s="31" t="str">
        <f>IF(ISBLANK(Values!E122),"",Values!F122 )</f>
        <v/>
      </c>
      <c r="K123" s="27" t="str">
        <f>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IF(ISBLANK(Values!E123),"","TellusRem")</f>
        <v/>
      </c>
      <c r="H124" s="1" t="str">
        <f>IF(ISBLANK(Values!E123),"",Values!$B$16)</f>
        <v/>
      </c>
      <c r="I124" s="1" t="str">
        <f>IF(ISBLANK(Values!E123),"","4730574031")</f>
        <v/>
      </c>
      <c r="J124" s="31" t="str">
        <f>IF(ISBLANK(Values!E123),"",Values!F123 )</f>
        <v/>
      </c>
      <c r="K124" s="27" t="str">
        <f>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IF(ISBLANK(Values!E124),"","TellusRem")</f>
        <v/>
      </c>
      <c r="H125" s="1" t="str">
        <f>IF(ISBLANK(Values!E124),"",Values!$B$16)</f>
        <v/>
      </c>
      <c r="I125" s="1" t="str">
        <f>IF(ISBLANK(Values!E124),"","4730574031")</f>
        <v/>
      </c>
      <c r="J125" s="31" t="str">
        <f>IF(ISBLANK(Values!E124),"",Values!F124 )</f>
        <v/>
      </c>
      <c r="K125" s="27" t="str">
        <f>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IF(ISBLANK(Values!E125),"","TellusRem")</f>
        <v/>
      </c>
      <c r="H126" s="1" t="str">
        <f>IF(ISBLANK(Values!E125),"",Values!$B$16)</f>
        <v/>
      </c>
      <c r="I126" s="1" t="str">
        <f>IF(ISBLANK(Values!E125),"","4730574031")</f>
        <v/>
      </c>
      <c r="J126" s="31" t="str">
        <f>IF(ISBLANK(Values!E125),"",Values!F125 )</f>
        <v/>
      </c>
      <c r="K126" s="27" t="str">
        <f>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IF(ISBLANK(Values!E126),"","TellusRem")</f>
        <v/>
      </c>
      <c r="H127" s="1" t="str">
        <f>IF(ISBLANK(Values!E126),"",Values!$B$16)</f>
        <v/>
      </c>
      <c r="I127" s="1" t="str">
        <f>IF(ISBLANK(Values!E126),"","4730574031")</f>
        <v/>
      </c>
      <c r="J127" s="31" t="str">
        <f>IF(ISBLANK(Values!E126),"",Values!F126 )</f>
        <v/>
      </c>
      <c r="K127" s="27" t="str">
        <f>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IF(ISBLANK(Values!E127),"","TellusRem")</f>
        <v/>
      </c>
      <c r="H128" s="1" t="str">
        <f>IF(ISBLANK(Values!E127),"",Values!$B$16)</f>
        <v/>
      </c>
      <c r="I128" s="1" t="str">
        <f>IF(ISBLANK(Values!E127),"","4730574031")</f>
        <v/>
      </c>
      <c r="J128" s="31" t="str">
        <f>IF(ISBLANK(Values!E127),"",Values!F127 )</f>
        <v/>
      </c>
      <c r="K128" s="27" t="str">
        <f>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IF(ISBLANK(Values!E128),"","TellusRem")</f>
        <v/>
      </c>
      <c r="H129" s="1" t="str">
        <f>IF(ISBLANK(Values!E128),"",Values!$B$16)</f>
        <v/>
      </c>
      <c r="I129" s="1" t="str">
        <f>IF(ISBLANK(Values!E128),"","4730574031")</f>
        <v/>
      </c>
      <c r="J129" s="31" t="str">
        <f>IF(ISBLANK(Values!E128),"",Values!F128 )</f>
        <v/>
      </c>
      <c r="K129" s="27" t="str">
        <f>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IF(ISBLANK(Values!E129),"","TellusRem")</f>
        <v/>
      </c>
      <c r="H130" s="1" t="str">
        <f>IF(ISBLANK(Values!E129),"",Values!$B$16)</f>
        <v/>
      </c>
      <c r="I130" s="1" t="str">
        <f>IF(ISBLANK(Values!E129),"","4730574031")</f>
        <v/>
      </c>
      <c r="J130" s="31" t="str">
        <f>IF(ISBLANK(Values!E129),"",Values!F129 )</f>
        <v/>
      </c>
      <c r="K130" s="27" t="str">
        <f>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IF(ISBLANK(Values!E130),"","TellusRem")</f>
        <v/>
      </c>
      <c r="H131" s="1" t="str">
        <f>IF(ISBLANK(Values!E130),"",Values!$B$16)</f>
        <v/>
      </c>
      <c r="I131" s="1" t="str">
        <f>IF(ISBLANK(Values!E130),"","4730574031")</f>
        <v/>
      </c>
      <c r="J131" s="31" t="str">
        <f>IF(ISBLANK(Values!E130),"",Values!F130 )</f>
        <v/>
      </c>
      <c r="K131" s="27" t="str">
        <f>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IF(ISBLANK(Values!E131),"","TellusRem")</f>
        <v/>
      </c>
      <c r="H132" s="1" t="str">
        <f>IF(ISBLANK(Values!E131),"",Values!$B$16)</f>
        <v/>
      </c>
      <c r="I132" s="1" t="str">
        <f>IF(ISBLANK(Values!E131),"","4730574031")</f>
        <v/>
      </c>
      <c r="J132" s="31" t="str">
        <f>IF(ISBLANK(Values!E131),"",Values!F131 )</f>
        <v/>
      </c>
      <c r="K132" s="27" t="str">
        <f>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IF(ISBLANK(Values!E132),"","TellusRem")</f>
        <v/>
      </c>
      <c r="H133" s="1" t="str">
        <f>IF(ISBLANK(Values!E132),"",Values!$B$16)</f>
        <v/>
      </c>
      <c r="I133" s="1" t="str">
        <f>IF(ISBLANK(Values!E132),"","4730574031")</f>
        <v/>
      </c>
      <c r="J133" s="31" t="str">
        <f>IF(ISBLANK(Values!E132),"",Values!F132 )</f>
        <v/>
      </c>
      <c r="K133" s="27" t="str">
        <f>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IF(ISBLANK(Values!E133),"","TellusRem")</f>
        <v/>
      </c>
      <c r="H134" s="1" t="str">
        <f>IF(ISBLANK(Values!E133),"",Values!$B$16)</f>
        <v/>
      </c>
      <c r="I134" s="1" t="str">
        <f>IF(ISBLANK(Values!E133),"","4730574031")</f>
        <v/>
      </c>
      <c r="J134" s="31" t="str">
        <f>IF(ISBLANK(Values!E133),"",Values!F133 )</f>
        <v/>
      </c>
      <c r="K134" s="27" t="str">
        <f>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IF(ISBLANK(Values!E134),"","TellusRem")</f>
        <v/>
      </c>
      <c r="H135" s="1" t="str">
        <f>IF(ISBLANK(Values!E134),"",Values!$B$16)</f>
        <v/>
      </c>
      <c r="I135" s="1" t="str">
        <f>IF(ISBLANK(Values!E134),"","4730574031")</f>
        <v/>
      </c>
      <c r="J135" s="31" t="str">
        <f>IF(ISBLANK(Values!E134),"",Values!F134 )</f>
        <v/>
      </c>
      <c r="K135" s="27" t="str">
        <f>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IF(ISBLANK(Values!E135),"","TellusRem")</f>
        <v/>
      </c>
      <c r="H136" s="1" t="str">
        <f>IF(ISBLANK(Values!E135),"",Values!$B$16)</f>
        <v/>
      </c>
      <c r="I136" s="1" t="str">
        <f>IF(ISBLANK(Values!E135),"","4730574031")</f>
        <v/>
      </c>
      <c r="J136" s="31" t="str">
        <f>IF(ISBLANK(Values!E135),"",Values!F135 )</f>
        <v/>
      </c>
      <c r="K136" s="27" t="str">
        <f>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IF(ISBLANK(Values!E136),"","TellusRem")</f>
        <v/>
      </c>
      <c r="H137" s="1" t="str">
        <f>IF(ISBLANK(Values!E136),"",Values!$B$16)</f>
        <v/>
      </c>
      <c r="I137" s="1" t="str">
        <f>IF(ISBLANK(Values!E136),"","4730574031")</f>
        <v/>
      </c>
      <c r="J137" s="31" t="str">
        <f>IF(ISBLANK(Values!E136),"",Values!F136 )</f>
        <v/>
      </c>
      <c r="K137" s="27" t="str">
        <f>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IF(ISBLANK(Values!E137),"","TellusRem")</f>
        <v/>
      </c>
      <c r="H138" s="1" t="str">
        <f>IF(ISBLANK(Values!E137),"",Values!$B$16)</f>
        <v/>
      </c>
      <c r="I138" s="1" t="str">
        <f>IF(ISBLANK(Values!E137),"","4730574031")</f>
        <v/>
      </c>
      <c r="J138" s="31" t="str">
        <f>IF(ISBLANK(Values!E137),"",Values!F137 )</f>
        <v/>
      </c>
      <c r="K138" s="27" t="str">
        <f>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IF(ISBLANK(Values!E138),"","TellusRem")</f>
        <v/>
      </c>
      <c r="H139" s="1" t="str">
        <f>IF(ISBLANK(Values!E138),"",Values!$B$16)</f>
        <v/>
      </c>
      <c r="I139" s="1" t="str">
        <f>IF(ISBLANK(Values!E138),"","4730574031")</f>
        <v/>
      </c>
      <c r="J139" s="31" t="str">
        <f>IF(ISBLANK(Values!E138),"",Values!F138 )</f>
        <v/>
      </c>
      <c r="K139" s="27" t="str">
        <f>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IF(ISBLANK(Values!E139),"","TellusRem")</f>
        <v/>
      </c>
      <c r="H140" s="1" t="str">
        <f>IF(ISBLANK(Values!E139),"",Values!$B$16)</f>
        <v/>
      </c>
      <c r="I140" s="1" t="str">
        <f>IF(ISBLANK(Values!E139),"","4730574031")</f>
        <v/>
      </c>
      <c r="J140" s="31" t="str">
        <f>IF(ISBLANK(Values!E139),"",Values!F139 )</f>
        <v/>
      </c>
      <c r="K140" s="27" t="str">
        <f>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IF(ISBLANK(Values!E140),"","TellusRem")</f>
        <v/>
      </c>
      <c r="H141" s="1" t="str">
        <f>IF(ISBLANK(Values!E140),"",Values!$B$16)</f>
        <v/>
      </c>
      <c r="I141" s="1" t="str">
        <f>IF(ISBLANK(Values!E140),"","4730574031")</f>
        <v/>
      </c>
      <c r="J141" s="31" t="str">
        <f>IF(ISBLANK(Values!E140),"",Values!F140 )</f>
        <v/>
      </c>
      <c r="K141" s="27" t="str">
        <f>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IF(ISBLANK(Values!E141),"","TellusRem")</f>
        <v/>
      </c>
      <c r="H142" s="1" t="str">
        <f>IF(ISBLANK(Values!E141),"",Values!$B$16)</f>
        <v/>
      </c>
      <c r="I142" s="1" t="str">
        <f>IF(ISBLANK(Values!E141),"","4730574031")</f>
        <v/>
      </c>
      <c r="J142" s="31" t="str">
        <f>IF(ISBLANK(Values!E141),"",Values!F141 )</f>
        <v/>
      </c>
      <c r="K142" s="27" t="str">
        <f>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IF(ISBLANK(Values!E142),"","TellusRem")</f>
        <v/>
      </c>
      <c r="H143" s="1" t="str">
        <f>IF(ISBLANK(Values!E142),"",Values!$B$16)</f>
        <v/>
      </c>
      <c r="I143" s="1" t="str">
        <f>IF(ISBLANK(Values!E142),"","4730574031")</f>
        <v/>
      </c>
      <c r="J143" s="31" t="str">
        <f>IF(ISBLANK(Values!E142),"",Values!F142 )</f>
        <v/>
      </c>
      <c r="K143" s="27" t="str">
        <f>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IF(ISBLANK(Values!E143),"","TellusRem")</f>
        <v/>
      </c>
      <c r="H144" s="1" t="str">
        <f>IF(ISBLANK(Values!E143),"",Values!$B$16)</f>
        <v/>
      </c>
      <c r="I144" s="1" t="str">
        <f>IF(ISBLANK(Values!E143),"","4730574031")</f>
        <v/>
      </c>
      <c r="J144" s="31" t="str">
        <f>IF(ISBLANK(Values!E143),"",Values!F143 )</f>
        <v/>
      </c>
      <c r="K144" s="27" t="str">
        <f>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IF(ISBLANK(Values!E144),"","TellusRem")</f>
        <v/>
      </c>
      <c r="H145" s="1" t="str">
        <f>IF(ISBLANK(Values!E144),"",Values!$B$16)</f>
        <v/>
      </c>
      <c r="I145" s="1" t="str">
        <f>IF(ISBLANK(Values!E144),"","4730574031")</f>
        <v/>
      </c>
      <c r="J145" s="31" t="str">
        <f>IF(ISBLANK(Values!E144),"",Values!F144 )</f>
        <v/>
      </c>
      <c r="K145" s="27" t="str">
        <f>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IF(ISBLANK(Values!E145),"","TellusRem")</f>
        <v/>
      </c>
      <c r="H146" s="1" t="str">
        <f>IF(ISBLANK(Values!E145),"",Values!$B$16)</f>
        <v/>
      </c>
      <c r="I146" s="1" t="str">
        <f>IF(ISBLANK(Values!E145),"","4730574031")</f>
        <v/>
      </c>
      <c r="J146" s="31" t="str">
        <f>IF(ISBLANK(Values!E145),"",Values!F145 )</f>
        <v/>
      </c>
      <c r="K146" s="27" t="str">
        <f>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IF(ISBLANK(Values!E146),"","TellusRem")</f>
        <v/>
      </c>
      <c r="H147" s="1" t="str">
        <f>IF(ISBLANK(Values!E146),"",Values!$B$16)</f>
        <v/>
      </c>
      <c r="I147" s="1" t="str">
        <f>IF(ISBLANK(Values!E146),"","4730574031")</f>
        <v/>
      </c>
      <c r="J147" s="31" t="str">
        <f>IF(ISBLANK(Values!E146),"",Values!F146 )</f>
        <v/>
      </c>
      <c r="K147" s="27" t="str">
        <f>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IF(ISBLANK(Values!E147),"","TellusRem")</f>
        <v/>
      </c>
      <c r="H148" s="1" t="str">
        <f>IF(ISBLANK(Values!E147),"",Values!$B$16)</f>
        <v/>
      </c>
      <c r="I148" s="1" t="str">
        <f>IF(ISBLANK(Values!E147),"","4730574031")</f>
        <v/>
      </c>
      <c r="J148" s="31" t="str">
        <f>IF(ISBLANK(Values!E147),"",Values!F147 )</f>
        <v/>
      </c>
      <c r="K148" s="27" t="str">
        <f>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IF(ISBLANK(Values!E148),"","TellusRem")</f>
        <v/>
      </c>
      <c r="H149" s="1" t="str">
        <f>IF(ISBLANK(Values!E148),"",Values!$B$16)</f>
        <v/>
      </c>
      <c r="I149" s="1" t="str">
        <f>IF(ISBLANK(Values!E148),"","4730574031")</f>
        <v/>
      </c>
      <c r="J149" s="31" t="str">
        <f>IF(ISBLANK(Values!E148),"",Values!F148 )</f>
        <v/>
      </c>
      <c r="K149" s="27" t="str">
        <f>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IF(ISBLANK(Values!E149),"","TellusRem")</f>
        <v/>
      </c>
      <c r="H150" s="1" t="str">
        <f>IF(ISBLANK(Values!E149),"",Values!$B$16)</f>
        <v/>
      </c>
      <c r="I150" s="1" t="str">
        <f>IF(ISBLANK(Values!E149),"","4730574031")</f>
        <v/>
      </c>
      <c r="J150" s="31" t="str">
        <f>IF(ISBLANK(Values!E149),"",Values!F149 )</f>
        <v/>
      </c>
      <c r="K150" s="27" t="str">
        <f>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IF(ISBLANK(Values!E150),"","TellusRem")</f>
        <v/>
      </c>
      <c r="H151" s="1" t="str">
        <f>IF(ISBLANK(Values!E150),"",Values!$B$16)</f>
        <v/>
      </c>
      <c r="I151" s="1" t="str">
        <f>IF(ISBLANK(Values!E150),"","4730574031")</f>
        <v/>
      </c>
      <c r="J151" s="31" t="str">
        <f>IF(ISBLANK(Values!E150),"",Values!F150 )</f>
        <v/>
      </c>
      <c r="K151" s="27" t="str">
        <f>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IF(ISBLANK(Values!E151),"","TellusRem")</f>
        <v/>
      </c>
      <c r="H152" s="1" t="str">
        <f>IF(ISBLANK(Values!E151),"",Values!$B$16)</f>
        <v/>
      </c>
      <c r="I152" s="1" t="str">
        <f>IF(ISBLANK(Values!E151),"","4730574031")</f>
        <v/>
      </c>
      <c r="J152" s="31" t="str">
        <f>IF(ISBLANK(Values!E151),"",Values!F151 )</f>
        <v/>
      </c>
      <c r="K152" s="27" t="str">
        <f>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IF(ISBLANK(Values!E152),"","TellusRem")</f>
        <v/>
      </c>
      <c r="H153" s="1" t="str">
        <f>IF(ISBLANK(Values!E152),"",Values!$B$16)</f>
        <v/>
      </c>
      <c r="I153" s="1" t="str">
        <f>IF(ISBLANK(Values!E152),"","4730574031")</f>
        <v/>
      </c>
      <c r="J153" s="31" t="str">
        <f>IF(ISBLANK(Values!E152),"",Values!F152 )</f>
        <v/>
      </c>
      <c r="K153" s="27" t="str">
        <f>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IF(ISBLANK(Values!E153),"","TellusRem")</f>
        <v/>
      </c>
      <c r="H154" s="1" t="str">
        <f>IF(ISBLANK(Values!E153),"",Values!$B$16)</f>
        <v/>
      </c>
      <c r="I154" s="1" t="str">
        <f>IF(ISBLANK(Values!E153),"","4730574031")</f>
        <v/>
      </c>
      <c r="J154" s="31" t="str">
        <f>IF(ISBLANK(Values!E153),"",Values!F153 )</f>
        <v/>
      </c>
      <c r="K154" s="27" t="str">
        <f>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IF(ISBLANK(Values!E154),"","TellusRem")</f>
        <v/>
      </c>
      <c r="H155" s="1" t="str">
        <f>IF(ISBLANK(Values!E154),"",Values!$B$16)</f>
        <v/>
      </c>
      <c r="I155" s="1" t="str">
        <f>IF(ISBLANK(Values!E154),"","4730574031")</f>
        <v/>
      </c>
      <c r="J155" s="31" t="str">
        <f>IF(ISBLANK(Values!E154),"",Values!F154 )</f>
        <v/>
      </c>
      <c r="K155" s="27" t="str">
        <f>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IF(ISBLANK(Values!E155),"","TellusRem")</f>
        <v/>
      </c>
      <c r="H156" s="1" t="str">
        <f>IF(ISBLANK(Values!E155),"",Values!$B$16)</f>
        <v/>
      </c>
      <c r="I156" s="1" t="str">
        <f>IF(ISBLANK(Values!E155),"","4730574031")</f>
        <v/>
      </c>
      <c r="J156" s="31" t="str">
        <f>IF(ISBLANK(Values!E155),"",Values!F155 )</f>
        <v/>
      </c>
      <c r="K156" s="27" t="str">
        <f>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IF(ISBLANK(Values!E156),"","TellusRem")</f>
        <v/>
      </c>
      <c r="H157" s="1" t="str">
        <f>IF(ISBLANK(Values!E156),"",Values!$B$16)</f>
        <v/>
      </c>
      <c r="I157" s="1" t="str">
        <f>IF(ISBLANK(Values!E156),"","4730574031")</f>
        <v/>
      </c>
      <c r="J157" s="31" t="str">
        <f>IF(ISBLANK(Values!E156),"",Values!F156 )</f>
        <v/>
      </c>
      <c r="K157" s="27" t="str">
        <f>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IF(ISBLANK(Values!E157),"","TellusRem")</f>
        <v/>
      </c>
      <c r="H158" s="1" t="str">
        <f>IF(ISBLANK(Values!E157),"",Values!$B$16)</f>
        <v/>
      </c>
      <c r="I158" s="1" t="str">
        <f>IF(ISBLANK(Values!E157),"","4730574031")</f>
        <v/>
      </c>
      <c r="J158" s="31" t="str">
        <f>IF(ISBLANK(Values!E157),"",Values!F157 )</f>
        <v/>
      </c>
      <c r="K158" s="27" t="str">
        <f>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IF(ISBLANK(Values!E158),"","TellusRem")</f>
        <v/>
      </c>
      <c r="H159" s="1" t="str">
        <f>IF(ISBLANK(Values!E158),"",Values!$B$16)</f>
        <v/>
      </c>
      <c r="I159" s="1" t="str">
        <f>IF(ISBLANK(Values!E158),"","4730574031")</f>
        <v/>
      </c>
      <c r="J159" s="31" t="str">
        <f>IF(ISBLANK(Values!E158),"",Values!F158 )</f>
        <v/>
      </c>
      <c r="K159" s="27" t="str">
        <f>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IF(ISBLANK(Values!E159),"","TellusRem")</f>
        <v/>
      </c>
      <c r="H160" s="1" t="str">
        <f>IF(ISBLANK(Values!E159),"",Values!$B$16)</f>
        <v/>
      </c>
      <c r="I160" s="1" t="str">
        <f>IF(ISBLANK(Values!E159),"","4730574031")</f>
        <v/>
      </c>
      <c r="J160" s="31" t="str">
        <f>IF(ISBLANK(Values!E159),"",Values!F159 )</f>
        <v/>
      </c>
      <c r="K160" s="27" t="str">
        <f>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IF(ISBLANK(Values!E160),"","TellusRem")</f>
        <v/>
      </c>
      <c r="H161" s="1" t="str">
        <f>IF(ISBLANK(Values!E160),"",Values!$B$16)</f>
        <v/>
      </c>
      <c r="I161" s="1" t="str">
        <f>IF(ISBLANK(Values!E160),"","4730574031")</f>
        <v/>
      </c>
      <c r="J161" s="31" t="str">
        <f>IF(ISBLANK(Values!E160),"",Values!F160 )</f>
        <v/>
      </c>
      <c r="K161" s="27" t="str">
        <f>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IF(ISBLANK(Values!E161),"","TellusRem")</f>
        <v/>
      </c>
      <c r="H162" s="1" t="str">
        <f>IF(ISBLANK(Values!E161),"",Values!$B$16)</f>
        <v/>
      </c>
      <c r="I162" s="1" t="str">
        <f>IF(ISBLANK(Values!E161),"","4730574031")</f>
        <v/>
      </c>
      <c r="J162" s="31" t="str">
        <f>IF(ISBLANK(Values!E161),"",Values!F161 )</f>
        <v/>
      </c>
      <c r="K162" s="27" t="str">
        <f>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IF(ISBLANK(Values!E162),"","TellusRem")</f>
        <v/>
      </c>
      <c r="H163" s="1" t="str">
        <f>IF(ISBLANK(Values!E162),"",Values!$B$16)</f>
        <v/>
      </c>
      <c r="I163" s="1" t="str">
        <f>IF(ISBLANK(Values!E162),"","4730574031")</f>
        <v/>
      </c>
      <c r="J163" s="31" t="str">
        <f>IF(ISBLANK(Values!E162),"",Values!F162 )</f>
        <v/>
      </c>
      <c r="K163" s="27" t="str">
        <f>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IF(ISBLANK(Values!E163),"","TellusRem")</f>
        <v/>
      </c>
      <c r="H164" s="1" t="str">
        <f>IF(ISBLANK(Values!E163),"",Values!$B$16)</f>
        <v/>
      </c>
      <c r="I164" s="1" t="str">
        <f>IF(ISBLANK(Values!E163),"","4730574031")</f>
        <v/>
      </c>
      <c r="J164" s="31" t="str">
        <f>IF(ISBLANK(Values!E163),"",Values!F163 )</f>
        <v/>
      </c>
      <c r="K164" s="27" t="str">
        <f>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IF(ISBLANK(Values!E164),"","TellusRem")</f>
        <v/>
      </c>
      <c r="H165" s="1" t="str">
        <f>IF(ISBLANK(Values!E164),"",Values!$B$16)</f>
        <v/>
      </c>
      <c r="I165" s="1" t="str">
        <f>IF(ISBLANK(Values!E164),"","4730574031")</f>
        <v/>
      </c>
      <c r="J165" s="31" t="str">
        <f>IF(ISBLANK(Values!E164),"",Values!F164 )</f>
        <v/>
      </c>
      <c r="K165" s="27" t="str">
        <f>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IF(ISBLANK(Values!E165),"","TellusRem")</f>
        <v/>
      </c>
      <c r="H166" s="1" t="str">
        <f>IF(ISBLANK(Values!E165),"",Values!$B$16)</f>
        <v/>
      </c>
      <c r="I166" s="1" t="str">
        <f>IF(ISBLANK(Values!E165),"","4730574031")</f>
        <v/>
      </c>
      <c r="J166" s="31" t="str">
        <f>IF(ISBLANK(Values!E165),"",Values!F165 )</f>
        <v/>
      </c>
      <c r="K166" s="27" t="str">
        <f>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IF(ISBLANK(Values!E166),"","TellusRem")</f>
        <v/>
      </c>
      <c r="H167" s="1" t="str">
        <f>IF(ISBLANK(Values!E166),"",Values!$B$16)</f>
        <v/>
      </c>
      <c r="I167" s="1" t="str">
        <f>IF(ISBLANK(Values!E166),"","4730574031")</f>
        <v/>
      </c>
      <c r="J167" s="31" t="str">
        <f>IF(ISBLANK(Values!E166),"",Values!F166 )</f>
        <v/>
      </c>
      <c r="K167" s="27" t="str">
        <f>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IF(ISBLANK(Values!E167),"","TellusRem")</f>
        <v/>
      </c>
      <c r="H168" s="1" t="str">
        <f>IF(ISBLANK(Values!E167),"",Values!$B$16)</f>
        <v/>
      </c>
      <c r="I168" s="1" t="str">
        <f>IF(ISBLANK(Values!E167),"","4730574031")</f>
        <v/>
      </c>
      <c r="J168" s="31" t="str">
        <f>IF(ISBLANK(Values!E167),"",Values!F167 )</f>
        <v/>
      </c>
      <c r="K168" s="27" t="str">
        <f>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IF(ISBLANK(Values!E168),"","TellusRem")</f>
        <v/>
      </c>
      <c r="H169" s="1" t="str">
        <f>IF(ISBLANK(Values!E168),"",Values!$B$16)</f>
        <v/>
      </c>
      <c r="I169" s="1" t="str">
        <f>IF(ISBLANK(Values!E168),"","4730574031")</f>
        <v/>
      </c>
      <c r="J169" s="31" t="str">
        <f>IF(ISBLANK(Values!E168),"",Values!F168 )</f>
        <v/>
      </c>
      <c r="K169" s="27" t="str">
        <f>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IF(ISBLANK(Values!E169),"","TellusRem")</f>
        <v/>
      </c>
      <c r="H170" s="1" t="str">
        <f>IF(ISBLANK(Values!E169),"",Values!$B$16)</f>
        <v/>
      </c>
      <c r="I170" s="1" t="str">
        <f>IF(ISBLANK(Values!E169),"","4730574031")</f>
        <v/>
      </c>
      <c r="J170" s="31" t="str">
        <f>IF(ISBLANK(Values!E169),"",Values!F169 )</f>
        <v/>
      </c>
      <c r="K170" s="27" t="str">
        <f>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IF(ISBLANK(Values!E170),"","TellusRem")</f>
        <v/>
      </c>
      <c r="H171" s="1" t="str">
        <f>IF(ISBLANK(Values!E170),"",Values!$B$16)</f>
        <v/>
      </c>
      <c r="I171" s="1" t="str">
        <f>IF(ISBLANK(Values!E170),"","4730574031")</f>
        <v/>
      </c>
      <c r="J171" s="31" t="str">
        <f>IF(ISBLANK(Values!E170),"",Values!F170 )</f>
        <v/>
      </c>
      <c r="K171" s="27" t="str">
        <f>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IF(ISBLANK(Values!E171),"","TellusRem")</f>
        <v/>
      </c>
      <c r="H172" s="1" t="str">
        <f>IF(ISBLANK(Values!E171),"",Values!$B$16)</f>
        <v/>
      </c>
      <c r="I172" s="1" t="str">
        <f>IF(ISBLANK(Values!E171),"","4730574031")</f>
        <v/>
      </c>
      <c r="J172" s="31" t="str">
        <f>IF(ISBLANK(Values!E171),"",Values!F171 )</f>
        <v/>
      </c>
      <c r="K172" s="27" t="str">
        <f>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IF(ISBLANK(Values!E172),"","TellusRem")</f>
        <v/>
      </c>
      <c r="H173" s="1" t="str">
        <f>IF(ISBLANK(Values!E172),"",Values!$B$16)</f>
        <v/>
      </c>
      <c r="I173" s="1" t="str">
        <f>IF(ISBLANK(Values!E172),"","4730574031")</f>
        <v/>
      </c>
      <c r="J173" s="31" t="str">
        <f>IF(ISBLANK(Values!E172),"",Values!F172 )</f>
        <v/>
      </c>
      <c r="K173" s="27" t="str">
        <f>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IF(ISBLANK(Values!E173),"","TellusRem")</f>
        <v/>
      </c>
      <c r="H174" s="1" t="str">
        <f>IF(ISBLANK(Values!E173),"",Values!$B$16)</f>
        <v/>
      </c>
      <c r="I174" s="1" t="str">
        <f>IF(ISBLANK(Values!E173),"","4730574031")</f>
        <v/>
      </c>
      <c r="J174" s="31" t="str">
        <f>IF(ISBLANK(Values!E173),"",Values!F173 )</f>
        <v/>
      </c>
      <c r="K174" s="27" t="str">
        <f>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IF(ISBLANK(Values!E174),"","TellusRem")</f>
        <v/>
      </c>
      <c r="H175" s="1" t="str">
        <f>IF(ISBLANK(Values!E174),"",Values!$B$16)</f>
        <v/>
      </c>
      <c r="I175" s="1" t="str">
        <f>IF(ISBLANK(Values!E174),"","4730574031")</f>
        <v/>
      </c>
      <c r="J175" s="31" t="str">
        <f>IF(ISBLANK(Values!E174),"",Values!F174 )</f>
        <v/>
      </c>
      <c r="K175" s="27" t="str">
        <f>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IF(ISBLANK(Values!E175),"","TellusRem")</f>
        <v/>
      </c>
      <c r="H176" s="1" t="str">
        <f>IF(ISBLANK(Values!E175),"",Values!$B$16)</f>
        <v/>
      </c>
      <c r="I176" s="1" t="str">
        <f>IF(ISBLANK(Values!E175),"","4730574031")</f>
        <v/>
      </c>
      <c r="J176" s="31" t="str">
        <f>IF(ISBLANK(Values!E175),"",Values!F175 )</f>
        <v/>
      </c>
      <c r="K176" s="27" t="str">
        <f>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IF(ISBLANK(Values!E176),"","TellusRem")</f>
        <v/>
      </c>
      <c r="H177" s="1" t="str">
        <f>IF(ISBLANK(Values!E176),"",Values!$B$16)</f>
        <v/>
      </c>
      <c r="I177" s="1" t="str">
        <f>IF(ISBLANK(Values!E176),"","4730574031")</f>
        <v/>
      </c>
      <c r="J177" s="31" t="str">
        <f>IF(ISBLANK(Values!E176),"",Values!F176 )</f>
        <v/>
      </c>
      <c r="K177" s="27" t="str">
        <f>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IF(ISBLANK(Values!E177),"","TellusRem")</f>
        <v/>
      </c>
      <c r="H178" s="1" t="str">
        <f>IF(ISBLANK(Values!E177),"",Values!$B$16)</f>
        <v/>
      </c>
      <c r="I178" s="1" t="str">
        <f>IF(ISBLANK(Values!E177),"","4730574031")</f>
        <v/>
      </c>
      <c r="J178" s="31" t="str">
        <f>IF(ISBLANK(Values!E177),"",Values!F177 )</f>
        <v/>
      </c>
      <c r="K178" s="27" t="str">
        <f>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IF(ISBLANK(Values!E178),"","TellusRem")</f>
        <v/>
      </c>
      <c r="H179" s="1" t="str">
        <f>IF(ISBLANK(Values!E178),"",Values!$B$16)</f>
        <v/>
      </c>
      <c r="I179" s="1" t="str">
        <f>IF(ISBLANK(Values!E178),"","4730574031")</f>
        <v/>
      </c>
      <c r="J179" s="31" t="str">
        <f>IF(ISBLANK(Values!E178),"",Values!F178 )</f>
        <v/>
      </c>
      <c r="K179" s="27" t="str">
        <f>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IF(ISBLANK(Values!E179),"","TellusRem")</f>
        <v/>
      </c>
      <c r="H180" s="1" t="str">
        <f>IF(ISBLANK(Values!E179),"",Values!$B$16)</f>
        <v/>
      </c>
      <c r="I180" s="1" t="str">
        <f>IF(ISBLANK(Values!E179),"","4730574031")</f>
        <v/>
      </c>
      <c r="J180" s="31" t="str">
        <f>IF(ISBLANK(Values!E179),"",Values!F179 )</f>
        <v/>
      </c>
      <c r="K180" s="27" t="str">
        <f>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IF(ISBLANK(Values!E180),"","TellusRem")</f>
        <v/>
      </c>
      <c r="H181" s="1" t="str">
        <f>IF(ISBLANK(Values!E180),"",Values!$B$16)</f>
        <v/>
      </c>
      <c r="I181" s="1" t="str">
        <f>IF(ISBLANK(Values!E180),"","4730574031")</f>
        <v/>
      </c>
      <c r="J181" s="31" t="str">
        <f>IF(ISBLANK(Values!E180),"",Values!F180 )</f>
        <v/>
      </c>
      <c r="K181" s="27" t="str">
        <f>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IF(ISBLANK(Values!E181),"","TellusRem")</f>
        <v/>
      </c>
      <c r="H182" s="1" t="str">
        <f>IF(ISBLANK(Values!E181),"",Values!$B$16)</f>
        <v/>
      </c>
      <c r="I182" s="1" t="str">
        <f>IF(ISBLANK(Values!E181),"","4730574031")</f>
        <v/>
      </c>
      <c r="J182" s="31" t="str">
        <f>IF(ISBLANK(Values!E181),"",Values!F181 )</f>
        <v/>
      </c>
      <c r="K182" s="27" t="str">
        <f>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IF(ISBLANK(Values!E182),"","TellusRem")</f>
        <v/>
      </c>
      <c r="H183" s="1" t="str">
        <f>IF(ISBLANK(Values!E182),"",Values!$B$16)</f>
        <v/>
      </c>
      <c r="I183" s="1" t="str">
        <f>IF(ISBLANK(Values!E182),"","4730574031")</f>
        <v/>
      </c>
      <c r="J183" s="31" t="str">
        <f>IF(ISBLANK(Values!E182),"",Values!F182 )</f>
        <v/>
      </c>
      <c r="K183" s="27" t="str">
        <f>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IF(ISBLANK(Values!E183),"","TellusRem")</f>
        <v/>
      </c>
      <c r="H184" s="1" t="str">
        <f>IF(ISBLANK(Values!E183),"",Values!$B$16)</f>
        <v/>
      </c>
      <c r="I184" s="1" t="str">
        <f>IF(ISBLANK(Values!E183),"","4730574031")</f>
        <v/>
      </c>
      <c r="J184" s="31" t="str">
        <f>IF(ISBLANK(Values!E183),"",Values!F183 &amp; " variations")</f>
        <v/>
      </c>
      <c r="K184" s="27" t="str">
        <f>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IF(ISBLANK(Values!E184),"","TellusRem")</f>
        <v/>
      </c>
      <c r="H185" s="1" t="str">
        <f>IF(ISBLANK(Values!E184),"",Values!$B$16)</f>
        <v/>
      </c>
      <c r="I185" s="1" t="str">
        <f>IF(ISBLANK(Values!E184),"","4730574031")</f>
        <v/>
      </c>
      <c r="J185" s="31" t="str">
        <f>IF(ISBLANK(Values!E184),"",Values!F184 &amp; " variations")</f>
        <v/>
      </c>
      <c r="K185" s="27" t="str">
        <f>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IF(ISBLANK(Values!E185),"","TellusRem")</f>
        <v/>
      </c>
      <c r="H186" s="1" t="str">
        <f>IF(ISBLANK(Values!E185),"",Values!$B$16)</f>
        <v/>
      </c>
      <c r="I186" s="1" t="str">
        <f>IF(ISBLANK(Values!E185),"","4730574031")</f>
        <v/>
      </c>
      <c r="J186" s="31" t="str">
        <f>IF(ISBLANK(Values!E185),"",Values!F185 &amp; " variations")</f>
        <v/>
      </c>
      <c r="K186" s="27" t="str">
        <f>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7" priority="8">
      <formula>IF(LEN(A4)&gt;0,1,0)</formula>
    </cfRule>
    <cfRule type="expression" dxfId="516" priority="9">
      <formula>IF(VLOOKUP($A$3,#NAME?,MATCH($A4,#NAME?,0)+1,0)&gt;0,1,0)</formula>
    </cfRule>
    <cfRule type="expression" dxfId="515" priority="12">
      <formula>AND(IF(IFERROR(VLOOKUP($A$3,#NAME?,MATCH($A4,#NAME?,0)+1,0),0)&gt;0,0,1),IF(IFERROR(VLOOKUP($A$3,#NAME?,MATCH($A4,#NAME?,0)+1,0),0)&gt;0,0,1),IF(IFERROR(VLOOKUP($A$3,#NAME?,MATCH($A4,#NAME?,0)+1,0),0)&gt;0,0,1),IF(IFERROR(MATCH($A4,#NAME?,0),0)&gt;0,1,0))</formula>
    </cfRule>
  </conditionalFormatting>
  <conditionalFormatting sqref="B4">
    <cfRule type="expression" dxfId="514" priority="990">
      <formula>IF(LEN(B4)&gt;0,1,0)</formula>
    </cfRule>
    <cfRule type="expression" dxfId="513" priority="991">
      <formula>IF(VLOOKUP($B$3,#NAME?,MATCH($A4,#NAME?,0)+1,0)&gt;0,1,0)</formula>
    </cfRule>
    <cfRule type="expression" dxfId="512"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1" priority="17">
      <formula>AND(IF(IFERROR(VLOOKUP($B$3,#NAME?,MATCH($A4,#NAME?,0)+1,0),0)&gt;0,0,1),IF(IFERROR(VLOOKUP($B$3,#NAME?,MATCH($A4,#NAME?,0)+1,0),0)&gt;0,0,1),IF(IFERROR(VLOOKUP($B$3,#NAME?,MATCH($A4,#NAME?,0)+1,0),0)&gt;0,0,1),IF(IFERROR(MATCH($A4,#NAME?,0),0)&gt;0,1,0))</formula>
    </cfRule>
    <cfRule type="expression" dxfId="510" priority="13">
      <formula>IF(LEN(B4)&gt;0,1,0)</formula>
    </cfRule>
    <cfRule type="expression" dxfId="509" priority="14">
      <formula>IF(VLOOKUP($B$3,#NAME?,MATCH($A4,#NAME?,0)+1,0)&gt;0,1,0)</formula>
    </cfRule>
  </conditionalFormatting>
  <conditionalFormatting sqref="C4:C204">
    <cfRule type="expression" dxfId="508" priority="995">
      <formula>IF(LEN(C4)&gt;0,1,0)</formula>
    </cfRule>
    <cfRule type="expression" dxfId="507" priority="996">
      <formula>IF(VLOOKUP($C$3,#NAME?,MATCH($A4,#NAME?,0)+1,0)&gt;0,1,0)</formula>
    </cfRule>
    <cfRule type="expression" dxfId="506" priority="999">
      <formula>AND(IF(IFERROR(VLOOKUP($C$3,#NAME?,MATCH($A4,#NAME?,0)+1,0),0)&gt;0,0,1),IF(IFERROR(VLOOKUP($C$3,#NAME?,MATCH($A4,#NAME?,0)+1,0),0)&gt;0,0,1),IF(IFERROR(VLOOKUP($C$3,#NAME?,MATCH($A4,#NAME?,0)+1,0),0)&gt;0,0,1),IF(IFERROR(MATCH($A4,#NAME?,0),0)&gt;0,1,0))</formula>
    </cfRule>
  </conditionalFormatting>
  <conditionalFormatting sqref="C5:C1048576">
    <cfRule type="expression" dxfId="505" priority="22">
      <formula>AND(IF(IFERROR(VLOOKUP($C$3,#NAME?,MATCH($A5,#NAME?,0)+1,0),0)&gt;0,0,1),IF(IFERROR(VLOOKUP($C$3,#NAME?,MATCH($A5,#NAME?,0)+1,0),0)&gt;0,0,1),IF(IFERROR(VLOOKUP($C$3,#NAME?,MATCH($A5,#NAME?,0)+1,0),0)&gt;0,0,1),IF(IFERROR(MATCH($A5,#NAME?,0),0)&gt;0,1,0))</formula>
    </cfRule>
    <cfRule type="expression" dxfId="504" priority="19">
      <formula>IF(VLOOKUP($C$3,#NAME?,MATCH($A5,#NAME?,0)+1,0)&gt;0,1,0)</formula>
    </cfRule>
    <cfRule type="expression" dxfId="503" priority="18">
      <formula>IF(LEN(C5)&gt;0,1,0)</formula>
    </cfRule>
  </conditionalFormatting>
  <conditionalFormatting sqref="D4:D1048576">
    <cfRule type="expression" dxfId="502" priority="27">
      <formula>AND(IF(IFERROR(VLOOKUP($D$3,#NAME?,MATCH($A4,#NAME?,0)+1,0),0)&gt;0,0,1),IF(IFERROR(VLOOKUP($D$3,#NAME?,MATCH($A4,#NAME?,0)+1,0),0)&gt;0,0,1),IF(IFERROR(VLOOKUP($D$3,#NAME?,MATCH($A4,#NAME?,0)+1,0),0)&gt;0,0,1),IF(IFERROR(MATCH($A4,#NAME?,0),0)&gt;0,1,0))</formula>
    </cfRule>
    <cfRule type="expression" dxfId="501" priority="24">
      <formula>IF(VLOOKUP($D$3,#NAME?,MATCH($A4,#NAME?,0)+1,0)&gt;0,1,0)</formula>
    </cfRule>
  </conditionalFormatting>
  <conditionalFormatting sqref="D4:E1048576">
    <cfRule type="expression" dxfId="500" priority="23">
      <formula>IF(LEN(D4)&gt;0,1,0)</formula>
    </cfRule>
  </conditionalFormatting>
  <conditionalFormatting sqref="E4:E1048576">
    <cfRule type="expression" dxfId="499" priority="32">
      <formula>AND(IF(IFERROR(VLOOKUP($E$3,#NAME?,MATCH($A4,#NAME?,0)+1,0),0)&gt;0,0,1),IF(IFERROR(VLOOKUP($E$3,#NAME?,MATCH($A4,#NAME?,0)+1,0),0)&gt;0,0,1),IF(IFERROR(VLOOKUP($E$3,#NAME?,MATCH($A4,#NAME?,0)+1,0),0)&gt;0,0,1),IF(IFERROR(MATCH($A4,#NAME?,0),0)&gt;0,1,0))</formula>
    </cfRule>
    <cfRule type="expression" dxfId="498" priority="29">
      <formula>IF(VLOOKUP($E$3,#NAME?,MATCH($A4,#NAME?,0)+1,0)&gt;0,1,0)</formula>
    </cfRule>
  </conditionalFormatting>
  <conditionalFormatting sqref="F4:F243">
    <cfRule type="expression" dxfId="497" priority="1010">
      <formula>IF(LEN(F4)&gt;0,1,0)</formula>
    </cfRule>
    <cfRule type="expression" dxfId="496" priority="1011">
      <formula>IF(VLOOKUP($F$3,#NAME?,MATCH($A4,#NAME?,0)+1,0)&gt;0,1,0)</formula>
    </cfRule>
    <cfRule type="expression" dxfId="495" priority="1014">
      <formula>AND(IF(IFERROR(VLOOKUP($F$3,#NAME?,MATCH($A4,#NAME?,0)+1,0),0)&gt;0,0,1),IF(IFERROR(VLOOKUP($F$3,#NAME?,MATCH($A4,#NAME?,0)+1,0),0)&gt;0,0,1),IF(IFERROR(VLOOKUP($F$3,#NAME?,MATCH($A4,#NAME?,0)+1,0),0)&gt;0,0,1),IF(IFERROR(MATCH($A4,#NAME?,0),0)&gt;0,1,0))</formula>
    </cfRule>
  </conditionalFormatting>
  <conditionalFormatting sqref="F5:F1048576">
    <cfRule type="expression" dxfId="494" priority="34">
      <formula>IF(VLOOKUP($F$3,#NAME?,MATCH($A5,#NAME?,0)+1,0)&gt;0,1,0)</formula>
    </cfRule>
    <cfRule type="expression" dxfId="493" priority="37">
      <formula>AND(IF(IFERROR(VLOOKUP($F$3,#NAME?,MATCH($A5,#NAME?,0)+1,0),0)&gt;0,0,1),IF(IFERROR(VLOOKUP($F$3,#NAME?,MATCH($A5,#NAME?,0)+1,0),0)&gt;0,0,1),IF(IFERROR(VLOOKUP($F$3,#NAME?,MATCH($A5,#NAME?,0)+1,0),0)&gt;0,0,1),IF(IFERROR(MATCH($A5,#NAME?,0),0)&gt;0,1,0))</formula>
    </cfRule>
  </conditionalFormatting>
  <conditionalFormatting sqref="F5:G1048576">
    <cfRule type="expression" dxfId="492" priority="33">
      <formula>IF(LEN(F5)&gt;0,1,0)</formula>
    </cfRule>
  </conditionalFormatting>
  <conditionalFormatting sqref="G4:G204">
    <cfRule type="expression" dxfId="491" priority="1015">
      <formula>IF(LEN(G4)&gt;0,1,0)</formula>
    </cfRule>
    <cfRule type="expression" dxfId="490" priority="1019">
      <formula>AND(IF(IFERROR(VLOOKUP($G$3,#NAME?,MATCH($A4,#NAME?,0)+1,0),0)&gt;0,0,1),IF(IFERROR(VLOOKUP($G$3,#NAME?,MATCH($A4,#NAME?,0)+1,0),0)&gt;0,0,1),IF(IFERROR(VLOOKUP($G$3,#NAME?,MATCH($A4,#NAME?,0)+1,0),0)&gt;0,0,1),IF(IFERROR(MATCH($A4,#NAME?,0),0)&gt;0,1,0))</formula>
    </cfRule>
    <cfRule type="expression" dxfId="489" priority="1016">
      <formula>IF(VLOOKUP($G$3,#NAME?,MATCH($A4,#NAME?,0)+1,0)&gt;0,1,0)</formula>
    </cfRule>
  </conditionalFormatting>
  <conditionalFormatting sqref="G5:G1048576">
    <cfRule type="expression" dxfId="488" priority="39">
      <formula>IF(VLOOKUP($G$3,#NAME?,MATCH($A5,#NAME?,0)+1,0)&gt;0,1,0)</formula>
    </cfRule>
    <cfRule type="expression" dxfId="487" priority="42">
      <formula>AND(IF(IFERROR(VLOOKUP($G$3,#NAME?,MATCH($A5,#NAME?,0)+1,0),0)&gt;0,0,1),IF(IFERROR(VLOOKUP($G$3,#NAME?,MATCH($A5,#NAME?,0)+1,0),0)&gt;0,0,1),IF(IFERROR(VLOOKUP($G$3,#NAME?,MATCH($A5,#NAME?,0)+1,0),0)&gt;0,0,1),IF(IFERROR(MATCH($A5,#NAME?,0),0)&gt;0,1,0))</formula>
    </cfRule>
  </conditionalFormatting>
  <conditionalFormatting sqref="H4:I1048576">
    <cfRule type="expression" dxfId="486" priority="44">
      <formula>IF(VLOOKUP($H$3,#NAME?,MATCH($A4,#NAME?,0)+1,0)&gt;0,1,0)</formula>
    </cfRule>
    <cfRule type="expression" dxfId="485" priority="47">
      <formula>AND(IF(IFERROR(VLOOKUP($H$3,#NAME?,MATCH($A4,#NAME?,0)+1,0),0)&gt;0,0,1),IF(IFERROR(VLOOKUP($H$3,#NAME?,MATCH($A4,#NAME?,0)+1,0),0)&gt;0,0,1),IF(IFERROR(VLOOKUP($H$3,#NAME?,MATCH($A4,#NAME?,0)+1,0),0)&gt;0,0,1),IF(IFERROR(MATCH($A4,#NAME?,0),0)&gt;0,1,0))</formula>
    </cfRule>
  </conditionalFormatting>
  <conditionalFormatting sqref="H4:J1048576">
    <cfRule type="expression" dxfId="484" priority="43">
      <formula>IF(LEN(H4)&gt;0,1,0)</formula>
    </cfRule>
  </conditionalFormatting>
  <conditionalFormatting sqref="J4">
    <cfRule type="expression" dxfId="483" priority="1029">
      <formula>AND(IF(IFERROR(VLOOKUP($B$3,#NAME?,MATCH($A4,#NAME?,0)+1,0),0)&gt;0,0,1),IF(IFERROR(VLOOKUP($B$3,#NAME?,MATCH($A4,#NAME?,0)+1,0),0)&gt;0,0,1),IF(IFERROR(VLOOKUP($B$3,#NAME?,MATCH($A4,#NAME?,0)+1,0),0)&gt;0,0,1),IF(IFERROR(MATCH($A4,#NAME?,0),0)&gt;0,1,0))</formula>
    </cfRule>
    <cfRule type="expression" dxfId="482" priority="1026">
      <formula>IF(VLOOKUP($B$3,#NAME?,MATCH($A4,#NAME?,0)+1,0)&gt;0,1,0)</formula>
    </cfRule>
  </conditionalFormatting>
  <conditionalFormatting sqref="J5:J1048576">
    <cfRule type="expression" dxfId="481" priority="49">
      <formula>IF(VLOOKUP($J$3,#NAME?,MATCH($A5,#NAME?,0)+1,0)&gt;0,1,0)</formula>
    </cfRule>
    <cfRule type="expression" dxfId="480"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79" priority="1034">
      <formula>AND(IF(IFERROR(VLOOKUP($K$3,#NAME?,MATCH($A4,#NAME?,0)+1,0),0)&gt;0,0,1),IF(IFERROR(VLOOKUP($K$3,#NAME?,MATCH($A4,#NAME?,0)+1,0),0)&gt;0,0,1),IF(IFERROR(VLOOKUP($K$3,#NAME?,MATCH($A4,#NAME?,0)+1,0),0)&gt;0,0,1),IF(IFERROR(MATCH($A4,#NAME?,0),0)&gt;0,1,0))</formula>
    </cfRule>
  </conditionalFormatting>
  <conditionalFormatting sqref="L4:L204">
    <cfRule type="expression" dxfId="478" priority="1039">
      <formula>AND(IF(IFERROR(VLOOKUP($L$3,#NAME?,MATCH($A4,#NAME?,0)+1,0),0)&gt;0,0,1),IF(IFERROR(VLOOKUP($L$3,#NAME?,MATCH($A4,#NAME?,0)+1,0),0)&gt;0,0,1),IF(IFERROR(VLOOKUP($L$3,#NAME?,MATCH($A4,#NAME?,0)+1,0),0)&gt;0,0,1),IF(IFERROR(MATCH($A4,#NAME?,0),0)&gt;0,1,0))</formula>
    </cfRule>
    <cfRule type="expression" dxfId="477" priority="1036">
      <formula>IF(VLOOKUP($L$3,#NAME?,MATCH($A4,#NAME?,0)+1,0)&gt;0,1,0)</formula>
    </cfRule>
  </conditionalFormatting>
  <conditionalFormatting sqref="L5:L1048576">
    <cfRule type="expression" dxfId="476" priority="58">
      <formula>IF(LEN(L6)&gt;0,1,0)</formula>
    </cfRule>
    <cfRule type="expression" dxfId="475" priority="59">
      <formula>IF(VLOOKUP($L$3,#NAME?,MATCH($A5,#NAME?,0)+1,0)&gt;0,1,0)</formula>
    </cfRule>
    <cfRule type="expression" dxfId="474" priority="62">
      <formula>AND(IF(IFERROR(VLOOKUP($L$3,#NAME?,MATCH($A5,#NAME?,0)+1,0),0)&gt;0,0,1),IF(IFERROR(VLOOKUP($L$3,#NAME?,MATCH($A5,#NAME?,0)+1,0),0)&gt;0,0,1),IF(IFERROR(VLOOKUP($L$3,#NAME?,MATCH($A5,#NAME?,0)+1,0),0)&gt;0,0,1),IF(IFERROR(MATCH($A5,#NAME?,0),0)&gt;0,1,0))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3">
      <formula>IF(LEN(M5)&gt;0,1,0)</formula>
    </cfRule>
    <cfRule type="expression" dxfId="470" priority="64">
      <formula>IF(VLOOKUP($M$3,#NAME?,MATCH($A5,#NAME?,0)+1,0)&gt;0,1,0)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6">
      <formula>IF(VLOOKUP($O$3,#NAME?,MATCH($A4,#NAME?,0)+1,0)&gt;0,1,0)</formula>
    </cfRule>
    <cfRule type="expression" dxfId="439" priority="1059">
      <formula>AND(IF(IFERROR(VLOOKUP($O$3,#NAME?,MATCH($A4,#NAME?,0)+1,0),0)&gt;0,0,1),IF(IFERROR(VLOOKUP($O$3,#NAME?,MATCH($A4,#NAME?,0)+1,0),0)&gt;0,0,1),IF(IFERROR(VLOOKUP($O$3,#NAME?,MATCH($A4,#NAME?,0)+1,0),0)&gt;0,0,1),IF(IFERROR(MATCH($A4,#NAME?,0),0)&gt;0,1,0))</formula>
    </cfRule>
  </conditionalFormatting>
  <conditionalFormatting sqref="X5:X204">
    <cfRule type="expression" dxfId="438" priority="1079">
      <formula>AND(IF(IFERROR(VLOOKUP($B$3,#NAME?,MATCH($A5,#NAME?,0)+1,0),0)&gt;0,0,1),IF(IFERROR(VLOOKUP($B$3,#NAME?,MATCH($A5,#NAME?,0)+1,0),0)&gt;0,0,1),IF(IFERROR(VLOOKUP($B$3,#NAME?,MATCH($A5,#NAME?,0)+1,0),0)&gt;0,0,1),IF(IFERROR(MATCH($A5,#NAME?,0),0)&gt;0,1,0))</formula>
    </cfRule>
    <cfRule type="expression" dxfId="437" priority="1076">
      <formula>IF(VLOOKUP($B$3,#NAME?,MATCH($A5,#NAME?,0)+1,0)&gt;0,1,0)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0">
      <formula>IF(LEN(Z4)&gt;0,1,0)</formula>
    </cfRule>
    <cfRule type="expression" dxfId="431" priority="1061">
      <formula>IF(VLOOKUP($Q$3,#NAME?,MATCH($A4,#NAME?,0)+1,0)&gt;0,1,0)</formula>
    </cfRule>
    <cfRule type="expression" dxfId="430" priority="1064">
      <formula>AND(IF(IFERROR(VLOOKUP($Q$3,#NAME?,MATCH($A4,#NAME?,0)+1,0),0)&gt;0,0,1),IF(IFERROR(VLOOKUP($Q$3,#NAME?,MATCH($A4,#NAME?,0)+1,0),0)&gt;0,0,1),IF(IFERROR(VLOOKUP($Q$3,#NAME?,MATCH($A4,#NAME?,0)+1,0),0)&gt;0,0,1),IF(IFERROR(MATCH($A4,#NAME?,0),0)&gt;0,1,0))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4">
      <formula>IF(VLOOKUP($AA$3,#NAME?,MATCH($A4,#NAME?,0)+1,0)&gt;0,1,0)</formula>
    </cfRule>
    <cfRule type="expression" dxfId="426" priority="133">
      <formula>IF(LEN(AA4)&gt;0,1,0)</formula>
    </cfRule>
    <cfRule type="expression" dxfId="425"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3">
      <formula>IF(LEN(#REF!)&gt;0,1,0)</formula>
    </cfRule>
    <cfRule type="expression" dxfId="420" priority="144">
      <formula>IF(VLOOKUP($AC$3,#NAME?,MATCH(#REF!,#NAME?,0)+1,0)&gt;0,1,0)</formula>
    </cfRule>
    <cfRule type="expression" dxfId="419" priority="145">
      <formula>IF(VLOOKUP($AC$3,#NAME?,MATCH(#REF!,#NAME?,0)+1,0)&gt;0,1,0)</formula>
    </cfRule>
    <cfRule type="expression" dxfId="418" priority="146">
      <formula>IF(VLOOKUP($AC$3,#NAME?,MATCH(#REF!,#NAME?,0)+1,0)&gt;0,1,0)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52">
      <formula>AND(IF(IFERROR(VLOOKUP($AD$3,#NAME?,MATCH($A4,#NAME?,0)+1,0),0)&gt;0,0,1),IF(IFERROR(VLOOKUP($AD$3,#NAME?,MATCH($A4,#NAME?,0)+1,0),0)&gt;0,0,1),IF(IFERROR(VLOOKUP($AD$3,#NAME?,MATCH($A4,#NAME?,0)+1,0),0)&gt;0,0,1),IF(IFERROR(MATCH($A4,#NAME?,0),0)&gt;0,1,0))</formula>
    </cfRule>
    <cfRule type="expression" dxfId="415" priority="149">
      <formula>IF(VLOOKUP($AD$3,#NAME?,MATCH($A4,#NAME?,0)+1,0)&gt;0,1,0)</formula>
    </cfRule>
  </conditionalFormatting>
  <conditionalFormatting sqref="AD4:AI1048576">
    <cfRule type="expression" dxfId="414" priority="148">
      <formula>IF(LEN(AD4)&gt;0,1,0)</formula>
    </cfRule>
  </conditionalFormatting>
  <conditionalFormatting sqref="AE4:AE1048576">
    <cfRule type="expression" dxfId="413" priority="154">
      <formula>IF(VLOOKUP($AE$3,#NAME?,MATCH($A4,#NAME?,0)+1,0)&gt;0,1,0)</formula>
    </cfRule>
    <cfRule type="expression" dxfId="41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11" priority="159">
      <formula>IF(VLOOKUP($AF$3,#NAME?,MATCH($A4,#NAME?,0)+1,0)&gt;0,1,0)</formula>
    </cfRule>
    <cfRule type="expression" dxfId="410"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4">
      <formula>IF(VLOOKUP($AI$3,#NAME?,MATCH($A4,#NAME?,0)+1,0)&gt;0,1,0)</formula>
    </cfRule>
    <cfRule type="expression" dxfId="404" priority="177">
      <formula>AND(IF(IFERROR(VLOOKUP($AI$3,#NAME?,MATCH($A4,#NAME?,0)+1,0),0)&gt;0,0,1),IF(IFERROR(VLOOKUP($AI$3,#NAME?,MATCH($A4,#NAME?,0)+1,0),0)&gt;0,0,1),IF(IFERROR(VLOOKUP($AI$3,#NAME?,MATCH($A4,#NAME?,0)+1,0),0)&gt;0,0,1),IF(IFERROR(MATCH($A4,#NAME?,0),0)&gt;0,1,0))</formula>
    </cfRule>
  </conditionalFormatting>
  <conditionalFormatting sqref="AJ4 AJ7:AJ1048576">
    <cfRule type="expression" dxfId="403" priority="178">
      <formula>IF(LEN(AJ4)&gt;0,1,0)</formula>
    </cfRule>
    <cfRule type="expression" dxfId="402" priority="179">
      <formula>IF(VLOOKUP($AJ$3,#NAME?,MATCH($A4,#NAME?,0)+1,0)&gt;0,1,0)</formula>
    </cfRule>
    <cfRule type="expression" dxfId="401"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89">
      <formula>IF(VLOOKUP($AL$3,#NAME?,MATCH($A4,#NAME?,0)+1,0)&gt;0,1,0)</formula>
    </cfRule>
    <cfRule type="expression" dxfId="396"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395" priority="194">
      <formula>IF(VLOOKUP($AM$3,#NAME?,MATCH($A4,#NAME?,0)+1,0)&gt;0,1,0)</formula>
    </cfRule>
    <cfRule type="expression" dxfId="394"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4">
      <formula>IF(VLOOKUP($AO$3,#NAME?,MATCH($A4,#NAME?,0)+1,0)&gt;0,1,0)</formula>
    </cfRule>
    <cfRule type="expression" dxfId="390"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389" priority="212">
      <formula>AND(IF(IFERROR(VLOOKUP($AP$3,#NAME?,MATCH($A4,#NAME?,0)+1,0),0)&gt;0,0,1),IF(IFERROR(VLOOKUP($AP$3,#NAME?,MATCH($A4,#NAME?,0)+1,0),0)&gt;0,0,1),IF(IFERROR(VLOOKUP($AP$3,#NAME?,MATCH($A4,#NAME?,0)+1,0),0)&gt;0,0,1),IF(IFERROR(MATCH($A4,#NAME?,0),0)&gt;0,1,0))</formula>
    </cfRule>
    <cfRule type="expression" dxfId="388" priority="209">
      <formula>IF(VLOOKUP($AP$3,#NAME?,MATCH($A4,#NAME?,0)+1,0)&gt;0,1,0)</formula>
    </cfRule>
  </conditionalFormatting>
  <conditionalFormatting sqref="AQ4:AQ1048576">
    <cfRule type="expression" dxfId="387" priority="217">
      <formula>AND(IF(IFERROR(VLOOKUP($AQ$3,#NAME?,MATCH($A4,#NAME?,0)+1,0),0)&gt;0,0,1),IF(IFERROR(VLOOKUP($AQ$3,#NAME?,MATCH($A4,#NAME?,0)+1,0),0)&gt;0,0,1),IF(IFERROR(VLOOKUP($AQ$3,#NAME?,MATCH($A4,#NAME?,0)+1,0),0)&gt;0,0,1),IF(IFERROR(MATCH($A4,#NAME?,0),0)&gt;0,1,0))</formula>
    </cfRule>
    <cfRule type="expression" dxfId="386" priority="214">
      <formula>IF(VLOOKUP($AQ$3,#NAME?,MATCH($A4,#NAME?,0)+1,0)&gt;0,1,0)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4">
      <formula>IF(VLOOKUP($AS$3,#NAME?,MATCH($A4,#NAME?,0)+1,0)&gt;0,1,0)</formula>
    </cfRule>
    <cfRule type="expression" dxfId="382" priority="227">
      <formula>AND(IF(IFERROR(VLOOKUP($AS$3,#NAME?,MATCH($A4,#NAME?,0)+1,0),0)&gt;0,0,1),IF(IFERROR(VLOOKUP($AS$3,#NAME?,MATCH($A4,#NAME?,0)+1,0),0)&gt;0,0,1),IF(IFERROR(VLOOKUP($AS$3,#NAME?,MATCH($A4,#NAME?,0)+1,0),0)&gt;0,0,1),IF(IFERROR(MATCH($A4,#NAME?,0),0)&gt;0,1,0))</formula>
    </cfRule>
  </conditionalFormatting>
  <conditionalFormatting sqref="AT4 AV5:AV166 AT7:AT1048576">
    <cfRule type="expression" dxfId="381" priority="228">
      <formula>IF(LEN(AT4)&gt;0,1,0)</formula>
    </cfRule>
    <cfRule type="expression" dxfId="380" priority="229">
      <formula>IF(VLOOKUP($AT$3,#NAME?,MATCH($A4,#NAME?,0)+1,0)&gt;0,1,0)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3">
      <formula>IF(LEN(AU4)&gt;0,1,0)</formula>
    </cfRule>
    <cfRule type="expression" dxfId="376"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7">
      <formula>AND(IF(IFERROR(VLOOKUP($AW$3,#NAME?,MATCH($A4,#NAME?,0)+1,0),0)&gt;0,0,1),IF(IFERROR(VLOOKUP($AW$3,#NAME?,MATCH($A4,#NAME?,0)+1,0),0)&gt;0,0,1),IF(IFERROR(VLOOKUP($AW$3,#NAME?,MATCH($A4,#NAME?,0)+1,0),0)&gt;0,0,1),IF(IFERROR(MATCH($A4,#NAME?,0),0)&gt;0,1,0))</formula>
    </cfRule>
    <cfRule type="expression" dxfId="371" priority="244">
      <formula>IF(VLOOKUP($AW$3,#NAME?,MATCH($A4,#NAME?,0)+1,0)&gt;0,1,0)</formula>
    </cfRule>
  </conditionalFormatting>
  <conditionalFormatting sqref="AX4:AX1048576">
    <cfRule type="expression" dxfId="370" priority="249">
      <formula>IF(VLOOKUP($AX$3,#NAME?,MATCH($A4,#NAME?,0)+1,0)&gt;0,1,0)</formula>
    </cfRule>
    <cfRule type="expression" dxfId="369" priority="252">
      <formula>AND(IF(IFERROR(VLOOKUP($AX$3,#NAME?,MATCH($A4,#NAME?,0)+1,0),0)&gt;0,0,1),IF(IFERROR(VLOOKUP($AX$3,#NAME?,MATCH($A4,#NAME?,0)+1,0),0)&gt;0,0,1),IF(IFERROR(VLOOKUP($AX$3,#NAME?,MATCH($A4,#NAME?,0)+1,0),0)&gt;0,0,1),IF(IFERROR(MATCH($A4,#NAME?,0),0)&gt;0,1,0))</formula>
    </cfRule>
  </conditionalFormatting>
  <conditionalFormatting sqref="AX4:BD1048576">
    <cfRule type="expression" dxfId="368" priority="248">
      <formula>IF(LEN(AX4)&gt;0,1,0)</formula>
    </cfRule>
  </conditionalFormatting>
  <conditionalFormatting sqref="AY4:AY1048576">
    <cfRule type="expression" dxfId="367" priority="257">
      <formula>AND(IF(IFERROR(VLOOKUP($AY$3,#NAME?,MATCH($A4,#NAME?,0)+1,0),0)&gt;0,0,1),IF(IFERROR(VLOOKUP($AY$3,#NAME?,MATCH($A4,#NAME?,0)+1,0),0)&gt;0,0,1),IF(IFERROR(VLOOKUP($AY$3,#NAME?,MATCH($A4,#NAME?,0)+1,0),0)&gt;0,0,1),IF(IFERROR(MATCH($A4,#NAME?,0),0)&gt;0,1,0))</formula>
    </cfRule>
    <cfRule type="expression" dxfId="366" priority="254">
      <formula>IF(VLOOKUP($AY$3,#NAME?,MATCH($A4,#NAME?,0)+1,0)&gt;0,1,0)</formula>
    </cfRule>
  </conditionalFormatting>
  <conditionalFormatting sqref="AZ4:AZ1048576">
    <cfRule type="expression" dxfId="365" priority="259">
      <formula>IF(VLOOKUP($AZ$3,#NAME?,MATCH($A4,#NAME?,0)+1,0)&gt;0,1,0)</formula>
    </cfRule>
    <cfRule type="expression" dxfId="364"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363" priority="264">
      <formula>IF(VLOOKUP($BA$3,#NAME?,MATCH($A4,#NAME?,0)+1,0)&gt;0,1,0)</formula>
    </cfRule>
    <cfRule type="expression" dxfId="36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79">
      <formula>IF(VLOOKUP($BD$3,#NAME?,MATCH($A4,#NAME?,0)+1,0)&gt;0,1,0)</formula>
    </cfRule>
    <cfRule type="expression" dxfId="356"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49">
      <formula>IF(VLOOKUP($BR$3,#NAME?,MATCH($A4,#NAME?,0)+1,0)&gt;0,1,0)</formula>
    </cfRule>
    <cfRule type="expression" dxfId="326"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82">
      <formula>AND(IF(IFERROR(VLOOKUP($BX$3,#NAME?,MATCH($A4,#NAME?,0)+1,0),0)&gt;0,0,1),IF(IFERROR(VLOOKUP($BX$3,#NAME?,MATCH($A4,#NAME?,0)+1,0),0)&gt;0,0,1),IF(IFERROR(VLOOKUP($BX$3,#NAME?,MATCH($A4,#NAME?,0)+1,0),0)&gt;0,0,1),IF(IFERROR(MATCH($A4,#NAME?,0),0)&gt;0,1,0))</formula>
    </cfRule>
    <cfRule type="expression" dxfId="314" priority="379">
      <formula>IF(VLOOKUP($BX$3,#NAME?,MATCH($A4,#NAME?,0)+1,0)&gt;0,1,0)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92">
      <formula>AND(IF(IFERROR(VLOOKUP($BZ$3,#NAME?,MATCH($A4,#NAME?,0)+1,0),0)&gt;0,0,1),IF(IFERROR(VLOOKUP($BZ$3,#NAME?,MATCH($A4,#NAME?,0)+1,0),0)&gt;0,0,1),IF(IFERROR(VLOOKUP($BZ$3,#NAME?,MATCH($A4,#NAME?,0)+1,0),0)&gt;0,0,1),IF(IFERROR(MATCH($A4,#NAME?,0),0)&gt;0,1,0))</formula>
    </cfRule>
    <cfRule type="expression" dxfId="310" priority="389">
      <formula>IF(VLOOKUP($BZ$3,#NAME?,MATCH($A4,#NAME?,0)+1,0)&gt;0,1,0)</formula>
    </cfRule>
  </conditionalFormatting>
  <conditionalFormatting sqref="CA4:CA1048576">
    <cfRule type="expression" dxfId="309" priority="397">
      <formula>AND(IF(IFERROR(VLOOKUP($CA$3,#NAME?,MATCH($A4,#NAME?,0)+1,0),0)&gt;0,0,1),IF(IFERROR(VLOOKUP($CA$3,#NAME?,MATCH($A4,#NAME?,0)+1,0),0)&gt;0,0,1),IF(IFERROR(VLOOKUP($CA$3,#NAME?,MATCH($A4,#NAME?,0)+1,0),0)&gt;0,0,1),IF(IFERROR(MATCH($A4,#NAME?,0),0)&gt;0,1,0))</formula>
    </cfRule>
    <cfRule type="expression" dxfId="308" priority="394">
      <formula>IF(VLOOKUP($CA$3,#NAME?,MATCH($A4,#NAME?,0)+1,0)&gt;0,1,0)</formula>
    </cfRule>
  </conditionalFormatting>
  <conditionalFormatting sqref="CB4:CB1048576">
    <cfRule type="expression" dxfId="307" priority="402">
      <formula>AND(IF(IFERROR(VLOOKUP($CB$3,#NAME?,MATCH($A4,#NAME?,0)+1,0),0)&gt;0,0,1),IF(IFERROR(VLOOKUP($CB$3,#NAME?,MATCH($A4,#NAME?,0)+1,0),0)&gt;0,0,1),IF(IFERROR(VLOOKUP($CB$3,#NAME?,MATCH($A4,#NAME?,0)+1,0),0)&gt;0,0,1),IF(IFERROR(MATCH($A4,#NAME?,0),0)&gt;0,1,0))</formula>
    </cfRule>
    <cfRule type="expression" dxfId="306" priority="399">
      <formula>IF(VLOOKUP($CB$3,#NAME?,MATCH($A4,#NAME?,0)+1,0)&gt;0,1,0)</formula>
    </cfRule>
  </conditionalFormatting>
  <conditionalFormatting sqref="CC4:CC1048576">
    <cfRule type="expression" dxfId="305" priority="407">
      <formula>AND(IF(IFERROR(VLOOKUP($CC$3,#NAME?,MATCH($A4,#NAME?,0)+1,0),0)&gt;0,0,1),IF(IFERROR(VLOOKUP($CC$3,#NAME?,MATCH($A4,#NAME?,0)+1,0),0)&gt;0,0,1),IF(IFERROR(VLOOKUP($CC$3,#NAME?,MATCH($A4,#NAME?,0)+1,0),0)&gt;0,0,1),IF(IFERROR(MATCH($A4,#NAME?,0),0)&gt;0,1,0))</formula>
    </cfRule>
    <cfRule type="expression" dxfId="304" priority="404">
      <formula>IF(VLOOKUP($CC$3,#NAME?,MATCH($A4,#NAME?,0)+1,0)&gt;0,1,0)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22">
      <formula>AND(IF(IFERROR(VLOOKUP($CF$3,#NAME?,MATCH($A4,#NAME?,0)+1,0),0)&gt;0,0,1),IF(IFERROR(VLOOKUP($CF$3,#NAME?,MATCH($A4,#NAME?,0)+1,0),0)&gt;0,0,1),IF(IFERROR(VLOOKUP($CF$3,#NAME?,MATCH($A4,#NAME?,0)+1,0),0)&gt;0,0,1),IF(IFERROR(MATCH($A4,#NAME?,0),0)&gt;0,1,0))</formula>
    </cfRule>
    <cfRule type="expression" dxfId="298" priority="419">
      <formula>IF(VLOOKUP($CF$3,#NAME?,MATCH($A4,#NAME?,0)+1,0)&gt;0,1,0)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42">
      <formula>AND(IF(IFERROR(VLOOKUP($CJ$3,#NAME?,MATCH($A4,#NAME?,0)+1,0),0)&gt;0,0,1),IF(IFERROR(VLOOKUP($CJ$3,#NAME?,MATCH($A4,#NAME?,0)+1,0),0)&gt;0,0,1),IF(IFERROR(VLOOKUP($CJ$3,#NAME?,MATCH($A4,#NAME?,0)+1,0),0)&gt;0,0,1),IF(IFERROR(MATCH($A4,#NAME?,0),0)&gt;0,1,0))</formula>
    </cfRule>
    <cfRule type="expression" dxfId="290" priority="439">
      <formula>IF(VLOOKUP($CJ$3,#NAME?,MATCH($A4,#NAME?,0)+1,0)&gt;0,1,0)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7">
      <formula>AND(IF(IFERROR(VLOOKUP($CM$3,#NAME?,MATCH($A4,#NAME?,0)+1,0),0)&gt;0,0,1),IF(IFERROR(VLOOKUP($CM$3,#NAME?,MATCH($A4,#NAME?,0)+1,0),0)&gt;0,0,1),IF(IFERROR(VLOOKUP($CM$3,#NAME?,MATCH($A4,#NAME?,0)+1,0),0)&gt;0,0,1),IF(IFERROR(MATCH($A4,#NAME?,0),0)&gt;0,1,0))</formula>
    </cfRule>
    <cfRule type="expression" dxfId="284" priority="454">
      <formula>IF(VLOOKUP($CM$3,#NAME?,MATCH($A4,#NAME?,0)+1,0)&gt;0,1,0)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92">
      <formula>AND(IF(IFERROR(VLOOKUP($CU$3,#NAME?,MATCH($A4,#NAME?,0)+1,0),0)&gt;0,0,1),IF(IFERROR(VLOOKUP($CU$3,#NAME?,MATCH($A4,#NAME?,0)+1,0),0)&gt;0,0,1),IF(IFERROR(VLOOKUP($CU$3,#NAME?,MATCH($A4,#NAME?,0)+1,0),0)&gt;0,0,1),IF(IFERROR(MATCH($A4,#NAME?,0),0)&gt;0,1,0))</formula>
    </cfRule>
    <cfRule type="expression" dxfId="264" priority="489">
      <formula>IF(VLOOKUP($CU$3,#NAME?,MATCH($A4,#NAME?,0)+1,0)&gt;0,1,0)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31">
      <formula>AND(IF(IFERROR(VLOOKUP($DB$3,#NAME?,MATCH($A4,#NAME?,0)+1,0),0)&gt;0,0,1),IF(IFERROR(VLOOKUP($DB$3,#NAME?,MATCH($A4,#NAME?,0)+1,0),0)&gt;0,0,1),IF(IFERROR(VLOOKUP($DB$3,#NAME?,MATCH($A4,#NAME?,0)+1,0),0)&gt;0,0,1),IF(IFERROR(MATCH($A4,#NAME?,0),0)&gt;0,1,0))</formula>
    </cfRule>
    <cfRule type="expression" dxfId="244" priority="528">
      <formula>IF(VLOOKUP($DB$3,#NAME?,MATCH($A4,#NAME?,0)+1,0)&gt;0,1,0)</formula>
    </cfRule>
    <cfRule type="expression" dxfId="243" priority="527">
      <formula>IF(LEN(DB4)&gt;0,1,0)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6">
      <formula>IF(VLOOKUP($DJ$3,#NAME?,MATCH($A4,#NAME?,0)+1,0)&gt;0,1,0)</formula>
    </cfRule>
    <cfRule type="expression" dxfId="211" priority="579">
      <formula>AND(IF(IFERROR(VLOOKUP($DJ$3,#NAME?,MATCH($A4,#NAME?,0)+1,0),0)&gt;0,0,1),IF(IFERROR(VLOOKUP($DJ$3,#NAME?,MATCH($A4,#NAME?,0)+1,0),0)&gt;0,0,1),IF(IFERROR(VLOOKUP($DJ$3,#NAME?,MATCH($A4,#NAME?,0)+1,0),0)&gt;0,0,1),IF(IFERROR(MATCH($A4,#NAME?,0),0)&gt;0,1,0))</formula>
    </cfRule>
    <cfRule type="expression" dxfId="210" priority="575">
      <formula>IF(LEN(DJ4)&gt;0,1,0)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7">
      <formula>AND(IF(IFERROR(VLOOKUP($DQ$3,#NAME?,MATCH($A4,#NAME?,0)+1,0),0)&gt;0,0,1),IF(IFERROR(VLOOKUP($DQ$3,#NAME?,MATCH($A4,#NAME?,0)+1,0),0)&gt;0,0,1),IF(IFERROR(VLOOKUP($DQ$3,#NAME?,MATCH($A4,#NAME?,0)+1,0),0)&gt;0,0,1),IF(IFERROR(MATCH($A4,#NAME?,0),0)&gt;0,1,0))</formula>
    </cfRule>
    <cfRule type="expression" dxfId="191" priority="613">
      <formula>IF(LEN(DQ4)&gt;0,1,0)</formula>
    </cfRule>
    <cfRule type="expression" dxfId="190" priority="612">
      <formula>AND(AND(OR(AND(OR(OR(NOT(DY4&lt;&gt;"Not Applicable"),DY4=""))),AND(OR(OR(NOT(DZ4&lt;&gt;"Not Applicable"),DZ4=""))),AND(OR(OR(NOT(EA4&lt;&gt;"Not Applicable"),EA4=""))),AND(OR(OR(NOT(EB4&lt;&gt;"Not Applicable"),EB4=""))),AND(OR(OR(NOT(EC4&lt;&gt;"Not Applicable"),EC4="")))),A4&lt;&gt;""))</formula>
    </cfRule>
    <cfRule type="expression" dxfId="189" priority="614">
      <formula>IF(VLOOKUP($DQ$3,#NAME?,MATCH($A4,#NAME?,0)+1,0)&gt;0,1,0)</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20">
      <formula>IF(VLOOKUP($DR$3,#NAME?,MATCH($A4,#NAME?,0)+1,0)&gt;0,1,0)</formula>
    </cfRule>
    <cfRule type="expression" dxfId="186" priority="623">
      <formula>AND(IF(IFERROR(VLOOKUP($DR$3,#NAME?,MATCH($A4,#NAME?,0)+1,0),0)&gt;0,0,1),IF(IFERROR(VLOOKUP($DR$3,#NAME?,MATCH($A4,#NAME?,0)+1,0),0)&gt;0,0,1),IF(IFERROR(VLOOKUP($DR$3,#NAME?,MATCH($A4,#NAME?,0)+1,0),0)&gt;0,0,1),IF(IFERROR(MATCH($A4,#NAME?,0),0)&gt;0,1,0))</formula>
    </cfRule>
    <cfRule type="expression" dxfId="185" priority="619">
      <formula>IF(LEN(DR4)&gt;0,1,0)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8">
      <formula>IF(VLOOKUP($DW$3,#NAME?,MATCH($A4,#NAME?,0)+1,0)&gt;0,1,0)</formula>
    </cfRule>
    <cfRule type="expression" dxfId="169" priority="647">
      <formula>IF(LEN(DW4)&gt;0,1,0)</formula>
    </cfRule>
    <cfRule type="expression" dxfId="168" priority="651">
      <formula>AND(IF(IFERROR(VLOOKUP($DW$3,#NAME?,MATCH($A4,#NAME?,0)+1,0),0)&gt;0,0,1),IF(IFERROR(VLOOKUP($DW$3,#NAME?,MATCH($A4,#NAME?,0)+1,0),0)&gt;0,0,1),IF(IFERROR(VLOOKUP($DW$3,#NAME?,MATCH($A4,#NAME?,0)+1,0),0)&gt;0,0,1),IF(IFERROR(MATCH($A4,#NAME?,0),0)&gt;0,1,0))</formula>
    </cfRule>
    <cfRule type="expression" dxfId="167"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66" priority="653">
      <formula>IF(LEN(DX4)&gt;0,1,0)</formula>
    </cfRule>
    <cfRule type="expression" dxfId="165" priority="654">
      <formula>IF(VLOOKUP($DX$3,#NAME?,MATCH($A4,#NAME?,0)+1,0)&gt;0,1,0)</formula>
    </cfRule>
    <cfRule type="expression" dxfId="164" priority="657">
      <formula>AND(IF(IFERROR(VLOOKUP($DX$3,#NAME?,MATCH($A4,#NAME?,0)+1,0),0)&gt;0,0,1),IF(IFERROR(VLOOKUP($DX$3,#NAME?,MATCH($A4,#NAME?,0)+1,0),0)&gt;0,0,1),IF(IFERROR(VLOOKUP($DX$3,#NAME?,MATCH($A4,#NAME?,0)+1,0),0)&gt;0,0,1),IF(IFERROR(MATCH($A4,#NAME?,0),0)&gt;0,1,0))</formula>
    </cfRule>
    <cfRule type="expression" dxfId="163"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76">
      <formula>AND(AND(OR(AND(OR(OR(NOT(CO4&lt;&gt;"DEFAULT"),CO4="")))),A4&lt;&gt;""))</formula>
    </cfRule>
    <cfRule type="expression" dxfId="149" priority="677">
      <formula>IF(LEN(EB4)&gt;0,1,0)</formula>
    </cfRule>
    <cfRule type="expression" dxfId="148" priority="678">
      <formula>IF(VLOOKUP($EB$3,#NAME?,MATCH($A4,#NAME?,0)+1,0)&gt;0,1,0)</formula>
    </cfRule>
    <cfRule type="expression" dxfId="147"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46" priority="682">
      <formula>AND(AND(OR(AND(OR(OR(NOT(CO4&lt;&gt;"DEFAULT"),CO4="")))),A4&lt;&gt;""))</formula>
    </cfRule>
    <cfRule type="expression" dxfId="145" priority="683">
      <formula>IF(LEN(EC4)&gt;0,1,0)</formula>
    </cfRule>
    <cfRule type="expression" dxfId="144" priority="687">
      <formula>AND(IF(IFERROR(VLOOKUP($EC$3,#NAME?,MATCH($A4,#NAME?,0)+1,0),0)&gt;0,0,1),IF(IFERROR(VLOOKUP($EC$3,#NAME?,MATCH($A4,#NAME?,0)+1,0),0)&gt;0,0,1),IF(IFERROR(VLOOKUP($EC$3,#NAME?,MATCH($A4,#NAME?,0)+1,0),0)&gt;0,0,1),IF(IFERROR(MATCH($A4,#NAME?,0),0)&gt;0,1,0))</formula>
    </cfRule>
    <cfRule type="expression" dxfId="143" priority="684">
      <formula>IF(VLOOKUP($EC$3,#NAME?,MATCH($A4,#NAME?,0)+1,0)&gt;0,1,0)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21">
      <formula>AND(IF(IFERROR(VLOOKUP($EI$3,#NAME?,MATCH($A4,#NAME?,0)+1,0),0)&gt;0,0,1),IF(IFERROR(VLOOKUP($EI$3,#NAME?,MATCH($A4,#NAME?,0)+1,0),0)&gt;0,0,1),IF(IFERROR(VLOOKUP($EI$3,#NAME?,MATCH($A4,#NAME?,0)+1,0),0)&gt;0,0,1),IF(IFERROR(MATCH($A4,#NAME?,0),0)&gt;0,1,0))</formula>
    </cfRule>
    <cfRule type="expression" dxfId="123" priority="718">
      <formula>IF(VLOOKUP($EI$3,#NAME?,MATCH($A4,#NAME?,0)+1,0)&gt;0,1,0)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2">
      <formula>AND(AND(OR(AND(AND(OR(NOT(DY4="GHS"),DY4=""))),AND(AND(OR(NOT(DZ4="GHS"),DZ4=""))),AND(AND(OR(NOT(EA4="GHS"),EA4=""))),AND(AND(OR(NOT(EB4="GHS"),EB4=""))),AND(AND(OR(NOT(EC4="GHS"),EC4="")))),A4&lt;&gt;""))</formula>
    </cfRule>
    <cfRule type="expression" dxfId="120" priority="723">
      <formula>IF(LEN(EJ4)&gt;0,1,0)</formula>
    </cfRule>
    <cfRule type="expression" dxfId="119" priority="724">
      <formula>IF(VLOOKUP($EJ$3,#NAME?,MATCH($A4,#NAME?,0)+1,0)&gt;0,1,0)</formula>
    </cfRule>
  </conditionalFormatting>
  <conditionalFormatting sqref="EK4:EK1048576">
    <cfRule type="expression" dxfId="118" priority="730">
      <formula>IF(VLOOKUP($EK$3,#NAME?,MATCH($A4,#NAME?,0)+1,0)&gt;0,1,0)</formula>
    </cfRule>
    <cfRule type="expression" dxfId="117" priority="728">
      <formula>AND(AND(OR(AND(AND(OR(NOT(DY4="GHS"),DY4=""))),AND(AND(OR(NOT(DZ4="GHS"),DZ4=""))),AND(AND(OR(NOT(EA4="GHS"),EA4=""))),AND(AND(OR(NOT(EB4="GHS"),EB4=""))),AND(AND(OR(NOT(EC4="GHS"),EC4="")))),A4&lt;&gt;""))</formula>
    </cfRule>
    <cfRule type="expression" dxfId="116" priority="729">
      <formula>IF(LEN(EK4)&gt;0,1,0)</formula>
    </cfRule>
    <cfRule type="expression" dxfId="115"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9">
      <formula>AND(IF(IFERROR(VLOOKUP($EN$3,#NAME?,MATCH($A4,#NAME?,0)+1,0),0)&gt;0,0,1),IF(IFERROR(VLOOKUP($EN$3,#NAME?,MATCH($A4,#NAME?,0)+1,0),0)&gt;0,0,1),IF(IFERROR(VLOOKUP($EN$3,#NAME?,MATCH($A4,#NAME?,0)+1,0),0)&gt;0,0,1),IF(IFERROR(MATCH($A4,#NAME?,0),0)&gt;0,1,0))</formula>
    </cfRule>
    <cfRule type="expression" dxfId="107" priority="746">
      <formula>IF(VLOOKUP($EN$3,#NAME?,MATCH($A4,#NAME?,0)+1,0)&gt;0,1,0)</formula>
    </cfRule>
  </conditionalFormatting>
  <conditionalFormatting sqref="EO4:EO1048576">
    <cfRule type="expression" dxfId="106" priority="754">
      <formula>AND(IF(IFERROR(VLOOKUP($EO$3,#NAME?,MATCH($A4,#NAME?,0)+1,0),0)&gt;0,0,1),IF(IFERROR(VLOOKUP($EO$3,#NAME?,MATCH($A4,#NAME?,0)+1,0),0)&gt;0,0,1),IF(IFERROR(VLOOKUP($EO$3,#NAME?,MATCH($A4,#NAME?,0)+1,0),0)&gt;0,0,1),IF(IFERROR(MATCH($A4,#NAME?,0),0)&gt;0,1,0))</formula>
    </cfRule>
    <cfRule type="expression" dxfId="105" priority="751">
      <formula>IF(VLOOKUP($EO$3,#NAME?,MATCH($A4,#NAME?,0)+1,0)&gt;0,1,0)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9">
      <formula>AND(IF(IFERROR(VLOOKUP($EV$3,#NAME?,MATCH($A4,#NAME?,0)+1,0),0)&gt;0,0,1),IF(IFERROR(VLOOKUP($EV$3,#NAME?,MATCH($A4,#NAME?,0)+1,0),0)&gt;0,0,1),IF(IFERROR(VLOOKUP($EV$3,#NAME?,MATCH($A4,#NAME?,0)+1,0),0)&gt;0,0,1),IF(IFERROR(MATCH($A4,#NAME?,0),0)&gt;0,1,0))</formula>
    </cfRule>
    <cfRule type="expression" dxfId="91" priority="786">
      <formula>IF(VLOOKUP($EV$3,#NAME?,MATCH($A4,#NAME?,0)+1,0)&gt;0,1,0)</formula>
    </cfRule>
  </conditionalFormatting>
  <conditionalFormatting sqref="EW4:EW1048576">
    <cfRule type="expression" dxfId="90" priority="794">
      <formula>AND(IF(IFERROR(VLOOKUP($EW$3,#NAME?,MATCH($A4,#NAME?,0)+1,0),0)&gt;0,0,1),IF(IFERROR(VLOOKUP($EW$3,#NAME?,MATCH($A4,#NAME?,0)+1,0),0)&gt;0,0,1),IF(IFERROR(VLOOKUP($EW$3,#NAME?,MATCH($A4,#NAME?,0)+1,0),0)&gt;0,0,1),IF(IFERROR(MATCH($A4,#NAME?,0),0)&gt;0,1,0))</formula>
    </cfRule>
    <cfRule type="expression" dxfId="89" priority="791">
      <formula>IF(VLOOKUP($EW$3,#NAME?,MATCH($A4,#NAME?,0)+1,0)&gt;0,1,0)</formula>
    </cfRule>
  </conditionalFormatting>
  <conditionalFormatting sqref="EX4:EX1048576">
    <cfRule type="expression" dxfId="88" priority="799">
      <formula>AND(IF(IFERROR(VLOOKUP($EX$3,#NAME?,MATCH($A4,#NAME?,0)+1,0),0)&gt;0,0,1),IF(IFERROR(VLOOKUP($EX$3,#NAME?,MATCH($A4,#NAME?,0)+1,0),0)&gt;0,0,1),IF(IFERROR(VLOOKUP($EX$3,#NAME?,MATCH($A4,#NAME?,0)+1,0),0)&gt;0,0,1),IF(IFERROR(MATCH($A4,#NAME?,0),0)&gt;0,1,0))</formula>
    </cfRule>
    <cfRule type="expression" dxfId="87" priority="796">
      <formula>IF(VLOOKUP($EX$3,#NAME?,MATCH($A4,#NAME?,0)+1,0)&gt;0,1,0)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6">
      <formula>IF(VLOOKUP($EZ$3,#NAME?,MATCH($A4,#NAME?,0)+1,0)&gt;0,1,0)</formula>
    </cfRule>
    <cfRule type="expression" dxfId="83"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6">
      <formula>IF(VLOOKUP($FF$3,#NAME?,MATCH($A4,#NAME?,0)+1,0)&gt;0,1,0)</formula>
    </cfRule>
    <cfRule type="expression" dxfId="71"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0" priority="841">
      <formula>IF(VLOOKUP($FG$3,#NAME?,MATCH($A4,#NAME?,0)+1,0)&gt;0,1,0)</formula>
    </cfRule>
    <cfRule type="expression" dxfId="69"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6">
      <formula>IF(VLOOKUP($FL$3,#NAME?,MATCH($A4,#NAME?,0)+1,0)&gt;0,1,0)</formula>
    </cfRule>
    <cfRule type="expression" dxfId="5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9">
      <formula>AND(IF(IFERROR(VLOOKUP($FN$3,#NAME?,MATCH($A4,#NAME?,0)+1,0),0)&gt;0,0,1),IF(IFERROR(VLOOKUP($FN$3,#NAME?,MATCH($A4,#NAME?,0)+1,0),0)&gt;0,0,1),IF(IFERROR(VLOOKUP($FN$3,#NAME?,MATCH($A4,#NAME?,0)+1,0),0)&gt;0,0,1),IF(IFERROR(MATCH($A4,#NAME?,0),0)&gt;0,1,0))</formula>
    </cfRule>
    <cfRule type="expression" dxfId="51" priority="876">
      <formula>IF(VLOOKUP($FN$3,#NAME?,MATCH($A4,#NAME?,0)+1,0)&gt;0,1,0)</formula>
    </cfRule>
  </conditionalFormatting>
  <conditionalFormatting sqref="FO4 FO7: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04">
    <cfRule type="expression" dxfId="48" priority="1031">
      <formula>IF(VLOOKUP($K$3,#NAME?,MATCH($A4,#NAME?,0)+1,0)&gt;0,1,0)</formula>
    </cfRule>
  </conditionalFormatting>
  <conditionalFormatting sqref="FO5:FO204 K5:K1048576">
    <cfRule type="expression" dxfId="47" priority="54">
      <formula>IF(VLOOKUP($K$3,#NAME?,MATCH($A5,#NAME?,0)+1,0)&gt;0,1,0)</formula>
    </cfRule>
    <cfRule type="expression" dxfId="46"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45" priority="1030">
      <formula>IF(LEN(K4)&gt;0,1,0)</formula>
    </cfRule>
  </conditionalFormatting>
  <conditionalFormatting sqref="FO7:FO1048576 FO4">
    <cfRule type="expression" dxfId="44" priority="881">
      <formula>IF(VLOOKUP($FO$3,#NAME?,MATCH($A4,#NAME?,0)+1,0)&gt;0,1,0)</formula>
    </cfRule>
  </conditionalFormatting>
  <conditionalFormatting sqref="FO7:FO1048576">
    <cfRule type="expression" dxfId="43" priority="880">
      <formula>IF(LEN(FO7)&gt;0,1,0)</formula>
    </cfRule>
  </conditionalFormatting>
  <conditionalFormatting sqref="FP4:FP1048576">
    <cfRule type="expression" dxfId="42" priority="886">
      <formula>IF(VLOOKUP($FP$3,#NAME?,MATCH($A4,#NAME?,0)+1,0)&gt;0,1,0)</formula>
    </cfRule>
    <cfRule type="expression" dxfId="41"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0" priority="885">
      <formula>IF(LEN(FP4)&gt;0,1,0)</formula>
    </cfRule>
  </conditionalFormatting>
  <conditionalFormatting sqref="FQ4:FQ1048576">
    <cfRule type="expression" dxfId="39" priority="891">
      <formula>IF(VLOOKUP($FQ$3,#NAME?,MATCH($A4,#NAME?,0)+1,0)&gt;0,1,0)</formula>
    </cfRule>
    <cfRule type="expression" dxfId="38"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1">
      <formula>IF(VLOOKUP($FS$3,#NAME?,MATCH($A4,#NAME?,0)+1,0)&gt;0,1,0)</formula>
    </cfRule>
    <cfRule type="expression" dxfId="34"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4">
      <formula>AND(IF(IFERROR(VLOOKUP($FU$3,#NAME?,MATCH($A4,#NAME?,0)+1,0),0)&gt;0,0,1),IF(IFERROR(VLOOKUP($FU$3,#NAME?,MATCH($A4,#NAME?,0)+1,0),0)&gt;0,0,1),IF(IFERROR(VLOOKUP($FU$3,#NAME?,MATCH($A4,#NAME?,0)+1,0),0)&gt;0,0,1),IF(IFERROR(MATCH($A4,#NAME?,0),0)&gt;0,1,0))</formula>
    </cfRule>
    <cfRule type="expression" dxfId="30" priority="911">
      <formula>IF(VLOOKUP($FU$3,#NAME?,MATCH($A4,#NAME?,0)+1,0)&gt;0,1,0)</formula>
    </cfRule>
  </conditionalFormatting>
  <conditionalFormatting sqref="FV4:FV1048576">
    <cfRule type="expression" dxfId="29" priority="916">
      <formula>IF(VLOOKUP($FV$3,#NAME?,MATCH($A4,#NAME?,0)+1,0)&gt;0,1,0)</formula>
    </cfRule>
    <cfRule type="expression" dxfId="28"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4">
      <formula>AND(IF(IFERROR(VLOOKUP($GA$3,#NAME?,MATCH($A4,#NAME?,0)+1,0),0)&gt;0,0,1),IF(IFERROR(VLOOKUP($GA$3,#NAME?,MATCH($A4,#NAME?,0)+1,0),0)&gt;0,0,1),IF(IFERROR(VLOOKUP($GA$3,#NAME?,MATCH($A4,#NAME?,0)+1,0),0)&gt;0,0,1),IF(IFERROR(MATCH($A4,#NAME?,0),0)&gt;0,1,0))</formula>
    </cfRule>
    <cfRule type="expression" dxfId="18" priority="941">
      <formula>IF(VLOOKUP($GA$3,#NAME?,MATCH($A4,#NAME?,0)+1,0)&gt;0,1,0)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9">
      <formula>AND(IF(IFERROR(VLOOKUP($GF$3,#NAME?,MATCH($A4,#NAME?,0)+1,0),0)&gt;0,0,1),IF(IFERROR(VLOOKUP($GF$3,#NAME?,MATCH($A4,#NAME?,0)+1,0),0)&gt;0,0,1),IF(IFERROR(VLOOKUP($GF$3,#NAME?,MATCH($A4,#NAME?,0)+1,0),0)&gt;0,0,1),IF(IFERROR(MATCH($A4,#NAME?,0),0)&gt;0,1,0))</formula>
    </cfRule>
    <cfRule type="expression" dxfId="8" priority="966">
      <formula>IF(VLOOKUP($GF$3,#NAME?,MATCH($A4,#NAME?,0)+1,0)&gt;0,1,0)</formula>
    </cfRule>
  </conditionalFormatting>
  <conditionalFormatting sqref="GG4:GG1048576">
    <cfRule type="expression" dxfId="7" priority="971">
      <formula>IF(VLOOKUP($GG$3,#NAME?,MATCH($A4,#NAME?,0)+1,0)&gt;0,1,0)</formula>
    </cfRule>
    <cfRule type="expression" dxfId="6"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1">
      <formula>IF(VLOOKUP($GI$3,#NAME?,MATCH($A4,#NAME?,0)+1,0)&gt;0,1,0)</formula>
    </cfRule>
    <cfRule type="expression" dxfId="2"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 priority="986">
      <formula>IF(VLOOKUP($GJ$3,#NAME?,MATCH($A4,#NAME?,0)+1,0)&gt;0,1,0)</formula>
    </cfRule>
    <cfRule type="expression" dxfId="0"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664</v>
      </c>
    </row>
    <row r="4" spans="1:2" x14ac:dyDescent="0.15">
      <c r="B4" s="40" t="s">
        <v>568</v>
      </c>
    </row>
    <row r="5" spans="1:2" x14ac:dyDescent="0.15">
      <c r="B5" s="40" t="s">
        <v>569</v>
      </c>
    </row>
    <row r="6" spans="1:2" x14ac:dyDescent="0.15">
      <c r="A6" t="s">
        <v>440</v>
      </c>
      <c r="B6" s="40" t="s">
        <v>570</v>
      </c>
    </row>
    <row r="7" spans="1:2" x14ac:dyDescent="0.15">
      <c r="B7" s="40" t="s">
        <v>665</v>
      </c>
    </row>
    <row r="8" spans="1:2" x14ac:dyDescent="0.15">
      <c r="A8" t="s">
        <v>40</v>
      </c>
      <c r="B8" s="40" t="s">
        <v>571</v>
      </c>
    </row>
    <row r="9" spans="1:2" x14ac:dyDescent="0.15">
      <c r="A9" t="s">
        <v>443</v>
      </c>
      <c r="B9" s="40" t="s">
        <v>572</v>
      </c>
    </row>
    <row r="10" spans="1:2" x14ac:dyDescent="0.15">
      <c r="B10" t="s">
        <v>666</v>
      </c>
    </row>
    <row r="11" spans="1:2" x14ac:dyDescent="0.15">
      <c r="B11" t="s">
        <v>667</v>
      </c>
    </row>
    <row r="14" spans="1:2" x14ac:dyDescent="0.15">
      <c r="B14" s="40" t="s">
        <v>573</v>
      </c>
    </row>
    <row r="20" spans="2:2" x14ac:dyDescent="0.15">
      <c r="B20" s="43" t="s">
        <v>574</v>
      </c>
    </row>
    <row r="21" spans="2:2" x14ac:dyDescent="0.15">
      <c r="B21" s="43" t="s">
        <v>575</v>
      </c>
    </row>
    <row r="22" spans="2:2" x14ac:dyDescent="0.15">
      <c r="B22" s="43" t="s">
        <v>576</v>
      </c>
    </row>
    <row r="23" spans="2:2" x14ac:dyDescent="0.15">
      <c r="B23" s="43" t="s">
        <v>581</v>
      </c>
    </row>
    <row r="24" spans="2:2" x14ac:dyDescent="0.15">
      <c r="B24" s="43" t="s">
        <v>577</v>
      </c>
    </row>
    <row r="25" spans="2:2" x14ac:dyDescent="0.15">
      <c r="B25" s="43" t="s">
        <v>582</v>
      </c>
    </row>
    <row r="26" spans="2:2" x14ac:dyDescent="0.15">
      <c r="B26" s="43" t="s">
        <v>583</v>
      </c>
    </row>
    <row r="27" spans="2:2" x14ac:dyDescent="0.15">
      <c r="B27" s="43" t="s">
        <v>584</v>
      </c>
    </row>
    <row r="28" spans="2:2" x14ac:dyDescent="0.15">
      <c r="B28" s="43" t="s">
        <v>585</v>
      </c>
    </row>
    <row r="29" spans="2:2" x14ac:dyDescent="0.15">
      <c r="B29" s="43" t="s">
        <v>578</v>
      </c>
    </row>
    <row r="30" spans="2:2" x14ac:dyDescent="0.15">
      <c r="B30" s="43" t="s">
        <v>586</v>
      </c>
    </row>
    <row r="31" spans="2:2" x14ac:dyDescent="0.15">
      <c r="B31" s="43" t="s">
        <v>579</v>
      </c>
    </row>
    <row r="32" spans="2:2" x14ac:dyDescent="0.15">
      <c r="B32" s="43" t="s">
        <v>587</v>
      </c>
    </row>
    <row r="33" spans="2:4" x14ac:dyDescent="0.15">
      <c r="B33" s="43" t="s">
        <v>588</v>
      </c>
    </row>
    <row r="34" spans="2:4" x14ac:dyDescent="0.15">
      <c r="B34" s="43" t="s">
        <v>589</v>
      </c>
      <c r="D34" s="40"/>
    </row>
    <row r="35" spans="2:4" x14ac:dyDescent="0.15">
      <c r="B35" s="43" t="s">
        <v>517</v>
      </c>
      <c r="D35" s="40"/>
    </row>
    <row r="36" spans="2:4" x14ac:dyDescent="0.15">
      <c r="B36" s="43" t="s">
        <v>580</v>
      </c>
      <c r="D36" s="40"/>
    </row>
    <row r="37" spans="2:4" x14ac:dyDescent="0.15">
      <c r="B37" s="43" t="s">
        <v>404</v>
      </c>
      <c r="D37" s="40"/>
    </row>
    <row r="38" spans="2:4" x14ac:dyDescent="0.15">
      <c r="B38" s="43" t="s">
        <v>590</v>
      </c>
      <c r="D38" s="40"/>
    </row>
    <row r="39" spans="2:4" x14ac:dyDescent="0.15">
      <c r="B39" s="43" t="s">
        <v>386</v>
      </c>
      <c r="D39" s="40"/>
    </row>
  </sheetData>
  <conditionalFormatting sqref="B3:B7">
    <cfRule type="expression" dxfId="532" priority="1">
      <formula>IF(LEN(B3)&gt;0,1,0)</formula>
    </cfRule>
    <cfRule type="expression" dxfId="531" priority="2">
      <formula>IF(VLOOKUP($AH$3,#NAME?,MATCH($A2,#NAME?,0)+1,0)&gt;0,1,0)</formula>
    </cfRule>
    <cfRule type="expression" dxfId="530" priority="3">
      <formula>IF(VLOOKUP($AH$3,#NAME?,MATCH($A2,#NAME?,0)+1,0)&gt;0,1,0)</formula>
    </cfRule>
    <cfRule type="expression" dxfId="529" priority="4">
      <formula>IF(VLOOKUP($AH$3,#NAME?,MATCH($A2,#NAME?,0)+1,0)&gt;0,1,0)</formula>
    </cfRule>
    <cfRule type="expression" dxfId="52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0" t="s">
        <v>668</v>
      </c>
    </row>
    <row r="4" spans="1:2" x14ac:dyDescent="0.15">
      <c r="B4" s="40" t="s">
        <v>610</v>
      </c>
    </row>
    <row r="5" spans="1:2" x14ac:dyDescent="0.15">
      <c r="B5" s="40" t="s">
        <v>611</v>
      </c>
    </row>
    <row r="6" spans="1:2" x14ac:dyDescent="0.15">
      <c r="A6" t="s">
        <v>440</v>
      </c>
      <c r="B6" s="40" t="s">
        <v>612</v>
      </c>
    </row>
    <row r="7" spans="1:2" x14ac:dyDescent="0.15">
      <c r="B7" s="40" t="s">
        <v>669</v>
      </c>
    </row>
    <row r="8" spans="1:2" x14ac:dyDescent="0.15">
      <c r="A8" t="s">
        <v>40</v>
      </c>
      <c r="B8" s="40" t="s">
        <v>613</v>
      </c>
    </row>
    <row r="9" spans="1:2" x14ac:dyDescent="0.15">
      <c r="A9" t="s">
        <v>443</v>
      </c>
      <c r="B9" s="40" t="s">
        <v>614</v>
      </c>
    </row>
    <row r="10" spans="1:2" x14ac:dyDescent="0.15">
      <c r="B10" t="s">
        <v>670</v>
      </c>
    </row>
    <row r="11" spans="1:2" x14ac:dyDescent="0.15">
      <c r="B11" t="s">
        <v>671</v>
      </c>
    </row>
    <row r="14" spans="1:2" x14ac:dyDescent="0.15">
      <c r="B14" s="40" t="s">
        <v>615</v>
      </c>
    </row>
    <row r="20" spans="2:2" x14ac:dyDescent="0.15">
      <c r="B20" s="59" t="s">
        <v>595</v>
      </c>
    </row>
    <row r="21" spans="2:2" x14ac:dyDescent="0.15">
      <c r="B21" s="59" t="s">
        <v>596</v>
      </c>
    </row>
    <row r="22" spans="2:2" x14ac:dyDescent="0.15">
      <c r="B22" s="59" t="s">
        <v>597</v>
      </c>
    </row>
    <row r="23" spans="2:2" x14ac:dyDescent="0.15">
      <c r="B23" s="59" t="s">
        <v>598</v>
      </c>
    </row>
    <row r="24" spans="2:2" x14ac:dyDescent="0.15">
      <c r="B24" s="59" t="s">
        <v>591</v>
      </c>
    </row>
    <row r="25" spans="2:2" x14ac:dyDescent="0.15">
      <c r="B25" s="59" t="s">
        <v>592</v>
      </c>
    </row>
    <row r="26" spans="2:2" x14ac:dyDescent="0.15">
      <c r="B26" s="59" t="s">
        <v>599</v>
      </c>
    </row>
    <row r="27" spans="2:2" x14ac:dyDescent="0.15">
      <c r="B27" s="59" t="s">
        <v>600</v>
      </c>
    </row>
    <row r="28" spans="2:2" x14ac:dyDescent="0.15">
      <c r="B28" s="59" t="s">
        <v>601</v>
      </c>
    </row>
    <row r="29" spans="2:2" x14ac:dyDescent="0.15">
      <c r="B29" s="59" t="s">
        <v>602</v>
      </c>
    </row>
    <row r="30" spans="2:2" x14ac:dyDescent="0.15">
      <c r="B30" s="59" t="s">
        <v>603</v>
      </c>
    </row>
    <row r="31" spans="2:2" x14ac:dyDescent="0.15">
      <c r="B31" s="59" t="s">
        <v>604</v>
      </c>
    </row>
    <row r="32" spans="2:2" x14ac:dyDescent="0.15">
      <c r="B32" s="59" t="s">
        <v>605</v>
      </c>
    </row>
    <row r="33" spans="2:4" x14ac:dyDescent="0.15">
      <c r="B33" s="59" t="s">
        <v>593</v>
      </c>
    </row>
    <row r="34" spans="2:4" x14ac:dyDescent="0.15">
      <c r="B34" s="59" t="s">
        <v>606</v>
      </c>
      <c r="D34" s="40"/>
    </row>
    <row r="35" spans="2:4" x14ac:dyDescent="0.15">
      <c r="B35" s="59" t="s">
        <v>401</v>
      </c>
      <c r="D35" s="40"/>
    </row>
    <row r="36" spans="2:4" x14ac:dyDescent="0.15">
      <c r="B36" s="59" t="s">
        <v>607</v>
      </c>
      <c r="D36" s="40"/>
    </row>
    <row r="37" spans="2:4" x14ac:dyDescent="0.15">
      <c r="B37" s="59" t="s">
        <v>594</v>
      </c>
      <c r="D37" s="40"/>
    </row>
    <row r="38" spans="2:4" x14ac:dyDescent="0.15">
      <c r="B38" s="59" t="s">
        <v>608</v>
      </c>
      <c r="D38" s="40"/>
    </row>
    <row r="39" spans="2:4" x14ac:dyDescent="0.15">
      <c r="B39" s="59" t="s">
        <v>609</v>
      </c>
      <c r="D39" s="40"/>
    </row>
  </sheetData>
  <conditionalFormatting sqref="B3:B7">
    <cfRule type="expression" dxfId="527" priority="1">
      <formula>IF(LEN(B3)&gt;0,1,0)</formula>
    </cfRule>
    <cfRule type="expression" dxfId="526" priority="2">
      <formula>IF(VLOOKUP($AH$3,#NAME?,MATCH($A2,#NAME?,0)+1,0)&gt;0,1,0)</formula>
    </cfRule>
    <cfRule type="expression" dxfId="525" priority="3">
      <formula>IF(VLOOKUP($AH$3,#NAME?,MATCH($A2,#NAME?,0)+1,0)&gt;0,1,0)</formula>
    </cfRule>
    <cfRule type="expression" dxfId="524" priority="4">
      <formula>IF(VLOOKUP($AH$3,#NAME?,MATCH($A2,#NAME?,0)+1,0)&gt;0,1,0)</formula>
    </cfRule>
    <cfRule type="expression" dxfId="523"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0" t="s">
        <v>672</v>
      </c>
    </row>
    <row r="4" spans="1:2" x14ac:dyDescent="0.15">
      <c r="B4" s="40" t="s">
        <v>634</v>
      </c>
    </row>
    <row r="5" spans="1:2" x14ac:dyDescent="0.15">
      <c r="B5" s="40" t="s">
        <v>635</v>
      </c>
    </row>
    <row r="6" spans="1:2" x14ac:dyDescent="0.15">
      <c r="A6" t="s">
        <v>440</v>
      </c>
      <c r="B6" s="40" t="s">
        <v>636</v>
      </c>
    </row>
    <row r="7" spans="1:2" x14ac:dyDescent="0.15">
      <c r="B7" s="40" t="s">
        <v>673</v>
      </c>
    </row>
    <row r="8" spans="1:2" x14ac:dyDescent="0.15">
      <c r="A8" t="s">
        <v>40</v>
      </c>
      <c r="B8" s="40" t="s">
        <v>637</v>
      </c>
    </row>
    <row r="9" spans="1:2" x14ac:dyDescent="0.15">
      <c r="A9" t="s">
        <v>443</v>
      </c>
      <c r="B9" s="40" t="s">
        <v>638</v>
      </c>
    </row>
    <row r="10" spans="1:2" x14ac:dyDescent="0.15">
      <c r="B10" t="s">
        <v>674</v>
      </c>
    </row>
    <row r="11" spans="1:2" x14ac:dyDescent="0.15">
      <c r="B11" t="s">
        <v>675</v>
      </c>
    </row>
    <row r="14" spans="1:2" x14ac:dyDescent="0.15">
      <c r="B14" s="40" t="s">
        <v>639</v>
      </c>
    </row>
    <row r="20" spans="2:2" x14ac:dyDescent="0.15">
      <c r="B20" s="43" t="s">
        <v>616</v>
      </c>
    </row>
    <row r="21" spans="2:2" x14ac:dyDescent="0.15">
      <c r="B21" s="43" t="s">
        <v>617</v>
      </c>
    </row>
    <row r="22" spans="2:2" x14ac:dyDescent="0.15">
      <c r="B22" s="43" t="s">
        <v>618</v>
      </c>
    </row>
    <row r="23" spans="2:2" x14ac:dyDescent="0.15">
      <c r="B23" s="43" t="s">
        <v>619</v>
      </c>
    </row>
    <row r="24" spans="2:2" x14ac:dyDescent="0.15">
      <c r="B24" s="43" t="s">
        <v>620</v>
      </c>
    </row>
    <row r="25" spans="2:2" x14ac:dyDescent="0.15">
      <c r="B25" s="43" t="s">
        <v>621</v>
      </c>
    </row>
    <row r="26" spans="2:2" x14ac:dyDescent="0.15">
      <c r="B26" s="43" t="s">
        <v>622</v>
      </c>
    </row>
    <row r="27" spans="2:2" x14ac:dyDescent="0.15">
      <c r="B27" s="43" t="s">
        <v>623</v>
      </c>
    </row>
    <row r="28" spans="2:2" x14ac:dyDescent="0.15">
      <c r="B28" s="43" t="s">
        <v>624</v>
      </c>
    </row>
    <row r="29" spans="2:2" x14ac:dyDescent="0.15">
      <c r="B29" s="43" t="s">
        <v>625</v>
      </c>
    </row>
    <row r="30" spans="2:2" x14ac:dyDescent="0.15">
      <c r="B30" s="43" t="s">
        <v>626</v>
      </c>
    </row>
    <row r="31" spans="2:2" x14ac:dyDescent="0.15">
      <c r="B31" s="43" t="s">
        <v>627</v>
      </c>
    </row>
    <row r="32" spans="2:2" x14ac:dyDescent="0.15">
      <c r="B32" s="43" t="s">
        <v>628</v>
      </c>
    </row>
    <row r="33" spans="2:4" x14ac:dyDescent="0.15">
      <c r="B33" s="43" t="s">
        <v>629</v>
      </c>
    </row>
    <row r="34" spans="2:4" x14ac:dyDescent="0.15">
      <c r="B34" s="43" t="s">
        <v>630</v>
      </c>
      <c r="D34" s="40"/>
    </row>
    <row r="35" spans="2:4" x14ac:dyDescent="0.15">
      <c r="B35" s="43" t="s">
        <v>517</v>
      </c>
      <c r="D35" s="40"/>
    </row>
    <row r="36" spans="2:4" x14ac:dyDescent="0.15">
      <c r="B36" s="43" t="s">
        <v>631</v>
      </c>
      <c r="D36" s="40"/>
    </row>
    <row r="37" spans="2:4" x14ac:dyDescent="0.15">
      <c r="B37" s="43" t="s">
        <v>404</v>
      </c>
      <c r="D37" s="40"/>
    </row>
    <row r="38" spans="2:4" x14ac:dyDescent="0.15">
      <c r="B38" s="43" t="s">
        <v>632</v>
      </c>
      <c r="D38" s="40"/>
    </row>
    <row r="39" spans="2:4" x14ac:dyDescent="0.15">
      <c r="B39" s="43" t="s">
        <v>633</v>
      </c>
      <c r="D39" s="40"/>
    </row>
  </sheetData>
  <conditionalFormatting sqref="B3:B7">
    <cfRule type="expression" dxfId="522" priority="1">
      <formula>IF(LEN(B3)&gt;0,1,0)</formula>
    </cfRule>
    <cfRule type="expression" dxfId="521" priority="2">
      <formula>IF(VLOOKUP($AH$3,#NAME?,MATCH($A2,#NAME?,0)+1,0)&gt;0,1,0)</formula>
    </cfRule>
    <cfRule type="expression" dxfId="520" priority="3">
      <formula>IF(VLOOKUP($AH$3,#NAME?,MATCH($A2,#NAME?,0)+1,0)&gt;0,1,0)</formula>
    </cfRule>
    <cfRule type="expression" dxfId="519" priority="4">
      <formula>IF(VLOOKUP($AH$3,#NAME?,MATCH($A2,#NAME?,0)+1,0)&gt;0,1,0)</formula>
    </cfRule>
    <cfRule type="expression" dxfId="518"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8"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63" t="s">
        <v>352</v>
      </c>
      <c r="F1" s="63"/>
      <c r="G1" s="63"/>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7" x14ac:dyDescent="0.2">
      <c r="A3" s="37" t="s">
        <v>354</v>
      </c>
      <c r="B3" s="62" t="s">
        <v>684</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v>46.99</v>
      </c>
      <c r="C4" s="42" t="b">
        <f>FALSE()</f>
        <v>0</v>
      </c>
      <c r="D4" s="42" t="b">
        <f>TRUE()</f>
        <v>1</v>
      </c>
      <c r="E4" s="61">
        <v>5714401243007</v>
      </c>
      <c r="F4" s="60" t="s">
        <v>676</v>
      </c>
      <c r="G4" s="43"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44" t="b">
        <f>TRUE()</f>
        <v>1</v>
      </c>
      <c r="J4" s="45" t="b">
        <v>0</v>
      </c>
      <c r="K4" s="36" t="s">
        <v>685</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43">
        <f>MATCH(G4,options!$D$1:$D$20,0)</f>
        <v>1</v>
      </c>
    </row>
    <row r="5" spans="1:22" ht="42" x14ac:dyDescent="0.15">
      <c r="A5" s="37" t="s">
        <v>371</v>
      </c>
      <c r="B5" s="41">
        <v>43.99</v>
      </c>
      <c r="C5" s="42" t="b">
        <f>FALSE()</f>
        <v>0</v>
      </c>
      <c r="D5" s="42" t="b">
        <f>TRUE()</f>
        <v>1</v>
      </c>
      <c r="E5" s="61">
        <v>5714401243014</v>
      </c>
      <c r="F5" s="60" t="s">
        <v>677</v>
      </c>
      <c r="G5" s="43"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44" t="b">
        <f>TRUE()</f>
        <v>1</v>
      </c>
      <c r="J5" s="45" t="b">
        <v>0</v>
      </c>
      <c r="K5" s="36" t="s">
        <v>686</v>
      </c>
      <c r="L5" s="46" t="b">
        <v>1</v>
      </c>
      <c r="M5" s="47" t="str">
        <f t="shared" si="0"/>
        <v>https://raw.githubusercontent.com/PatrickVibild/TellusAmazonPictures/master/pictures/HP/W.O. PS./240 G1/RG/FR/1.jpg</v>
      </c>
      <c r="N5" s="47" t="str">
        <f t="shared" si="1"/>
        <v>https://raw.githubusercontent.com/PatrickVibild/TellusAmazonPictures/master/pictures/HP/W.O. PS./240 G1/RG/FR/2.jpg</v>
      </c>
      <c r="O5" s="48"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43">
        <f>MATCH(G5,options!$D$1:$D$20,0)</f>
        <v>2</v>
      </c>
    </row>
    <row r="6" spans="1:22" ht="42" x14ac:dyDescent="0.15">
      <c r="A6" s="37" t="s">
        <v>373</v>
      </c>
      <c r="B6" s="49" t="s">
        <v>414</v>
      </c>
      <c r="C6" s="42" t="b">
        <f>FALSE()</f>
        <v>0</v>
      </c>
      <c r="D6" s="42" t="b">
        <f>TRUE()</f>
        <v>1</v>
      </c>
      <c r="E6" s="61">
        <v>5714401243021</v>
      </c>
      <c r="F6" s="60" t="s">
        <v>678</v>
      </c>
      <c r="G6" s="43"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44" t="b">
        <f>TRUE()</f>
        <v>1</v>
      </c>
      <c r="J6" s="45" t="b">
        <v>0</v>
      </c>
      <c r="K6" s="36" t="s">
        <v>687</v>
      </c>
      <c r="L6" s="46" t="b">
        <v>1</v>
      </c>
      <c r="M6" s="47" t="str">
        <f t="shared" si="0"/>
        <v>https://raw.githubusercontent.com/PatrickVibild/TellusAmazonPictures/master/pictures/HP/W.O. PS./240 G1/RG/IT/1.jpg</v>
      </c>
      <c r="N6" s="47" t="str">
        <f t="shared" si="1"/>
        <v>https://raw.githubusercontent.com/PatrickVibild/TellusAmazonPictures/master/pictures/HP/W.O. PS./240 G1/RG/IT/2.jpg</v>
      </c>
      <c r="O6" s="48"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43">
        <f>MATCH(G6,options!$D$1:$D$20,0)</f>
        <v>3</v>
      </c>
    </row>
    <row r="7" spans="1:22" ht="42" x14ac:dyDescent="0.15">
      <c r="A7" s="37" t="s">
        <v>376</v>
      </c>
      <c r="B7" s="50" t="str">
        <f>IF(B6=options!C1,"32","41")</f>
        <v>32</v>
      </c>
      <c r="C7" s="42" t="b">
        <f>FALSE()</f>
        <v>0</v>
      </c>
      <c r="D7" s="42" t="b">
        <f>TRUE()</f>
        <v>1</v>
      </c>
      <c r="E7" s="61">
        <v>5714401243038</v>
      </c>
      <c r="F7" s="60" t="s">
        <v>679</v>
      </c>
      <c r="G7" s="43"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44" t="b">
        <f>TRUE()</f>
        <v>1</v>
      </c>
      <c r="J7" s="45" t="b">
        <v>0</v>
      </c>
      <c r="K7" s="36" t="s">
        <v>688</v>
      </c>
      <c r="L7" s="46" t="b">
        <v>1</v>
      </c>
      <c r="M7" s="47" t="str">
        <f t="shared" si="0"/>
        <v>https://raw.githubusercontent.com/PatrickVibild/TellusAmazonPictures/master/pictures/HP/W.O. PS./240 G1/RG/ES/1.jpg</v>
      </c>
      <c r="N7" s="47" t="str">
        <f t="shared" si="1"/>
        <v>https://raw.githubusercontent.com/PatrickVibild/TellusAmazonPictures/master/pictures/HP/W.O. PS./240 G1/RG/ES/2.jpg</v>
      </c>
      <c r="O7" s="48"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43">
        <f>MATCH(G7,options!$D$1:$D$20,0)</f>
        <v>4</v>
      </c>
    </row>
    <row r="8" spans="1:22" ht="42" x14ac:dyDescent="0.15">
      <c r="A8" s="37" t="s">
        <v>378</v>
      </c>
      <c r="B8" s="50" t="str">
        <f>IF(B6=options!C1,"18","17")</f>
        <v>18</v>
      </c>
      <c r="C8" s="42" t="b">
        <f>FALSE()</f>
        <v>0</v>
      </c>
      <c r="D8" s="42" t="b">
        <f>TRUE()</f>
        <v>1</v>
      </c>
      <c r="E8" s="61">
        <v>5714401243045</v>
      </c>
      <c r="F8" s="60" t="s">
        <v>680</v>
      </c>
      <c r="G8" s="43"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44" t="b">
        <f>TRUE()</f>
        <v>1</v>
      </c>
      <c r="J8" s="45" t="b">
        <v>0</v>
      </c>
      <c r="K8" s="36" t="s">
        <v>689</v>
      </c>
      <c r="L8" s="46" t="b">
        <v>1</v>
      </c>
      <c r="M8" s="47" t="str">
        <f t="shared" si="0"/>
        <v>https://raw.githubusercontent.com/PatrickVibild/TellusAmazonPictures/master/pictures/HP/W.O. PS./240 G1/RG/UK/1.jpg</v>
      </c>
      <c r="N8" s="47" t="str">
        <f t="shared" si="1"/>
        <v>https://raw.githubusercontent.com/PatrickVibild/TellusAmazonPictures/master/pictures/HP/W.O. PS./240 G1/RG/UK/2.jpg</v>
      </c>
      <c r="O8" s="48"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43">
        <f>MATCH(G8,options!$D$1:$D$20,0)</f>
        <v>5</v>
      </c>
    </row>
    <row r="9" spans="1:22" ht="42" x14ac:dyDescent="0.15">
      <c r="A9" s="37" t="s">
        <v>380</v>
      </c>
      <c r="B9" s="50" t="str">
        <f>IF(B6=options!C1,"2","5")</f>
        <v>2</v>
      </c>
      <c r="C9" s="42" t="b">
        <f>FALSE()</f>
        <v>0</v>
      </c>
      <c r="D9" s="42" t="b">
        <f>TRUE()</f>
        <v>1</v>
      </c>
      <c r="E9" s="61">
        <v>5714401243052</v>
      </c>
      <c r="F9" s="60" t="s">
        <v>681</v>
      </c>
      <c r="G9" s="43"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44" t="b">
        <f>TRUE()</f>
        <v>1</v>
      </c>
      <c r="J9" s="45" t="b">
        <v>0</v>
      </c>
      <c r="K9" s="36" t="s">
        <v>690</v>
      </c>
      <c r="L9" s="46" t="b">
        <v>1</v>
      </c>
      <c r="M9" s="47" t="str">
        <f t="shared" si="0"/>
        <v>https://raw.githubusercontent.com/PatrickVibild/TellusAmazonPictures/master/pictures/HP/W.O. PS./240 G1/RG/NOR/1.jpg</v>
      </c>
      <c r="N9" s="47" t="str">
        <f t="shared" si="1"/>
        <v>https://raw.githubusercontent.com/PatrickVibild/TellusAmazonPictures/master/pictures/HP/W.O. PS./240 G1/RG/NOR/2.jpg</v>
      </c>
      <c r="O9" s="48"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43">
        <f>MATCH(G9,options!$D$1:$D$20,0)</f>
        <v>6</v>
      </c>
    </row>
    <row r="10" spans="1:22" ht="14" x14ac:dyDescent="0.15">
      <c r="A10" t="s">
        <v>382</v>
      </c>
      <c r="B10" s="51"/>
      <c r="C10" s="42"/>
      <c r="D10" s="42"/>
      <c r="E10" s="61"/>
      <c r="F10" s="60"/>
      <c r="G10" s="43"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44" t="b">
        <f>TRUE()</f>
        <v>1</v>
      </c>
      <c r="J10" s="45" t="b">
        <v>0</v>
      </c>
      <c r="K10" s="36"/>
      <c r="L10" s="46"/>
      <c r="M10" s="47" t="str">
        <f t="shared" si="0"/>
        <v/>
      </c>
      <c r="N10" s="47" t="str">
        <f t="shared" si="1"/>
        <v/>
      </c>
      <c r="O10" s="48" t="str">
        <f t="shared" si="2"/>
        <v/>
      </c>
      <c r="P10" t="str">
        <f t="shared" si="3"/>
        <v/>
      </c>
      <c r="Q10" t="str">
        <f t="shared" si="4"/>
        <v/>
      </c>
      <c r="R10" t="str">
        <f t="shared" si="5"/>
        <v/>
      </c>
      <c r="S10" t="str">
        <f t="shared" si="6"/>
        <v/>
      </c>
      <c r="T10" t="str">
        <f t="shared" si="7"/>
        <v/>
      </c>
      <c r="U10" t="str">
        <f t="shared" si="8"/>
        <v/>
      </c>
      <c r="V10" s="43">
        <f>MATCH(G10,options!$D$1:$D$20,0)</f>
        <v>7</v>
      </c>
    </row>
    <row r="11" spans="1:22" ht="14" x14ac:dyDescent="0.15">
      <c r="A11" s="37" t="s">
        <v>384</v>
      </c>
      <c r="B11" s="52">
        <v>150</v>
      </c>
      <c r="C11" s="42"/>
      <c r="D11" s="42"/>
      <c r="E11" s="61"/>
      <c r="F11" s="60"/>
      <c r="G11" s="43"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44" t="b">
        <f>TRUE()</f>
        <v>1</v>
      </c>
      <c r="J11" s="45" t="b">
        <v>0</v>
      </c>
      <c r="K11" s="36"/>
      <c r="L11" s="46"/>
      <c r="M11" s="47" t="str">
        <f t="shared" si="0"/>
        <v/>
      </c>
      <c r="N11" s="47" t="str">
        <f t="shared" si="1"/>
        <v/>
      </c>
      <c r="O11" s="48" t="str">
        <f t="shared" si="2"/>
        <v/>
      </c>
      <c r="P11" t="str">
        <f t="shared" si="3"/>
        <v/>
      </c>
      <c r="Q11" t="str">
        <f t="shared" si="4"/>
        <v/>
      </c>
      <c r="R11" t="str">
        <f t="shared" si="5"/>
        <v/>
      </c>
      <c r="S11" t="str">
        <f t="shared" si="6"/>
        <v/>
      </c>
      <c r="T11" t="str">
        <f t="shared" si="7"/>
        <v/>
      </c>
      <c r="U11" t="str">
        <f t="shared" si="8"/>
        <v/>
      </c>
      <c r="V11" s="43">
        <f>MATCH(G11,options!$D$1:$D$20,0)</f>
        <v>15</v>
      </c>
    </row>
    <row r="12" spans="1:22" ht="14" x14ac:dyDescent="0.15">
      <c r="B12" s="51"/>
      <c r="C12" s="42" t="b">
        <f>FALSE()</f>
        <v>0</v>
      </c>
      <c r="D12" s="42" t="b">
        <f>FALSE()</f>
        <v>0</v>
      </c>
      <c r="E12" s="61">
        <v>5714401243083</v>
      </c>
      <c r="F12" s="60" t="s">
        <v>682</v>
      </c>
      <c r="G12" s="43"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44" t="b">
        <f>TRUE()</f>
        <v>1</v>
      </c>
      <c r="J12" s="45" t="b">
        <v>0</v>
      </c>
      <c r="K12" s="36"/>
      <c r="L12" s="46"/>
      <c r="M12" s="47" t="str">
        <f t="shared" si="0"/>
        <v/>
      </c>
      <c r="N12" s="47" t="str">
        <f t="shared" si="1"/>
        <v/>
      </c>
      <c r="O12" s="48" t="str">
        <f t="shared" si="2"/>
        <v/>
      </c>
      <c r="P12" t="str">
        <f t="shared" si="3"/>
        <v/>
      </c>
      <c r="Q12" t="str">
        <f t="shared" si="4"/>
        <v/>
      </c>
      <c r="R12" t="str">
        <f t="shared" si="5"/>
        <v/>
      </c>
      <c r="S12" t="str">
        <f t="shared" si="6"/>
        <v/>
      </c>
      <c r="T12" t="str">
        <f t="shared" si="7"/>
        <v/>
      </c>
      <c r="U12" t="str">
        <f t="shared" si="8"/>
        <v/>
      </c>
      <c r="V12" s="43">
        <f>MATCH(G12,options!$D$1:$D$20,0)</f>
        <v>16</v>
      </c>
    </row>
    <row r="13" spans="1:22" ht="14" x14ac:dyDescent="0.15">
      <c r="A13" s="37" t="s">
        <v>387</v>
      </c>
      <c r="B13" s="60" t="s">
        <v>691</v>
      </c>
      <c r="C13" s="42" t="b">
        <v>1</v>
      </c>
      <c r="D13" s="42" t="b">
        <f>FALSE()</f>
        <v>0</v>
      </c>
      <c r="E13" s="61">
        <v>5714401243090</v>
      </c>
      <c r="F13" s="60" t="s">
        <v>683</v>
      </c>
      <c r="G13" s="43"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44" t="b">
        <f>TRUE()</f>
        <v>1</v>
      </c>
      <c r="J13" s="45" t="b">
        <v>0</v>
      </c>
      <c r="K13" s="36"/>
      <c r="L13" s="46"/>
      <c r="M13" s="47" t="str">
        <f t="shared" si="0"/>
        <v/>
      </c>
      <c r="N13" s="47" t="str">
        <f t="shared" si="1"/>
        <v/>
      </c>
      <c r="O13" s="48" t="str">
        <f t="shared" si="2"/>
        <v/>
      </c>
      <c r="P13" t="str">
        <f t="shared" si="3"/>
        <v/>
      </c>
      <c r="Q13" t="str">
        <f t="shared" si="4"/>
        <v/>
      </c>
      <c r="R13" t="str">
        <f t="shared" si="5"/>
        <v/>
      </c>
      <c r="S13" t="str">
        <f t="shared" si="6"/>
        <v/>
      </c>
      <c r="T13" t="str">
        <f t="shared" si="7"/>
        <v/>
      </c>
      <c r="U13" t="str">
        <f t="shared" si="8"/>
        <v/>
      </c>
      <c r="V13" s="43">
        <f>MATCH(G13,options!$D$1:$D$20,0)</f>
        <v>18</v>
      </c>
    </row>
    <row r="14" spans="1:22" x14ac:dyDescent="0.15">
      <c r="A14" s="37" t="s">
        <v>389</v>
      </c>
      <c r="B14" s="60">
        <v>5714401243991</v>
      </c>
      <c r="C14" s="42"/>
      <c r="D14" s="42"/>
      <c r="E14" s="36"/>
      <c r="F14" s="36"/>
      <c r="G14" s="43"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44" t="b">
        <f>TRUE()</f>
        <v>1</v>
      </c>
      <c r="J14" s="45" t="b">
        <v>0</v>
      </c>
      <c r="K14" s="36"/>
      <c r="L14" s="46"/>
      <c r="M14" s="47" t="str">
        <f t="shared" si="0"/>
        <v/>
      </c>
      <c r="N14" s="47" t="str">
        <f t="shared" si="1"/>
        <v/>
      </c>
      <c r="O14" s="48" t="str">
        <f t="shared" si="2"/>
        <v/>
      </c>
      <c r="P14" t="str">
        <f t="shared" si="3"/>
        <v/>
      </c>
      <c r="Q14" t="str">
        <f t="shared" si="4"/>
        <v/>
      </c>
      <c r="R14" t="str">
        <f t="shared" si="5"/>
        <v/>
      </c>
      <c r="S14" t="str">
        <f t="shared" si="6"/>
        <v/>
      </c>
      <c r="T14" t="str">
        <f t="shared" si="7"/>
        <v/>
      </c>
      <c r="U14" t="str">
        <f t="shared" si="8"/>
        <v/>
      </c>
      <c r="V14" s="43">
        <f>MATCH(G14,options!$D$1:$D$20,0)</f>
        <v>19</v>
      </c>
    </row>
    <row r="15" spans="1:22" x14ac:dyDescent="0.15">
      <c r="B15" s="51"/>
      <c r="C15" s="42"/>
      <c r="D15" s="42"/>
      <c r="E15" s="36"/>
      <c r="F15" s="36"/>
      <c r="G15" s="43"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44" t="b">
        <f>TRUE()</f>
        <v>1</v>
      </c>
      <c r="J15" s="45" t="b">
        <v>0</v>
      </c>
      <c r="K15" s="36"/>
      <c r="L15" s="46"/>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14" x14ac:dyDescent="0.15">
      <c r="A16" s="37" t="s">
        <v>392</v>
      </c>
      <c r="B16" s="38" t="s">
        <v>565</v>
      </c>
      <c r="C16" s="42"/>
      <c r="D16" s="42"/>
      <c r="E16" s="36"/>
      <c r="F16" s="36"/>
      <c r="G16" s="43"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44" t="b">
        <f>TRUE()</f>
        <v>1</v>
      </c>
      <c r="J16" s="45" t="b">
        <v>0</v>
      </c>
      <c r="K16" s="36"/>
      <c r="L16" s="46"/>
      <c r="M16" s="47" t="str">
        <f t="shared" si="0"/>
        <v/>
      </c>
      <c r="N16" s="47" t="str">
        <f t="shared" si="1"/>
        <v/>
      </c>
      <c r="O16" s="48" t="str">
        <f t="shared" si="2"/>
        <v/>
      </c>
      <c r="P16" t="str">
        <f t="shared" si="3"/>
        <v/>
      </c>
      <c r="Q16" t="str">
        <f t="shared" si="4"/>
        <v/>
      </c>
      <c r="R16" t="str">
        <f t="shared" si="5"/>
        <v/>
      </c>
      <c r="S16" t="str">
        <f t="shared" si="6"/>
        <v/>
      </c>
      <c r="T16" t="str">
        <f t="shared" si="7"/>
        <v/>
      </c>
      <c r="U16" t="str">
        <f t="shared" si="8"/>
        <v/>
      </c>
      <c r="V16" s="43">
        <f>MATCH(G16,options!$D$1:$D$20,0)</f>
        <v>11</v>
      </c>
    </row>
    <row r="17" spans="1:22" x14ac:dyDescent="0.15">
      <c r="B17" s="51"/>
      <c r="C17" s="42"/>
      <c r="D17" s="42"/>
      <c r="E17" s="36"/>
      <c r="F17" s="36"/>
      <c r="G17" s="43"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44" t="b">
        <f>TRUE()</f>
        <v>1</v>
      </c>
      <c r="J17" s="45" t="b">
        <f>FALSE()</f>
        <v>0</v>
      </c>
      <c r="K17" s="36"/>
      <c r="L17" s="46"/>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x14ac:dyDescent="0.15">
      <c r="A18" s="37" t="s">
        <v>395</v>
      </c>
      <c r="B18" s="52">
        <v>5</v>
      </c>
      <c r="C18" s="42"/>
      <c r="D18" s="42"/>
      <c r="E18" s="36"/>
      <c r="F18" s="36"/>
      <c r="G18" s="43"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44" t="b">
        <f>TRUE()</f>
        <v>1</v>
      </c>
      <c r="J18" s="45" t="b">
        <f>FALSE()</f>
        <v>0</v>
      </c>
      <c r="K18" s="36"/>
      <c r="L18" s="46"/>
      <c r="M18" s="47" t="str">
        <f t="shared" si="0"/>
        <v/>
      </c>
      <c r="N18" s="47" t="str">
        <f t="shared" si="1"/>
        <v/>
      </c>
      <c r="O18" s="48" t="str">
        <f t="shared" si="2"/>
        <v/>
      </c>
      <c r="P18" t="str">
        <f t="shared" si="3"/>
        <v/>
      </c>
      <c r="Q18" t="str">
        <f t="shared" si="4"/>
        <v/>
      </c>
      <c r="R18" t="str">
        <f t="shared" si="5"/>
        <v/>
      </c>
      <c r="S18" t="str">
        <f t="shared" si="6"/>
        <v/>
      </c>
      <c r="T18" t="str">
        <f t="shared" si="7"/>
        <v/>
      </c>
      <c r="U18" t="str">
        <f t="shared" si="8"/>
        <v/>
      </c>
      <c r="V18" s="43">
        <f>MATCH(G18,options!$D$1:$D$20,0)</f>
        <v>13</v>
      </c>
    </row>
    <row r="19" spans="1:22" x14ac:dyDescent="0.15">
      <c r="B19" s="51"/>
      <c r="C19" s="42"/>
      <c r="D19" s="42"/>
      <c r="E19" s="36"/>
      <c r="F19" s="36"/>
      <c r="G19" s="43"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44" t="b">
        <f>TRUE()</f>
        <v>1</v>
      </c>
      <c r="J19" s="45" t="b">
        <f>FALSE()</f>
        <v>0</v>
      </c>
      <c r="K19" s="36"/>
      <c r="L19" s="46"/>
      <c r="M19" s="47" t="str">
        <f t="shared" si="0"/>
        <v/>
      </c>
      <c r="N19" s="47" t="str">
        <f t="shared" si="1"/>
        <v/>
      </c>
      <c r="O19" s="48" t="str">
        <f t="shared" si="2"/>
        <v/>
      </c>
      <c r="P19" t="str">
        <f t="shared" si="3"/>
        <v/>
      </c>
      <c r="Q19" t="str">
        <f t="shared" si="4"/>
        <v/>
      </c>
      <c r="R19" t="str">
        <f t="shared" si="5"/>
        <v/>
      </c>
      <c r="S19" t="str">
        <f t="shared" si="6"/>
        <v/>
      </c>
      <c r="T19" t="str">
        <f t="shared" si="7"/>
        <v/>
      </c>
      <c r="U19" t="str">
        <f t="shared" si="8"/>
        <v/>
      </c>
      <c r="V19" s="43">
        <f>MATCH(G19,options!$D$1:$D$20,0)</f>
        <v>14</v>
      </c>
    </row>
    <row r="20" spans="1:22" ht="14" x14ac:dyDescent="0.15">
      <c r="A20" s="37" t="s">
        <v>398</v>
      </c>
      <c r="B20" s="53" t="s">
        <v>399</v>
      </c>
      <c r="C20" s="42"/>
      <c r="D20" s="42"/>
      <c r="E20" s="36"/>
      <c r="F20" s="36"/>
      <c r="G20" s="43"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44" t="b">
        <f>TRUE()</f>
        <v>1</v>
      </c>
      <c r="J20" s="45" t="b">
        <f>FALSE()</f>
        <v>0</v>
      </c>
      <c r="K20" s="36"/>
      <c r="L20" s="46"/>
      <c r="M20" s="47" t="str">
        <f t="shared" si="0"/>
        <v/>
      </c>
      <c r="N20" s="47" t="str">
        <f t="shared" si="1"/>
        <v/>
      </c>
      <c r="O20" s="48" t="str">
        <f t="shared" si="2"/>
        <v/>
      </c>
      <c r="P20" t="str">
        <f t="shared" si="3"/>
        <v/>
      </c>
      <c r="Q20" t="str">
        <f t="shared" si="4"/>
        <v/>
      </c>
      <c r="R20" t="str">
        <f t="shared" si="5"/>
        <v/>
      </c>
      <c r="S20" t="str">
        <f t="shared" si="6"/>
        <v/>
      </c>
      <c r="T20" t="str">
        <f t="shared" si="7"/>
        <v/>
      </c>
      <c r="U20" t="str">
        <f t="shared" si="8"/>
        <v/>
      </c>
      <c r="V20" s="43">
        <f>MATCH(G20,options!$D$1:$D$20,0)</f>
        <v>15</v>
      </c>
    </row>
    <row r="21" spans="1:22" x14ac:dyDescent="0.15">
      <c r="B21" s="51"/>
      <c r="C21" s="42"/>
      <c r="D21" s="42"/>
      <c r="E21" s="36"/>
      <c r="F21" s="36"/>
      <c r="G21" s="43"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44" t="b">
        <f>TRUE()</f>
        <v>1</v>
      </c>
      <c r="J21" s="45" t="b">
        <f>FALSE()</f>
        <v>0</v>
      </c>
      <c r="K21" s="36"/>
      <c r="L21" s="46"/>
      <c r="M21" s="47" t="str">
        <f t="shared" si="0"/>
        <v/>
      </c>
      <c r="N21" s="47" t="str">
        <f t="shared" si="1"/>
        <v/>
      </c>
      <c r="O21" s="48" t="str">
        <f t="shared" si="2"/>
        <v/>
      </c>
      <c r="P21" t="str">
        <f t="shared" si="3"/>
        <v/>
      </c>
      <c r="Q21" t="str">
        <f t="shared" si="4"/>
        <v/>
      </c>
      <c r="R21" t="str">
        <f t="shared" si="5"/>
        <v/>
      </c>
      <c r="S21" t="str">
        <f t="shared" si="6"/>
        <v/>
      </c>
      <c r="T21" t="str">
        <f t="shared" si="7"/>
        <v/>
      </c>
      <c r="U21" t="str">
        <f t="shared" si="8"/>
        <v/>
      </c>
      <c r="V21" s="43">
        <f>MATCH(G21,options!$D$1:$D$20,0)</f>
        <v>16</v>
      </c>
    </row>
    <row r="22" spans="1:22" x14ac:dyDescent="0.15">
      <c r="B22" s="51"/>
      <c r="C22" s="42"/>
      <c r="D22" s="42"/>
      <c r="E22" s="36"/>
      <c r="F22" s="36"/>
      <c r="G22" s="43"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44" t="b">
        <f>TRUE()</f>
        <v>1</v>
      </c>
      <c r="J22" s="45" t="b">
        <f>FALSE()</f>
        <v>0</v>
      </c>
      <c r="K22" s="36"/>
      <c r="L22" s="46"/>
      <c r="M22" s="47" t="str">
        <f t="shared" si="0"/>
        <v/>
      </c>
      <c r="N22" s="47" t="str">
        <f t="shared" si="1"/>
        <v/>
      </c>
      <c r="O22" s="48" t="str">
        <f t="shared" si="2"/>
        <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42"/>
      <c r="D23" s="42"/>
      <c r="E23" s="36"/>
      <c r="F23" s="36"/>
      <c r="G23" s="43"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44" t="b">
        <f>TRUE()</f>
        <v>1</v>
      </c>
      <c r="J23" s="45" t="b">
        <f>FALSE()</f>
        <v>0</v>
      </c>
      <c r="K23" s="36"/>
      <c r="L23" s="46"/>
      <c r="M23" s="47" t="str">
        <f t="shared" si="0"/>
        <v/>
      </c>
      <c r="N23" s="47" t="str">
        <f t="shared" si="1"/>
        <v/>
      </c>
      <c r="O23" s="48" t="str">
        <f t="shared" si="2"/>
        <v/>
      </c>
      <c r="P23" t="str">
        <f t="shared" si="3"/>
        <v/>
      </c>
      <c r="Q23" t="str">
        <f t="shared" si="4"/>
        <v/>
      </c>
      <c r="R23" t="str">
        <f t="shared" si="5"/>
        <v/>
      </c>
      <c r="S23" t="str">
        <f t="shared" si="6"/>
        <v/>
      </c>
      <c r="T23" t="str">
        <f t="shared" si="7"/>
        <v/>
      </c>
      <c r="U23" t="str">
        <f t="shared" si="8"/>
        <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2"/>
      <c r="D24" s="42"/>
      <c r="E24" s="36"/>
      <c r="F24" s="36"/>
      <c r="G24" s="43"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44"/>
      <c r="J24" s="45"/>
      <c r="K24" s="36"/>
      <c r="L24" s="46"/>
      <c r="M24" s="47" t="str">
        <f t="shared" si="0"/>
        <v/>
      </c>
      <c r="N24" s="47" t="str">
        <f t="shared" si="1"/>
        <v/>
      </c>
      <c r="O24" s="48" t="str">
        <f t="shared" si="2"/>
        <v/>
      </c>
      <c r="P24" t="str">
        <f t="shared" si="3"/>
        <v/>
      </c>
      <c r="Q24" t="str">
        <f t="shared" si="4"/>
        <v/>
      </c>
      <c r="R24" t="str">
        <f t="shared" si="5"/>
        <v/>
      </c>
      <c r="S24" t="str">
        <f t="shared" si="6"/>
        <v/>
      </c>
      <c r="T24" t="str">
        <f t="shared" si="7"/>
        <v/>
      </c>
      <c r="U24" t="str">
        <f t="shared" si="8"/>
        <v/>
      </c>
      <c r="V24" s="43">
        <f>MATCH(G24,options!$D$1:$D$20,0)</f>
        <v>1</v>
      </c>
    </row>
    <row r="25" spans="1:22" ht="42"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42"/>
      <c r="D25" s="42"/>
      <c r="E25" s="36"/>
      <c r="F25" s="36"/>
      <c r="G25" s="43"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44"/>
      <c r="J25" s="45"/>
      <c r="K25" s="36"/>
      <c r="L25" s="46"/>
      <c r="M25" s="47" t="str">
        <f t="shared" si="0"/>
        <v/>
      </c>
      <c r="N25" s="47" t="str">
        <f t="shared" si="1"/>
        <v/>
      </c>
      <c r="O25" s="48" t="str">
        <f t="shared" si="2"/>
        <v/>
      </c>
      <c r="P25" t="str">
        <f t="shared" si="3"/>
        <v/>
      </c>
      <c r="Q25" t="str">
        <f t="shared" si="4"/>
        <v/>
      </c>
      <c r="R25" t="str">
        <f t="shared" si="5"/>
        <v/>
      </c>
      <c r="S25" t="str">
        <f t="shared" si="6"/>
        <v/>
      </c>
      <c r="T25" t="str">
        <f t="shared" si="7"/>
        <v/>
      </c>
      <c r="U25" t="str">
        <f t="shared" si="8"/>
        <v/>
      </c>
      <c r="V25" s="43">
        <f>MATCH(G25,options!$D$1:$D$20,0)</f>
        <v>2</v>
      </c>
    </row>
    <row r="26" spans="1:22" ht="14"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42"/>
      <c r="D26" s="42"/>
      <c r="E26" s="36"/>
      <c r="F26" s="36"/>
      <c r="G26" s="43"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44"/>
      <c r="J26" s="45"/>
      <c r="K26" s="36"/>
      <c r="L26" s="46"/>
      <c r="M26" s="47" t="str">
        <f t="shared" si="0"/>
        <v/>
      </c>
      <c r="N26" s="47" t="str">
        <f t="shared" si="1"/>
        <v/>
      </c>
      <c r="O26" s="48" t="str">
        <f t="shared" si="2"/>
        <v/>
      </c>
      <c r="P26" t="str">
        <f t="shared" si="3"/>
        <v/>
      </c>
      <c r="Q26" t="str">
        <f t="shared" si="4"/>
        <v/>
      </c>
      <c r="R26" t="str">
        <f t="shared" si="5"/>
        <v/>
      </c>
      <c r="S26" t="str">
        <f t="shared" si="6"/>
        <v/>
      </c>
      <c r="T26" t="str">
        <f t="shared" si="7"/>
        <v/>
      </c>
      <c r="U26" t="str">
        <f t="shared" si="8"/>
        <v/>
      </c>
      <c r="V26" s="43">
        <f>MATCH(G26,options!$D$1:$D$20,0)</f>
        <v>3</v>
      </c>
    </row>
    <row r="27" spans="1:22" ht="42"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42"/>
      <c r="D27" s="42"/>
      <c r="E27" s="36"/>
      <c r="F27" s="36"/>
      <c r="G27" s="43"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44"/>
      <c r="J27" s="45"/>
      <c r="K27" s="36"/>
      <c r="L27" s="46"/>
      <c r="M27" s="47" t="str">
        <f t="shared" si="0"/>
        <v/>
      </c>
      <c r="N27" s="47" t="str">
        <f t="shared" si="1"/>
        <v/>
      </c>
      <c r="O27" s="48" t="str">
        <f t="shared" si="2"/>
        <v/>
      </c>
      <c r="P27" t="str">
        <f t="shared" si="3"/>
        <v/>
      </c>
      <c r="Q27" t="str">
        <f t="shared" si="4"/>
        <v/>
      </c>
      <c r="R27" t="str">
        <f t="shared" si="5"/>
        <v/>
      </c>
      <c r="S27" t="str">
        <f t="shared" si="6"/>
        <v/>
      </c>
      <c r="T27" t="str">
        <f t="shared" si="7"/>
        <v/>
      </c>
      <c r="U27" t="str">
        <f t="shared" si="8"/>
        <v/>
      </c>
      <c r="V27" s="43">
        <f>MATCH(G27,options!$D$1:$D$20,0)</f>
        <v>4</v>
      </c>
    </row>
    <row r="28" spans="1:22" x14ac:dyDescent="0.15">
      <c r="B28" s="54"/>
      <c r="C28" s="42"/>
      <c r="D28" s="42"/>
      <c r="E28" s="36"/>
      <c r="F28" s="36"/>
      <c r="G28" s="43"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44"/>
      <c r="J28" s="45"/>
      <c r="K28" s="36"/>
      <c r="L28" s="46"/>
      <c r="M28" s="47" t="str">
        <f t="shared" si="0"/>
        <v/>
      </c>
      <c r="N28" s="47" t="str">
        <f t="shared" si="1"/>
        <v/>
      </c>
      <c r="O28" s="48" t="str">
        <f t="shared" si="2"/>
        <v/>
      </c>
      <c r="P28" t="str">
        <f t="shared" si="3"/>
        <v/>
      </c>
      <c r="Q28" t="str">
        <f t="shared" si="4"/>
        <v/>
      </c>
      <c r="R28" t="str">
        <f t="shared" si="5"/>
        <v/>
      </c>
      <c r="S28" t="str">
        <f t="shared" si="6"/>
        <v/>
      </c>
      <c r="T28" t="str">
        <f t="shared" si="7"/>
        <v/>
      </c>
      <c r="U28" t="str">
        <f t="shared" si="8"/>
        <v/>
      </c>
      <c r="V28" s="43">
        <f>MATCH(G28,options!$D$1:$D$20,0)</f>
        <v>5</v>
      </c>
    </row>
    <row r="29" spans="1:22" ht="42"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2"/>
      <c r="D29" s="42"/>
      <c r="E29" s="36"/>
      <c r="F29" s="36"/>
      <c r="G29" s="43"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44"/>
      <c r="J29" s="45"/>
      <c r="K29" s="36"/>
      <c r="L29" s="46"/>
      <c r="M29" s="47" t="str">
        <f t="shared" si="0"/>
        <v/>
      </c>
      <c r="N29" s="47" t="str">
        <f t="shared" si="1"/>
        <v/>
      </c>
      <c r="O29" s="48" t="str">
        <f t="shared" si="2"/>
        <v/>
      </c>
      <c r="P29" t="str">
        <f t="shared" si="3"/>
        <v/>
      </c>
      <c r="Q29" t="str">
        <f t="shared" si="4"/>
        <v/>
      </c>
      <c r="R29" t="str">
        <f t="shared" si="5"/>
        <v/>
      </c>
      <c r="S29" t="str">
        <f t="shared" si="6"/>
        <v/>
      </c>
      <c r="T29" t="str">
        <f t="shared" si="7"/>
        <v/>
      </c>
      <c r="U29" t="str">
        <f t="shared" si="8"/>
        <v/>
      </c>
      <c r="V29" s="43">
        <f>MATCH(G29,options!$D$1:$D$20,0)</f>
        <v>6</v>
      </c>
    </row>
    <row r="30" spans="1:22" x14ac:dyDescent="0.15">
      <c r="B30" s="54"/>
      <c r="C30" s="42"/>
      <c r="D30" s="42"/>
      <c r="E30" s="36"/>
      <c r="F30" s="36"/>
      <c r="G30" s="43"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44"/>
      <c r="J30" s="45"/>
      <c r="K30" s="36"/>
      <c r="L30" s="46"/>
      <c r="M30" s="47" t="str">
        <f t="shared" si="0"/>
        <v/>
      </c>
      <c r="N30" s="47" t="str">
        <f t="shared" si="1"/>
        <v/>
      </c>
      <c r="O30" s="48" t="str">
        <f t="shared" si="2"/>
        <v/>
      </c>
      <c r="P30" t="str">
        <f t="shared" si="3"/>
        <v/>
      </c>
      <c r="Q30" t="str">
        <f t="shared" si="4"/>
        <v/>
      </c>
      <c r="R30" t="str">
        <f t="shared" si="5"/>
        <v/>
      </c>
      <c r="S30" t="str">
        <f t="shared" si="6"/>
        <v/>
      </c>
      <c r="T30" t="str">
        <f t="shared" si="7"/>
        <v/>
      </c>
      <c r="U30" t="str">
        <f t="shared" si="8"/>
        <v/>
      </c>
      <c r="V30" s="43">
        <f>MATCH(G30,options!$D$1:$D$20,0)</f>
        <v>7</v>
      </c>
    </row>
    <row r="31" spans="1:22" ht="42"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42"/>
      <c r="D31" s="42"/>
      <c r="E31" s="36"/>
      <c r="F31" s="36"/>
      <c r="G31" s="43"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44"/>
      <c r="J31" s="45"/>
      <c r="K31" s="36"/>
      <c r="L31" s="46"/>
      <c r="M31" s="47" t="str">
        <f t="shared" si="0"/>
        <v/>
      </c>
      <c r="N31" s="47" t="str">
        <f t="shared" si="1"/>
        <v/>
      </c>
      <c r="O31" s="48" t="str">
        <f t="shared" si="2"/>
        <v/>
      </c>
      <c r="P31" t="str">
        <f t="shared" si="3"/>
        <v/>
      </c>
      <c r="Q31" t="str">
        <f t="shared" si="4"/>
        <v/>
      </c>
      <c r="R31" t="str">
        <f t="shared" si="5"/>
        <v/>
      </c>
      <c r="S31" t="str">
        <f t="shared" si="6"/>
        <v/>
      </c>
      <c r="T31" t="str">
        <f t="shared" si="7"/>
        <v/>
      </c>
      <c r="U31" t="str">
        <f t="shared" si="8"/>
        <v/>
      </c>
      <c r="V31" s="43">
        <f>MATCH(G31,options!$D$1:$D$20,0)</f>
        <v>8</v>
      </c>
    </row>
    <row r="32" spans="1:22" x14ac:dyDescent="0.15">
      <c r="C32" s="42"/>
      <c r="D32" s="42"/>
      <c r="E32" s="36"/>
      <c r="F32" s="36"/>
      <c r="G32" s="43"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44"/>
      <c r="J32" s="45"/>
      <c r="K32" s="36"/>
      <c r="L32" s="46"/>
      <c r="M32" s="47" t="str">
        <f t="shared" si="0"/>
        <v/>
      </c>
      <c r="N32" s="47" t="str">
        <f t="shared" si="1"/>
        <v/>
      </c>
      <c r="O32" s="48" t="str">
        <f t="shared" si="2"/>
        <v/>
      </c>
      <c r="P32" t="str">
        <f t="shared" si="3"/>
        <v/>
      </c>
      <c r="Q32" t="str">
        <f t="shared" si="4"/>
        <v/>
      </c>
      <c r="R32" t="str">
        <f t="shared" si="5"/>
        <v/>
      </c>
      <c r="S32" t="str">
        <f t="shared" si="6"/>
        <v/>
      </c>
      <c r="T32" t="str">
        <f t="shared" si="7"/>
        <v/>
      </c>
      <c r="U32" t="str">
        <f t="shared" si="8"/>
        <v/>
      </c>
      <c r="V32" s="43">
        <f>MATCH(G32,options!$D$1:$D$20,0)</f>
        <v>20</v>
      </c>
    </row>
    <row r="33" spans="1:22" ht="14"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42"/>
      <c r="D33" s="42"/>
      <c r="E33" s="36"/>
      <c r="F33" s="36"/>
      <c r="G33" s="43"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44"/>
      <c r="J33" s="45"/>
      <c r="K33" s="36"/>
      <c r="L33" s="46"/>
      <c r="M33" s="47" t="str">
        <f t="shared" si="0"/>
        <v/>
      </c>
      <c r="N33" s="47" t="str">
        <f t="shared" si="1"/>
        <v/>
      </c>
      <c r="O33" s="48" t="str">
        <f t="shared" si="2"/>
        <v/>
      </c>
      <c r="P33" t="str">
        <f t="shared" si="3"/>
        <v/>
      </c>
      <c r="Q33" t="str">
        <f t="shared" si="4"/>
        <v/>
      </c>
      <c r="R33" t="str">
        <f t="shared" si="5"/>
        <v/>
      </c>
      <c r="S33" t="str">
        <f t="shared" si="6"/>
        <v/>
      </c>
      <c r="T33" t="str">
        <f t="shared" si="7"/>
        <v/>
      </c>
      <c r="U33" t="str">
        <f t="shared" si="8"/>
        <v/>
      </c>
      <c r="V33" s="43">
        <f>MATCH(G33,options!$D$1:$D$20,0)</f>
        <v>9</v>
      </c>
    </row>
    <row r="34" spans="1:22" x14ac:dyDescent="0.15">
      <c r="C34" s="42"/>
      <c r="D34" s="42"/>
      <c r="E34" s="36"/>
      <c r="F34" s="36"/>
      <c r="G34" s="43"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44"/>
      <c r="J34" s="45"/>
      <c r="K34" s="36"/>
      <c r="L34" s="46"/>
      <c r="M34" s="47" t="str">
        <f t="shared" si="0"/>
        <v/>
      </c>
      <c r="N34" s="47" t="str">
        <f t="shared" si="1"/>
        <v/>
      </c>
      <c r="O34" s="48" t="str">
        <f t="shared" si="2"/>
        <v/>
      </c>
      <c r="P34" t="str">
        <f t="shared" si="3"/>
        <v/>
      </c>
      <c r="Q34" t="str">
        <f t="shared" si="4"/>
        <v/>
      </c>
      <c r="R34" t="str">
        <f t="shared" si="5"/>
        <v/>
      </c>
      <c r="S34" t="str">
        <f t="shared" si="6"/>
        <v/>
      </c>
      <c r="T34" t="str">
        <f t="shared" si="7"/>
        <v/>
      </c>
      <c r="U34" t="str">
        <f t="shared" si="8"/>
        <v/>
      </c>
      <c r="V34" s="43">
        <f>MATCH(G34,options!$D$1:$D$20,0)</f>
        <v>19</v>
      </c>
    </row>
    <row r="35" spans="1:22" x14ac:dyDescent="0.15">
      <c r="C35" s="42"/>
      <c r="D35" s="42"/>
      <c r="E35" s="36"/>
      <c r="F35" s="36"/>
      <c r="G35" s="43"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44"/>
      <c r="J35" s="45"/>
      <c r="L35" s="46"/>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14" x14ac:dyDescent="0.15">
      <c r="A36" s="37" t="s">
        <v>411</v>
      </c>
      <c r="B36" s="53" t="s">
        <v>377</v>
      </c>
      <c r="C36" s="42"/>
      <c r="D36" s="42"/>
      <c r="E36" s="36"/>
      <c r="F36" s="36"/>
      <c r="G36" s="43"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44"/>
      <c r="J36" s="45"/>
      <c r="K36" s="36"/>
      <c r="L36" s="46"/>
      <c r="M36" s="47" t="str">
        <f t="shared" ref="M36:M67" si="9">IF(ISBLANK(K36),"",IF(L36, "https://raw.githubusercontent.com/PatrickVibild/TellusAmazonPictures/master/pictures/"&amp;K36&amp;"/1.jpg","https://download.lenovo.com/Images/Parts/"&amp;K36&amp;"/"&amp;K36&amp;"_A.jpg"))</f>
        <v/>
      </c>
      <c r="N36" s="47" t="str">
        <f t="shared" ref="N36:N67" si="10">IF(ISBLANK(K36),"",IF(L36, "https://raw.githubusercontent.com/PatrickVibild/TellusAmazonPictures/master/pictures/"&amp;K36&amp;"/2.jpg","https://download.lenovo.com/Images/Parts/"&amp;K36&amp;"/"&amp;K36&amp;"_B.jpg"))</f>
        <v/>
      </c>
      <c r="O36" s="48"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14" x14ac:dyDescent="0.15">
      <c r="A37" t="s">
        <v>413</v>
      </c>
      <c r="B37" s="53" t="s">
        <v>416</v>
      </c>
      <c r="C37" s="42"/>
      <c r="D37" s="42"/>
      <c r="E37" s="36"/>
      <c r="F37" s="36"/>
      <c r="G37" s="43"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44"/>
      <c r="J37" s="45"/>
      <c r="K37" s="36"/>
      <c r="L37" s="46"/>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x14ac:dyDescent="0.15">
      <c r="C38" s="42"/>
      <c r="D38" s="42"/>
      <c r="E38" s="36"/>
      <c r="F38" s="36"/>
      <c r="G38" s="43"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44"/>
      <c r="J38" s="45"/>
      <c r="K38" s="36"/>
      <c r="L38" s="46"/>
      <c r="M38" s="47" t="str">
        <f t="shared" si="9"/>
        <v/>
      </c>
      <c r="N38" s="47" t="str">
        <f t="shared" si="10"/>
        <v/>
      </c>
      <c r="O38" s="48" t="str">
        <f t="shared" si="11"/>
        <v/>
      </c>
      <c r="P38" t="str">
        <f t="shared" si="12"/>
        <v/>
      </c>
      <c r="Q38" t="str">
        <f t="shared" si="13"/>
        <v/>
      </c>
      <c r="R38" t="str">
        <f t="shared" si="14"/>
        <v/>
      </c>
      <c r="S38" t="str">
        <f t="shared" si="15"/>
        <v/>
      </c>
      <c r="T38" t="str">
        <f t="shared" si="16"/>
        <v/>
      </c>
      <c r="U38" t="str">
        <f t="shared" si="17"/>
        <v/>
      </c>
      <c r="V38" s="43">
        <f>MATCH(G38,options!$D$1:$D$20,0)</f>
        <v>13</v>
      </c>
    </row>
    <row r="39" spans="1:22" x14ac:dyDescent="0.15">
      <c r="C39" s="42"/>
      <c r="D39" s="42"/>
      <c r="E39" s="36"/>
      <c r="F39" s="36"/>
      <c r="G39" s="43"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44"/>
      <c r="J39" s="45"/>
      <c r="K39" s="36"/>
      <c r="L39" s="46"/>
      <c r="M39" s="47" t="str">
        <f t="shared" si="9"/>
        <v/>
      </c>
      <c r="N39" s="47" t="str">
        <f t="shared" si="10"/>
        <v/>
      </c>
      <c r="O39" s="48" t="str">
        <f t="shared" si="11"/>
        <v/>
      </c>
      <c r="P39" t="str">
        <f t="shared" si="12"/>
        <v/>
      </c>
      <c r="Q39" t="str">
        <f t="shared" si="13"/>
        <v/>
      </c>
      <c r="R39" t="str">
        <f t="shared" si="14"/>
        <v/>
      </c>
      <c r="S39" t="str">
        <f t="shared" si="15"/>
        <v/>
      </c>
      <c r="T39" t="str">
        <f t="shared" si="16"/>
        <v/>
      </c>
      <c r="U39" t="str">
        <f t="shared" si="17"/>
        <v/>
      </c>
      <c r="V39" s="43">
        <f>MATCH(G39,options!$D$1:$D$20,0)</f>
        <v>14</v>
      </c>
    </row>
    <row r="40" spans="1:22" x14ac:dyDescent="0.15">
      <c r="C40" s="42"/>
      <c r="D40" s="42"/>
      <c r="E40" s="36"/>
      <c r="F40" s="36"/>
      <c r="G40" s="43"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44"/>
      <c r="J40" s="45"/>
      <c r="K40" s="36"/>
      <c r="L40" s="46"/>
      <c r="M40" s="47" t="str">
        <f t="shared" si="9"/>
        <v/>
      </c>
      <c r="N40" s="47" t="str">
        <f t="shared" si="10"/>
        <v/>
      </c>
      <c r="O40" s="48" t="str">
        <f t="shared" si="11"/>
        <v/>
      </c>
      <c r="P40" t="str">
        <f t="shared" si="12"/>
        <v/>
      </c>
      <c r="Q40" t="str">
        <f t="shared" si="13"/>
        <v/>
      </c>
      <c r="R40" t="str">
        <f t="shared" si="14"/>
        <v/>
      </c>
      <c r="S40" t="str">
        <f t="shared" si="15"/>
        <v/>
      </c>
      <c r="T40" t="str">
        <f t="shared" si="16"/>
        <v/>
      </c>
      <c r="U40" t="str">
        <f t="shared" si="17"/>
        <v/>
      </c>
      <c r="V40" s="43">
        <f>MATCH(G40,options!$D$1:$D$20,0)</f>
        <v>15</v>
      </c>
    </row>
    <row r="41" spans="1:22" x14ac:dyDescent="0.15">
      <c r="C41" s="42"/>
      <c r="D41" s="42"/>
      <c r="E41" s="36"/>
      <c r="F41" s="36"/>
      <c r="G41" s="43"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44"/>
      <c r="J41" s="45"/>
      <c r="K41" s="36"/>
      <c r="L41" s="46"/>
      <c r="M41" s="47" t="str">
        <f t="shared" si="9"/>
        <v/>
      </c>
      <c r="N41" s="47" t="str">
        <f t="shared" si="10"/>
        <v/>
      </c>
      <c r="O41" s="48" t="str">
        <f t="shared" si="11"/>
        <v/>
      </c>
      <c r="P41" t="str">
        <f t="shared" si="12"/>
        <v/>
      </c>
      <c r="Q41" t="str">
        <f t="shared" si="13"/>
        <v/>
      </c>
      <c r="R41" t="str">
        <f t="shared" si="14"/>
        <v/>
      </c>
      <c r="S41" t="str">
        <f t="shared" si="15"/>
        <v/>
      </c>
      <c r="T41" t="str">
        <f t="shared" si="16"/>
        <v/>
      </c>
      <c r="U41" t="str">
        <f t="shared" si="17"/>
        <v/>
      </c>
      <c r="V41" s="43">
        <f>MATCH(G41,options!$D$1:$D$20,0)</f>
        <v>16</v>
      </c>
    </row>
    <row r="42" spans="1:22" x14ac:dyDescent="0.15">
      <c r="C42" s="42"/>
      <c r="D42" s="42"/>
      <c r="E42" s="36"/>
      <c r="F42" s="36"/>
      <c r="G42" s="43"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44"/>
      <c r="J42" s="45"/>
      <c r="K42" s="36"/>
      <c r="L42" s="46"/>
      <c r="M42" s="47" t="str">
        <f t="shared" si="9"/>
        <v/>
      </c>
      <c r="N42" s="47" t="str">
        <f t="shared" si="10"/>
        <v/>
      </c>
      <c r="O42" s="48" t="str">
        <f t="shared" si="11"/>
        <v/>
      </c>
      <c r="P42" t="str">
        <f t="shared" si="12"/>
        <v/>
      </c>
      <c r="Q42" t="str">
        <f t="shared" si="13"/>
        <v/>
      </c>
      <c r="R42" t="str">
        <f t="shared" si="14"/>
        <v/>
      </c>
      <c r="S42" t="str">
        <f t="shared" si="15"/>
        <v/>
      </c>
      <c r="T42" t="str">
        <f t="shared" si="16"/>
        <v/>
      </c>
      <c r="U42" t="str">
        <f t="shared" si="17"/>
        <v/>
      </c>
      <c r="V42" s="43">
        <f>MATCH(G42,options!$D$1:$D$20,0)</f>
        <v>17</v>
      </c>
    </row>
    <row r="43" spans="1:22" x14ac:dyDescent="0.15">
      <c r="C43" s="42"/>
      <c r="D43" s="42"/>
      <c r="E43" s="36"/>
      <c r="F43" s="36"/>
      <c r="G43" s="43"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44"/>
      <c r="J43" s="45"/>
      <c r="K43" s="36"/>
      <c r="L43" s="46"/>
      <c r="M43" s="47" t="str">
        <f t="shared" si="9"/>
        <v/>
      </c>
      <c r="N43" s="47" t="str">
        <f t="shared" si="10"/>
        <v/>
      </c>
      <c r="O43" s="48" t="str">
        <f t="shared" si="11"/>
        <v/>
      </c>
      <c r="P43" t="str">
        <f t="shared" si="12"/>
        <v/>
      </c>
      <c r="Q43" t="str">
        <f t="shared" si="13"/>
        <v/>
      </c>
      <c r="R43" t="str">
        <f t="shared" si="14"/>
        <v/>
      </c>
      <c r="S43" t="str">
        <f t="shared" si="15"/>
        <v/>
      </c>
      <c r="T43" t="str">
        <f t="shared" si="16"/>
        <v/>
      </c>
      <c r="U43" t="str">
        <f t="shared" si="17"/>
        <v/>
      </c>
      <c r="V43" s="43">
        <f>MATCH(G43,options!$D$1:$D$20,0)</f>
        <v>18</v>
      </c>
    </row>
    <row r="44" spans="1:22" x14ac:dyDescent="0.15">
      <c r="E44" s="55"/>
      <c r="F44" s="56"/>
      <c r="G44" s="5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56"/>
      <c r="J44" s="56"/>
      <c r="K44" s="47"/>
      <c r="L44" s="47"/>
      <c r="M44" s="47" t="str">
        <f t="shared" si="9"/>
        <v/>
      </c>
      <c r="N44" s="47" t="str">
        <f t="shared" si="10"/>
        <v/>
      </c>
      <c r="O44" s="48" t="str">
        <f t="shared" si="11"/>
        <v/>
      </c>
      <c r="P44" t="str">
        <f t="shared" si="12"/>
        <v/>
      </c>
      <c r="Q44" t="str">
        <f t="shared" si="13"/>
        <v/>
      </c>
      <c r="R44" t="str">
        <f t="shared" si="14"/>
        <v/>
      </c>
      <c r="S44" t="str">
        <f t="shared" si="15"/>
        <v/>
      </c>
      <c r="T44" t="str">
        <f t="shared" si="16"/>
        <v/>
      </c>
      <c r="U44" t="str">
        <f t="shared" si="17"/>
        <v/>
      </c>
      <c r="V44" s="43" t="e">
        <f>MATCH(G44,options!$D$1:$D$20,0)</f>
        <v>#N/A</v>
      </c>
    </row>
    <row r="45" spans="1:22" x14ac:dyDescent="0.15">
      <c r="E45" s="55"/>
      <c r="F45" s="56"/>
      <c r="G45" s="5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56"/>
      <c r="J45" s="56"/>
      <c r="K45" s="47"/>
      <c r="L45" s="47"/>
      <c r="M45" s="47" t="str">
        <f t="shared" si="9"/>
        <v/>
      </c>
      <c r="N45" s="47" t="str">
        <f t="shared" si="10"/>
        <v/>
      </c>
      <c r="O45" s="48" t="str">
        <f t="shared" si="11"/>
        <v/>
      </c>
      <c r="P45" t="str">
        <f t="shared" si="12"/>
        <v/>
      </c>
      <c r="Q45" t="str">
        <f t="shared" si="13"/>
        <v/>
      </c>
      <c r="R45" t="str">
        <f t="shared" si="14"/>
        <v/>
      </c>
      <c r="S45" t="str">
        <f t="shared" si="15"/>
        <v/>
      </c>
      <c r="T45" t="str">
        <f t="shared" si="16"/>
        <v/>
      </c>
      <c r="U45" t="str">
        <f t="shared" si="17"/>
        <v/>
      </c>
      <c r="V45" s="43" t="e">
        <f>MATCH(G45,options!$D$1:$D$20,0)</f>
        <v>#N/A</v>
      </c>
    </row>
    <row r="46" spans="1:22" x14ac:dyDescent="0.15">
      <c r="E46" s="55"/>
      <c r="F46" s="56"/>
      <c r="G46" s="5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56"/>
      <c r="J46" s="56"/>
      <c r="K46" s="47"/>
      <c r="L46" s="47"/>
      <c r="M46" s="47" t="str">
        <f t="shared" si="9"/>
        <v/>
      </c>
      <c r="N46" s="47" t="str">
        <f t="shared" si="10"/>
        <v/>
      </c>
      <c r="O46" s="48" t="str">
        <f t="shared" si="11"/>
        <v/>
      </c>
      <c r="P46" t="str">
        <f t="shared" si="12"/>
        <v/>
      </c>
      <c r="Q46" t="str">
        <f t="shared" si="13"/>
        <v/>
      </c>
      <c r="R46" t="str">
        <f t="shared" si="14"/>
        <v/>
      </c>
      <c r="S46" t="str">
        <f t="shared" si="15"/>
        <v/>
      </c>
      <c r="T46" t="str">
        <f t="shared" si="16"/>
        <v/>
      </c>
      <c r="U46" t="str">
        <f t="shared" si="17"/>
        <v/>
      </c>
      <c r="V46" s="43" t="e">
        <f>MATCH(G46,options!$D$1:$D$20,0)</f>
        <v>#N/A</v>
      </c>
    </row>
    <row r="47" spans="1:22" x14ac:dyDescent="0.15">
      <c r="E47" s="55"/>
      <c r="F47" s="56"/>
      <c r="G47" s="5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56"/>
      <c r="J47" s="56"/>
      <c r="K47" s="47"/>
      <c r="L47" s="47"/>
      <c r="M47" s="47" t="str">
        <f t="shared" si="9"/>
        <v/>
      </c>
      <c r="N47" s="47" t="str">
        <f t="shared" si="10"/>
        <v/>
      </c>
      <c r="O47" s="48" t="str">
        <f t="shared" si="11"/>
        <v/>
      </c>
      <c r="P47" t="str">
        <f t="shared" si="12"/>
        <v/>
      </c>
      <c r="Q47" t="str">
        <f t="shared" si="13"/>
        <v/>
      </c>
      <c r="R47" t="str">
        <f t="shared" si="14"/>
        <v/>
      </c>
      <c r="S47" t="str">
        <f t="shared" si="15"/>
        <v/>
      </c>
      <c r="T47" t="str">
        <f t="shared" si="16"/>
        <v/>
      </c>
      <c r="U47" t="str">
        <f t="shared" si="17"/>
        <v/>
      </c>
      <c r="V47" s="43" t="e">
        <f>MATCH(G47,options!$D$1:$D$20,0)</f>
        <v>#N/A</v>
      </c>
    </row>
    <row r="48" spans="1:22" x14ac:dyDescent="0.15">
      <c r="E48" s="55"/>
      <c r="F48" s="56"/>
      <c r="G48" s="5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56"/>
      <c r="J48" s="56"/>
      <c r="K48" s="47"/>
      <c r="L48" s="47"/>
      <c r="M48" s="47" t="str">
        <f t="shared" si="9"/>
        <v/>
      </c>
      <c r="N48" s="47" t="str">
        <f t="shared" si="10"/>
        <v/>
      </c>
      <c r="O48" s="48" t="str">
        <f t="shared" si="11"/>
        <v/>
      </c>
      <c r="P48" t="str">
        <f t="shared" si="12"/>
        <v/>
      </c>
      <c r="Q48" t="str">
        <f t="shared" si="13"/>
        <v/>
      </c>
      <c r="R48" t="str">
        <f t="shared" si="14"/>
        <v/>
      </c>
      <c r="S48" t="str">
        <f t="shared" si="15"/>
        <v/>
      </c>
      <c r="T48" t="str">
        <f t="shared" si="16"/>
        <v/>
      </c>
      <c r="U48" t="str">
        <f t="shared" si="17"/>
        <v/>
      </c>
      <c r="V48" s="43" t="e">
        <f>MATCH(G48,options!$D$1:$D$20,0)</f>
        <v>#N/A</v>
      </c>
    </row>
    <row r="49" spans="5:22" x14ac:dyDescent="0.15">
      <c r="E49" s="55"/>
      <c r="F49" s="56"/>
      <c r="G49" s="5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56"/>
      <c r="J49" s="56"/>
      <c r="K49" s="47"/>
      <c r="L49" s="47"/>
      <c r="M49" s="47" t="str">
        <f t="shared" si="9"/>
        <v/>
      </c>
      <c r="N49" s="47" t="str">
        <f t="shared" si="10"/>
        <v/>
      </c>
      <c r="O49" s="48" t="str">
        <f t="shared" si="11"/>
        <v/>
      </c>
      <c r="P49" t="str">
        <f t="shared" si="12"/>
        <v/>
      </c>
      <c r="Q49" t="str">
        <f t="shared" si="13"/>
        <v/>
      </c>
      <c r="R49" t="str">
        <f t="shared" si="14"/>
        <v/>
      </c>
      <c r="S49" t="str">
        <f t="shared" si="15"/>
        <v/>
      </c>
      <c r="T49" t="str">
        <f t="shared" si="16"/>
        <v/>
      </c>
      <c r="U49" t="str">
        <f t="shared" si="17"/>
        <v/>
      </c>
      <c r="V49" s="43" t="e">
        <f>MATCH(G49,options!$D$1:$D$20,0)</f>
        <v>#N/A</v>
      </c>
    </row>
    <row r="50" spans="5:22" x14ac:dyDescent="0.15">
      <c r="E50" s="55"/>
      <c r="F50" s="56"/>
      <c r="G50" s="5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56"/>
      <c r="J50" s="56"/>
      <c r="K50" s="47"/>
      <c r="L50" s="47"/>
      <c r="M50" s="47" t="str">
        <f t="shared" si="9"/>
        <v/>
      </c>
      <c r="N50" s="47" t="str">
        <f t="shared" si="10"/>
        <v/>
      </c>
      <c r="O50" s="48" t="str">
        <f t="shared" si="11"/>
        <v/>
      </c>
      <c r="P50" t="str">
        <f t="shared" si="12"/>
        <v/>
      </c>
      <c r="Q50" t="str">
        <f t="shared" si="13"/>
        <v/>
      </c>
      <c r="R50" t="str">
        <f t="shared" si="14"/>
        <v/>
      </c>
      <c r="S50" t="str">
        <f t="shared" si="15"/>
        <v/>
      </c>
      <c r="T50" t="str">
        <f t="shared" si="16"/>
        <v/>
      </c>
      <c r="U50" t="str">
        <f t="shared" si="17"/>
        <v/>
      </c>
      <c r="V50" s="43" t="e">
        <f>MATCH(G50,options!$D$1:$D$20,0)</f>
        <v>#N/A</v>
      </c>
    </row>
    <row r="51" spans="5:22" x14ac:dyDescent="0.15">
      <c r="E51" s="55"/>
      <c r="F51" s="56"/>
      <c r="G51" s="5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56"/>
      <c r="J51" s="56"/>
      <c r="K51" s="47"/>
      <c r="L51" s="47"/>
      <c r="M51" s="47" t="str">
        <f t="shared" si="9"/>
        <v/>
      </c>
      <c r="N51" s="47" t="str">
        <f t="shared" si="10"/>
        <v/>
      </c>
      <c r="O51" s="48" t="str">
        <f t="shared" si="11"/>
        <v/>
      </c>
      <c r="P51" t="str">
        <f t="shared" si="12"/>
        <v/>
      </c>
      <c r="Q51" t="str">
        <f t="shared" si="13"/>
        <v/>
      </c>
      <c r="R51" t="str">
        <f t="shared" si="14"/>
        <v/>
      </c>
      <c r="S51" t="str">
        <f t="shared" si="15"/>
        <v/>
      </c>
      <c r="T51" t="str">
        <f t="shared" si="16"/>
        <v/>
      </c>
      <c r="U51" t="str">
        <f t="shared" si="17"/>
        <v/>
      </c>
      <c r="V51" s="43" t="e">
        <f>MATCH(G51,options!$D$1:$D$20,0)</f>
        <v>#N/A</v>
      </c>
    </row>
    <row r="52" spans="5:22" x14ac:dyDescent="0.15">
      <c r="E52" s="55"/>
      <c r="F52" s="56"/>
      <c r="G52" s="5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56"/>
      <c r="J52" s="56"/>
      <c r="K52" s="47"/>
      <c r="L52" s="47"/>
      <c r="M52" s="47" t="str">
        <f t="shared" si="9"/>
        <v/>
      </c>
      <c r="N52" s="47" t="str">
        <f t="shared" si="10"/>
        <v/>
      </c>
      <c r="O52" s="48" t="str">
        <f t="shared" si="11"/>
        <v/>
      </c>
      <c r="P52" t="str">
        <f t="shared" si="12"/>
        <v/>
      </c>
      <c r="Q52" t="str">
        <f t="shared" si="13"/>
        <v/>
      </c>
      <c r="R52" t="str">
        <f t="shared" si="14"/>
        <v/>
      </c>
      <c r="S52" t="str">
        <f t="shared" si="15"/>
        <v/>
      </c>
      <c r="T52" t="str">
        <f t="shared" si="16"/>
        <v/>
      </c>
      <c r="U52" t="str">
        <f t="shared" si="17"/>
        <v/>
      </c>
      <c r="V52" s="43" t="e">
        <f>MATCH(G52,options!$D$1:$D$20,0)</f>
        <v>#N/A</v>
      </c>
    </row>
    <row r="53" spans="5:22" x14ac:dyDescent="0.15">
      <c r="E53" s="55"/>
      <c r="F53" s="56"/>
      <c r="G53" s="5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56"/>
      <c r="J53" s="56"/>
      <c r="K53" s="47"/>
      <c r="L53" s="47"/>
      <c r="M53" s="47" t="str">
        <f t="shared" si="9"/>
        <v/>
      </c>
      <c r="N53" s="47" t="str">
        <f t="shared" si="10"/>
        <v/>
      </c>
      <c r="O53" s="48" t="str">
        <f t="shared" si="11"/>
        <v/>
      </c>
      <c r="P53" t="str">
        <f t="shared" si="12"/>
        <v/>
      </c>
      <c r="Q53" t="str">
        <f t="shared" si="13"/>
        <v/>
      </c>
      <c r="R53" t="str">
        <f t="shared" si="14"/>
        <v/>
      </c>
      <c r="S53" t="str">
        <f t="shared" si="15"/>
        <v/>
      </c>
      <c r="T53" t="str">
        <f t="shared" si="16"/>
        <v/>
      </c>
      <c r="U53" t="str">
        <f t="shared" si="17"/>
        <v/>
      </c>
      <c r="V53" s="43" t="e">
        <f>MATCH(G53,options!$D$1:$D$20,0)</f>
        <v>#N/A</v>
      </c>
    </row>
    <row r="54" spans="5:22" x14ac:dyDescent="0.15">
      <c r="E54" s="55"/>
      <c r="F54" s="56"/>
      <c r="G54" s="5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56"/>
      <c r="J54" s="56"/>
      <c r="K54" s="47"/>
      <c r="L54" s="47"/>
      <c r="M54" s="47" t="str">
        <f t="shared" si="9"/>
        <v/>
      </c>
      <c r="N54" s="47" t="str">
        <f t="shared" si="10"/>
        <v/>
      </c>
      <c r="O54" s="48" t="str">
        <f t="shared" si="11"/>
        <v/>
      </c>
      <c r="P54" t="str">
        <f t="shared" si="12"/>
        <v/>
      </c>
      <c r="Q54" t="str">
        <f t="shared" si="13"/>
        <v/>
      </c>
      <c r="R54" t="str">
        <f t="shared" si="14"/>
        <v/>
      </c>
      <c r="S54" t="str">
        <f t="shared" si="15"/>
        <v/>
      </c>
      <c r="T54" t="str">
        <f t="shared" si="16"/>
        <v/>
      </c>
      <c r="U54" t="str">
        <f t="shared" si="17"/>
        <v/>
      </c>
      <c r="V54" s="43" t="e">
        <f>MATCH(G54,options!$D$1:$D$20,0)</f>
        <v>#N/A</v>
      </c>
    </row>
    <row r="55" spans="5:22" x14ac:dyDescent="0.15">
      <c r="E55" s="55"/>
      <c r="F55" s="56"/>
      <c r="G55" s="5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56"/>
      <c r="J55" s="56"/>
      <c r="K55" s="47"/>
      <c r="L55" s="47"/>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t="e">
        <f>MATCH(G55,options!$D$1:$D$20,0)</f>
        <v>#N/A</v>
      </c>
    </row>
    <row r="56" spans="5:22" x14ac:dyDescent="0.15">
      <c r="E56" s="55"/>
      <c r="F56" s="56"/>
      <c r="G56" s="5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56"/>
      <c r="J56" s="56"/>
      <c r="K56" s="47"/>
      <c r="L56" s="47"/>
      <c r="M56" s="47" t="str">
        <f t="shared" si="9"/>
        <v/>
      </c>
      <c r="N56" s="47" t="str">
        <f t="shared" si="10"/>
        <v/>
      </c>
      <c r="O56" s="48" t="str">
        <f t="shared" si="11"/>
        <v/>
      </c>
      <c r="P56" t="str">
        <f t="shared" si="12"/>
        <v/>
      </c>
      <c r="Q56" t="str">
        <f t="shared" si="13"/>
        <v/>
      </c>
      <c r="R56" t="str">
        <f t="shared" si="14"/>
        <v/>
      </c>
      <c r="S56" t="str">
        <f t="shared" si="15"/>
        <v/>
      </c>
      <c r="T56" t="str">
        <f t="shared" si="16"/>
        <v/>
      </c>
      <c r="U56" t="str">
        <f t="shared" si="17"/>
        <v/>
      </c>
      <c r="V56" s="43" t="e">
        <f>MATCH(G56,options!$D$1:$D$20,0)</f>
        <v>#N/A</v>
      </c>
    </row>
    <row r="57" spans="5:22" x14ac:dyDescent="0.15">
      <c r="E57" s="55"/>
      <c r="F57" s="56"/>
      <c r="G57" s="5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56"/>
      <c r="J57" s="56"/>
      <c r="K57" s="47"/>
      <c r="L57" s="47"/>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t="e">
        <f>MATCH(G57,options!$D$1:$D$20,0)</f>
        <v>#N/A</v>
      </c>
    </row>
    <row r="58" spans="5:22" x14ac:dyDescent="0.15">
      <c r="E58" s="55"/>
      <c r="F58" s="56"/>
      <c r="G58" s="5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56"/>
      <c r="J58" s="56"/>
      <c r="K58" s="47"/>
      <c r="L58" s="47"/>
      <c r="M58" s="47" t="str">
        <f t="shared" si="9"/>
        <v/>
      </c>
      <c r="N58" s="47" t="str">
        <f t="shared" si="10"/>
        <v/>
      </c>
      <c r="O58" s="48" t="str">
        <f t="shared" si="11"/>
        <v/>
      </c>
      <c r="P58" t="str">
        <f t="shared" si="12"/>
        <v/>
      </c>
      <c r="Q58" t="str">
        <f t="shared" si="13"/>
        <v/>
      </c>
      <c r="R58" t="str">
        <f t="shared" si="14"/>
        <v/>
      </c>
      <c r="S58" t="str">
        <f t="shared" si="15"/>
        <v/>
      </c>
      <c r="T58" t="str">
        <f t="shared" si="16"/>
        <v/>
      </c>
      <c r="U58" t="str">
        <f t="shared" si="17"/>
        <v/>
      </c>
      <c r="V58" s="43" t="e">
        <f>MATCH(G58,options!$D$1:$D$20,0)</f>
        <v>#N/A</v>
      </c>
    </row>
    <row r="59" spans="5:22" x14ac:dyDescent="0.15">
      <c r="E59" s="55"/>
      <c r="F59" s="56"/>
      <c r="G59" s="5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56"/>
      <c r="J59" s="56"/>
      <c r="K59" s="47"/>
      <c r="L59" s="47"/>
      <c r="M59" s="47" t="str">
        <f t="shared" si="9"/>
        <v/>
      </c>
      <c r="N59" s="47" t="str">
        <f t="shared" si="10"/>
        <v/>
      </c>
      <c r="O59" s="48" t="str">
        <f t="shared" si="11"/>
        <v/>
      </c>
      <c r="P59" t="str">
        <f t="shared" si="12"/>
        <v/>
      </c>
      <c r="Q59" t="str">
        <f t="shared" si="13"/>
        <v/>
      </c>
      <c r="R59" t="str">
        <f t="shared" si="14"/>
        <v/>
      </c>
      <c r="S59" t="str">
        <f t="shared" si="15"/>
        <v/>
      </c>
      <c r="T59" t="str">
        <f t="shared" si="16"/>
        <v/>
      </c>
      <c r="U59" t="str">
        <f t="shared" si="17"/>
        <v/>
      </c>
      <c r="V59" s="43" t="e">
        <f>MATCH(G59,options!$D$1:$D$20,0)</f>
        <v>#N/A</v>
      </c>
    </row>
    <row r="60" spans="5:22" x14ac:dyDescent="0.15">
      <c r="E60" s="55"/>
      <c r="F60" s="56"/>
      <c r="G60" s="5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56"/>
      <c r="J60" s="56"/>
      <c r="K60" s="47"/>
      <c r="L60" s="47"/>
      <c r="M60" s="47" t="str">
        <f t="shared" si="9"/>
        <v/>
      </c>
      <c r="N60" s="47" t="str">
        <f t="shared" si="10"/>
        <v/>
      </c>
      <c r="O60" s="48" t="str">
        <f t="shared" si="11"/>
        <v/>
      </c>
      <c r="P60" t="str">
        <f t="shared" si="12"/>
        <v/>
      </c>
      <c r="Q60" t="str">
        <f t="shared" si="13"/>
        <v/>
      </c>
      <c r="R60" t="str">
        <f t="shared" si="14"/>
        <v/>
      </c>
      <c r="S60" t="str">
        <f t="shared" si="15"/>
        <v/>
      </c>
      <c r="T60" t="str">
        <f t="shared" si="16"/>
        <v/>
      </c>
      <c r="U60" t="str">
        <f t="shared" si="17"/>
        <v/>
      </c>
      <c r="V60" s="43" t="e">
        <f>MATCH(G60,options!$D$1:$D$20,0)</f>
        <v>#N/A</v>
      </c>
    </row>
    <row r="61" spans="5:22" x14ac:dyDescent="0.15">
      <c r="E61" s="55"/>
      <c r="F61" s="56"/>
      <c r="G61" s="5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56"/>
      <c r="J61" s="56"/>
      <c r="K61" s="47"/>
      <c r="L61" s="47"/>
      <c r="M61" s="47" t="str">
        <f t="shared" si="9"/>
        <v/>
      </c>
      <c r="N61" s="47" t="str">
        <f t="shared" si="10"/>
        <v/>
      </c>
      <c r="O61" s="48" t="str">
        <f t="shared" si="11"/>
        <v/>
      </c>
      <c r="P61" t="str">
        <f t="shared" si="12"/>
        <v/>
      </c>
      <c r="Q61" t="str">
        <f t="shared" si="13"/>
        <v/>
      </c>
      <c r="R61" t="str">
        <f t="shared" si="14"/>
        <v/>
      </c>
      <c r="S61" t="str">
        <f t="shared" si="15"/>
        <v/>
      </c>
      <c r="T61" t="str">
        <f t="shared" si="16"/>
        <v/>
      </c>
      <c r="U61" t="str">
        <f t="shared" si="17"/>
        <v/>
      </c>
      <c r="V61" s="43" t="e">
        <f>MATCH(G61,options!$D$1:$D$20,0)</f>
        <v>#N/A</v>
      </c>
    </row>
    <row r="62" spans="5:22" x14ac:dyDescent="0.15">
      <c r="E62" s="55"/>
      <c r="F62" s="56"/>
      <c r="G62" s="5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56"/>
      <c r="J62" s="56"/>
      <c r="K62" s="47"/>
      <c r="L62" s="47"/>
      <c r="M62" s="47" t="str">
        <f t="shared" si="9"/>
        <v/>
      </c>
      <c r="N62" s="47" t="str">
        <f t="shared" si="10"/>
        <v/>
      </c>
      <c r="O62" s="48" t="str">
        <f t="shared" si="11"/>
        <v/>
      </c>
      <c r="P62" t="str">
        <f t="shared" si="12"/>
        <v/>
      </c>
      <c r="Q62" t="str">
        <f t="shared" si="13"/>
        <v/>
      </c>
      <c r="R62" t="str">
        <f t="shared" si="14"/>
        <v/>
      </c>
      <c r="S62" t="str">
        <f t="shared" si="15"/>
        <v/>
      </c>
      <c r="T62" t="str">
        <f t="shared" si="16"/>
        <v/>
      </c>
      <c r="U62" t="str">
        <f t="shared" si="17"/>
        <v/>
      </c>
      <c r="V62" s="43" t="e">
        <f>MATCH(G62,options!$D$1:$D$20,0)</f>
        <v>#N/A</v>
      </c>
    </row>
    <row r="63" spans="5:22" x14ac:dyDescent="0.15">
      <c r="E63" s="55"/>
      <c r="F63" s="56"/>
      <c r="G63" s="5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56"/>
      <c r="J63" s="56"/>
      <c r="K63" s="47"/>
      <c r="L63" s="47"/>
      <c r="M63" s="47" t="str">
        <f t="shared" si="9"/>
        <v/>
      </c>
      <c r="N63" s="47" t="str">
        <f t="shared" si="10"/>
        <v/>
      </c>
      <c r="O63" s="48" t="str">
        <f t="shared" si="11"/>
        <v/>
      </c>
      <c r="P63" t="str">
        <f t="shared" si="12"/>
        <v/>
      </c>
      <c r="Q63" t="str">
        <f t="shared" si="13"/>
        <v/>
      </c>
      <c r="R63" t="str">
        <f t="shared" si="14"/>
        <v/>
      </c>
      <c r="S63" t="str">
        <f t="shared" si="15"/>
        <v/>
      </c>
      <c r="T63" t="str">
        <f t="shared" si="16"/>
        <v/>
      </c>
      <c r="U63" t="str">
        <f t="shared" si="17"/>
        <v/>
      </c>
      <c r="V63" s="43" t="e">
        <f>MATCH(G63,options!$D$1:$D$20,0)</f>
        <v>#N/A</v>
      </c>
    </row>
    <row r="64" spans="5:22" x14ac:dyDescent="0.15">
      <c r="E64" s="55"/>
      <c r="F64" s="56"/>
      <c r="G64" s="5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56"/>
      <c r="J64" s="56"/>
      <c r="K64" s="47"/>
      <c r="L64" s="47"/>
      <c r="M64" s="47" t="str">
        <f t="shared" si="9"/>
        <v/>
      </c>
      <c r="N64" s="47" t="str">
        <f t="shared" si="10"/>
        <v/>
      </c>
      <c r="O64" s="48" t="str">
        <f t="shared" si="11"/>
        <v/>
      </c>
      <c r="P64" t="str">
        <f t="shared" si="12"/>
        <v/>
      </c>
      <c r="Q64" t="str">
        <f t="shared" si="13"/>
        <v/>
      </c>
      <c r="R64" t="str">
        <f t="shared" si="14"/>
        <v/>
      </c>
      <c r="S64" t="str">
        <f t="shared" si="15"/>
        <v/>
      </c>
      <c r="T64" t="str">
        <f t="shared" si="16"/>
        <v/>
      </c>
      <c r="U64" t="str">
        <f t="shared" si="17"/>
        <v/>
      </c>
      <c r="V64" s="43" t="e">
        <f>MATCH(G64,options!$D$1:$D$20,0)</f>
        <v>#N/A</v>
      </c>
    </row>
    <row r="65" spans="5:22" x14ac:dyDescent="0.15">
      <c r="E65" s="55"/>
      <c r="F65" s="56"/>
      <c r="G65" s="5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56"/>
      <c r="J65" s="56"/>
      <c r="K65" s="47"/>
      <c r="L65" s="47"/>
      <c r="M65" s="47" t="str">
        <f t="shared" si="9"/>
        <v/>
      </c>
      <c r="N65" s="47" t="str">
        <f t="shared" si="10"/>
        <v/>
      </c>
      <c r="O65" s="48" t="str">
        <f t="shared" si="11"/>
        <v/>
      </c>
      <c r="P65" t="str">
        <f t="shared" si="12"/>
        <v/>
      </c>
      <c r="Q65" t="str">
        <f t="shared" si="13"/>
        <v/>
      </c>
      <c r="R65" t="str">
        <f t="shared" si="14"/>
        <v/>
      </c>
      <c r="S65" t="str">
        <f t="shared" si="15"/>
        <v/>
      </c>
      <c r="T65" t="str">
        <f t="shared" si="16"/>
        <v/>
      </c>
      <c r="U65" t="str">
        <f t="shared" si="17"/>
        <v/>
      </c>
      <c r="V65" s="43" t="e">
        <f>MATCH(G65,options!$D$1:$D$20,0)</f>
        <v>#N/A</v>
      </c>
    </row>
    <row r="66" spans="5:22" x14ac:dyDescent="0.15">
      <c r="E66" s="55"/>
      <c r="F66" s="56"/>
      <c r="G66" s="5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56"/>
      <c r="J66" s="56"/>
      <c r="K66" s="47"/>
      <c r="L66" s="47"/>
      <c r="M66" s="47" t="str">
        <f t="shared" si="9"/>
        <v/>
      </c>
      <c r="N66" s="47" t="str">
        <f t="shared" si="10"/>
        <v/>
      </c>
      <c r="O66" s="48" t="str">
        <f t="shared" si="11"/>
        <v/>
      </c>
      <c r="P66" t="str">
        <f t="shared" si="12"/>
        <v/>
      </c>
      <c r="Q66" t="str">
        <f t="shared" si="13"/>
        <v/>
      </c>
      <c r="R66" t="str">
        <f t="shared" si="14"/>
        <v/>
      </c>
      <c r="S66" t="str">
        <f t="shared" si="15"/>
        <v/>
      </c>
      <c r="T66" t="str">
        <f t="shared" si="16"/>
        <v/>
      </c>
      <c r="U66" t="str">
        <f t="shared" si="17"/>
        <v/>
      </c>
      <c r="V66" s="43" t="e">
        <f>MATCH(G66,options!$D$1:$D$20,0)</f>
        <v>#N/A</v>
      </c>
    </row>
    <row r="67" spans="5:22" x14ac:dyDescent="0.15">
      <c r="E67" s="55"/>
      <c r="F67" s="56"/>
      <c r="G67" s="5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56"/>
      <c r="J67" s="56"/>
      <c r="K67" s="47"/>
      <c r="L67" s="47"/>
      <c r="M67" s="47" t="str">
        <f t="shared" si="9"/>
        <v/>
      </c>
      <c r="N67" s="47" t="str">
        <f t="shared" si="10"/>
        <v/>
      </c>
      <c r="O67" s="48" t="str">
        <f t="shared" si="11"/>
        <v/>
      </c>
      <c r="P67" t="str">
        <f t="shared" si="12"/>
        <v/>
      </c>
      <c r="Q67" t="str">
        <f t="shared" si="13"/>
        <v/>
      </c>
      <c r="R67" t="str">
        <f t="shared" si="14"/>
        <v/>
      </c>
      <c r="S67" t="str">
        <f t="shared" si="15"/>
        <v/>
      </c>
      <c r="T67" t="str">
        <f t="shared" si="16"/>
        <v/>
      </c>
      <c r="U67" t="str">
        <f t="shared" si="17"/>
        <v/>
      </c>
      <c r="V67" s="43" t="e">
        <f>MATCH(G67,options!$D$1:$D$20,0)</f>
        <v>#N/A</v>
      </c>
    </row>
    <row r="68" spans="5:22" x14ac:dyDescent="0.15">
      <c r="E68" s="55"/>
      <c r="F68" s="56"/>
      <c r="G68" s="5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56"/>
      <c r="J68" s="56"/>
      <c r="K68" s="47"/>
      <c r="L68" s="47"/>
      <c r="M68" s="47" t="str">
        <f t="shared" ref="M68:M99" si="18">IF(ISBLANK(K68),"",IF(L68, "https://raw.githubusercontent.com/PatrickVibild/TellusAmazonPictures/master/pictures/"&amp;K68&amp;"/1.jpg","https://download.lenovo.com/Images/Parts/"&amp;K68&amp;"/"&amp;K68&amp;"_A.jpg"))</f>
        <v/>
      </c>
      <c r="N68" s="47" t="str">
        <f t="shared" ref="N68:N103" si="19">IF(ISBLANK(K68),"",IF(L68, "https://raw.githubusercontent.com/PatrickVibild/TellusAmazonPictures/master/pictures/"&amp;K68&amp;"/2.jpg","https://download.lenovo.com/Images/Parts/"&amp;K68&amp;"/"&amp;K68&amp;"_B.jpg"))</f>
        <v/>
      </c>
      <c r="O68" s="48"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t="e">
        <f>MATCH(G68,options!$D$1:$D$20,0)</f>
        <v>#N/A</v>
      </c>
    </row>
    <row r="69" spans="5:22" x14ac:dyDescent="0.15">
      <c r="E69" s="55"/>
      <c r="F69" s="56"/>
      <c r="G69" s="5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56"/>
      <c r="J69" s="56"/>
      <c r="K69" s="47"/>
      <c r="L69" s="47"/>
      <c r="M69" s="47" t="str">
        <f t="shared" si="18"/>
        <v/>
      </c>
      <c r="N69" s="47" t="str">
        <f t="shared" si="19"/>
        <v/>
      </c>
      <c r="O69" s="48" t="str">
        <f t="shared" si="20"/>
        <v/>
      </c>
      <c r="P69" t="str">
        <f t="shared" si="21"/>
        <v/>
      </c>
      <c r="Q69" t="str">
        <f t="shared" si="22"/>
        <v/>
      </c>
      <c r="R69" t="str">
        <f t="shared" si="23"/>
        <v/>
      </c>
      <c r="S69" t="str">
        <f t="shared" si="24"/>
        <v/>
      </c>
      <c r="T69" t="str">
        <f t="shared" si="25"/>
        <v/>
      </c>
      <c r="U69" t="str">
        <f t="shared" si="26"/>
        <v/>
      </c>
      <c r="V69" s="43" t="e">
        <f>MATCH(G69,options!$D$1:$D$20,0)</f>
        <v>#N/A</v>
      </c>
    </row>
    <row r="70" spans="5:22" x14ac:dyDescent="0.15">
      <c r="E70" s="55"/>
      <c r="F70" s="56"/>
      <c r="G70" s="5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56"/>
      <c r="J70" s="56"/>
      <c r="K70" s="47"/>
      <c r="L70" s="47"/>
      <c r="M70" s="47" t="str">
        <f t="shared" si="18"/>
        <v/>
      </c>
      <c r="N70" s="47" t="str">
        <f t="shared" si="19"/>
        <v/>
      </c>
      <c r="O70" s="48" t="str">
        <f t="shared" si="20"/>
        <v/>
      </c>
      <c r="P70" t="str">
        <f t="shared" si="21"/>
        <v/>
      </c>
      <c r="Q70" t="str">
        <f t="shared" si="22"/>
        <v/>
      </c>
      <c r="R70" t="str">
        <f t="shared" si="23"/>
        <v/>
      </c>
      <c r="S70" t="str">
        <f t="shared" si="24"/>
        <v/>
      </c>
      <c r="T70" t="str">
        <f t="shared" si="25"/>
        <v/>
      </c>
      <c r="U70" t="str">
        <f t="shared" si="26"/>
        <v/>
      </c>
      <c r="V70" s="43" t="e">
        <f>MATCH(G70,options!$D$1:$D$20,0)</f>
        <v>#N/A</v>
      </c>
    </row>
    <row r="71" spans="5:22" x14ac:dyDescent="0.15">
      <c r="E71" s="55"/>
      <c r="F71" s="56"/>
      <c r="G71" s="5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56"/>
      <c r="J71" s="56"/>
      <c r="K71" s="47"/>
      <c r="L71" s="47"/>
      <c r="M71" s="47" t="str">
        <f t="shared" si="18"/>
        <v/>
      </c>
      <c r="N71" s="47" t="str">
        <f t="shared" si="19"/>
        <v/>
      </c>
      <c r="O71" s="48" t="str">
        <f t="shared" si="20"/>
        <v/>
      </c>
      <c r="P71" t="str">
        <f t="shared" si="21"/>
        <v/>
      </c>
      <c r="Q71" t="str">
        <f t="shared" si="22"/>
        <v/>
      </c>
      <c r="R71" t="str">
        <f t="shared" si="23"/>
        <v/>
      </c>
      <c r="S71" t="str">
        <f t="shared" si="24"/>
        <v/>
      </c>
      <c r="T71" t="str">
        <f t="shared" si="25"/>
        <v/>
      </c>
      <c r="U71" t="str">
        <f t="shared" si="26"/>
        <v/>
      </c>
      <c r="V71" s="43" t="e">
        <f>MATCH(G71,options!$D$1:$D$20,0)</f>
        <v>#N/A</v>
      </c>
    </row>
    <row r="72" spans="5:22" x14ac:dyDescent="0.15">
      <c r="E72" s="55"/>
      <c r="F72" s="56"/>
      <c r="G72" s="5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56"/>
      <c r="J72" s="56"/>
      <c r="K72" s="47"/>
      <c r="L72" s="47"/>
      <c r="M72" s="47" t="str">
        <f t="shared" si="18"/>
        <v/>
      </c>
      <c r="N72" s="47" t="str">
        <f t="shared" si="19"/>
        <v/>
      </c>
      <c r="O72" s="48" t="str">
        <f t="shared" si="20"/>
        <v/>
      </c>
      <c r="P72" t="str">
        <f t="shared" si="21"/>
        <v/>
      </c>
      <c r="Q72" t="str">
        <f t="shared" si="22"/>
        <v/>
      </c>
      <c r="R72" t="str">
        <f t="shared" si="23"/>
        <v/>
      </c>
      <c r="S72" t="str">
        <f t="shared" si="24"/>
        <v/>
      </c>
      <c r="T72" t="str">
        <f t="shared" si="25"/>
        <v/>
      </c>
      <c r="U72" t="str">
        <f t="shared" si="26"/>
        <v/>
      </c>
      <c r="V72" s="43" t="e">
        <f>MATCH(G72,options!$D$1:$D$20,0)</f>
        <v>#N/A</v>
      </c>
    </row>
    <row r="73" spans="5:22" x14ac:dyDescent="0.15">
      <c r="E73" s="55"/>
      <c r="F73" s="56"/>
      <c r="G73" s="5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56"/>
      <c r="J73" s="56"/>
      <c r="K73" s="47"/>
      <c r="L73" s="47"/>
      <c r="M73" s="47" t="str">
        <f t="shared" si="18"/>
        <v/>
      </c>
      <c r="N73" s="47" t="str">
        <f t="shared" si="19"/>
        <v/>
      </c>
      <c r="O73" s="48" t="str">
        <f t="shared" si="20"/>
        <v/>
      </c>
      <c r="P73" t="str">
        <f t="shared" si="21"/>
        <v/>
      </c>
      <c r="Q73" t="str">
        <f t="shared" si="22"/>
        <v/>
      </c>
      <c r="R73" t="str">
        <f t="shared" si="23"/>
        <v/>
      </c>
      <c r="S73" t="str">
        <f t="shared" si="24"/>
        <v/>
      </c>
      <c r="T73" t="str">
        <f t="shared" si="25"/>
        <v/>
      </c>
      <c r="U73" t="str">
        <f t="shared" si="26"/>
        <v/>
      </c>
      <c r="V73" s="43" t="e">
        <f>MATCH(G73,options!$D$1:$D$20,0)</f>
        <v>#N/A</v>
      </c>
    </row>
    <row r="74" spans="5:22" x14ac:dyDescent="0.15">
      <c r="E74" s="55"/>
      <c r="F74" s="56"/>
      <c r="G74" s="5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56"/>
      <c r="J74" s="56"/>
      <c r="K74" s="47"/>
      <c r="L74" s="47"/>
      <c r="M74" s="47" t="str">
        <f t="shared" si="18"/>
        <v/>
      </c>
      <c r="N74" s="47" t="str">
        <f t="shared" si="19"/>
        <v/>
      </c>
      <c r="O74" s="48" t="str">
        <f t="shared" si="20"/>
        <v/>
      </c>
      <c r="P74" t="str">
        <f t="shared" si="21"/>
        <v/>
      </c>
      <c r="Q74" t="str">
        <f t="shared" si="22"/>
        <v/>
      </c>
      <c r="R74" t="str">
        <f t="shared" si="23"/>
        <v/>
      </c>
      <c r="S74" t="str">
        <f t="shared" si="24"/>
        <v/>
      </c>
      <c r="T74" t="str">
        <f t="shared" si="25"/>
        <v/>
      </c>
      <c r="U74" t="str">
        <f t="shared" si="26"/>
        <v/>
      </c>
      <c r="V74" s="43" t="e">
        <f>MATCH(G74,options!$D$1:$D$20,0)</f>
        <v>#N/A</v>
      </c>
    </row>
    <row r="75" spans="5:22" x14ac:dyDescent="0.15">
      <c r="E75" s="55"/>
      <c r="F75" s="56"/>
      <c r="G75" s="5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56"/>
      <c r="J75" s="56"/>
      <c r="K75" s="47"/>
      <c r="L75" s="47"/>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t="e">
        <f>MATCH(G75,options!$D$1:$D$20,0)</f>
        <v>#N/A</v>
      </c>
    </row>
    <row r="76" spans="5:22" x14ac:dyDescent="0.15">
      <c r="E76" s="55"/>
      <c r="F76" s="56"/>
      <c r="G76" s="5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56"/>
      <c r="J76" s="56"/>
      <c r="K76" s="47"/>
      <c r="L76" s="47"/>
      <c r="M76" s="47" t="str">
        <f t="shared" si="18"/>
        <v/>
      </c>
      <c r="N76" s="47" t="str">
        <f t="shared" si="19"/>
        <v/>
      </c>
      <c r="O76" s="48" t="str">
        <f t="shared" si="20"/>
        <v/>
      </c>
      <c r="P76" t="str">
        <f t="shared" si="21"/>
        <v/>
      </c>
      <c r="Q76" t="str">
        <f t="shared" si="22"/>
        <v/>
      </c>
      <c r="R76" t="str">
        <f t="shared" si="23"/>
        <v/>
      </c>
      <c r="S76" t="str">
        <f t="shared" si="24"/>
        <v/>
      </c>
      <c r="T76" t="str">
        <f t="shared" si="25"/>
        <v/>
      </c>
      <c r="U76" t="str">
        <f t="shared" si="26"/>
        <v/>
      </c>
      <c r="V76" s="43" t="e">
        <f>MATCH(G76,options!$D$1:$D$20,0)</f>
        <v>#N/A</v>
      </c>
    </row>
    <row r="77" spans="5:22" x14ac:dyDescent="0.15">
      <c r="E77" s="55"/>
      <c r="F77" s="56"/>
      <c r="G77" s="5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56"/>
      <c r="J77" s="56"/>
      <c r="K77" s="47"/>
      <c r="L77" s="47"/>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t="e">
        <f>MATCH(G77,options!$D$1:$D$20,0)</f>
        <v>#N/A</v>
      </c>
    </row>
    <row r="78" spans="5:22" x14ac:dyDescent="0.15">
      <c r="E78" s="55"/>
      <c r="F78" s="56"/>
      <c r="G78" s="5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56"/>
      <c r="J78" s="56"/>
      <c r="K78" s="47"/>
      <c r="L78" s="47"/>
      <c r="M78" s="47" t="str">
        <f t="shared" si="18"/>
        <v/>
      </c>
      <c r="N78" s="47" t="str">
        <f t="shared" si="19"/>
        <v/>
      </c>
      <c r="O78" s="48" t="str">
        <f t="shared" si="20"/>
        <v/>
      </c>
      <c r="P78" t="str">
        <f t="shared" si="21"/>
        <v/>
      </c>
      <c r="Q78" t="str">
        <f t="shared" si="22"/>
        <v/>
      </c>
      <c r="R78" t="str">
        <f t="shared" si="23"/>
        <v/>
      </c>
      <c r="S78" t="str">
        <f t="shared" si="24"/>
        <v/>
      </c>
      <c r="T78" t="str">
        <f t="shared" si="25"/>
        <v/>
      </c>
      <c r="U78" t="str">
        <f t="shared" si="26"/>
        <v/>
      </c>
      <c r="V78" s="43" t="e">
        <f>MATCH(G78,options!$D$1:$D$20,0)</f>
        <v>#N/A</v>
      </c>
    </row>
    <row r="79" spans="5:22" x14ac:dyDescent="0.15">
      <c r="E79" s="55"/>
      <c r="F79" s="56"/>
      <c r="G79" s="5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56"/>
      <c r="J79" s="56"/>
      <c r="K79" s="47"/>
      <c r="L79" s="47"/>
      <c r="M79" s="47" t="str">
        <f t="shared" si="18"/>
        <v/>
      </c>
      <c r="N79" s="47" t="str">
        <f t="shared" si="19"/>
        <v/>
      </c>
      <c r="O79" s="48" t="str">
        <f t="shared" si="20"/>
        <v/>
      </c>
      <c r="P79" t="str">
        <f t="shared" si="21"/>
        <v/>
      </c>
      <c r="Q79" t="str">
        <f t="shared" si="22"/>
        <v/>
      </c>
      <c r="R79" t="str">
        <f t="shared" si="23"/>
        <v/>
      </c>
      <c r="S79" t="str">
        <f t="shared" si="24"/>
        <v/>
      </c>
      <c r="T79" t="str">
        <f t="shared" si="25"/>
        <v/>
      </c>
      <c r="U79" t="str">
        <f t="shared" si="26"/>
        <v/>
      </c>
      <c r="V79" s="43" t="e">
        <f>MATCH(G79,options!$D$1:$D$20,0)</f>
        <v>#N/A</v>
      </c>
    </row>
    <row r="80" spans="5:22" x14ac:dyDescent="0.15">
      <c r="E80" s="55"/>
      <c r="F80" s="56"/>
      <c r="G80" s="5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56"/>
      <c r="J80" s="56"/>
      <c r="K80" s="47"/>
      <c r="L80" s="47"/>
      <c r="M80" s="47" t="str">
        <f t="shared" si="18"/>
        <v/>
      </c>
      <c r="N80" s="47" t="str">
        <f t="shared" si="19"/>
        <v/>
      </c>
      <c r="O80" s="48" t="str">
        <f t="shared" si="20"/>
        <v/>
      </c>
      <c r="P80" t="str">
        <f t="shared" si="21"/>
        <v/>
      </c>
      <c r="Q80" t="str">
        <f t="shared" si="22"/>
        <v/>
      </c>
      <c r="R80" t="str">
        <f t="shared" si="23"/>
        <v/>
      </c>
      <c r="S80" t="str">
        <f t="shared" si="24"/>
        <v/>
      </c>
      <c r="T80" t="str">
        <f t="shared" si="25"/>
        <v/>
      </c>
      <c r="U80" t="str">
        <f t="shared" si="26"/>
        <v/>
      </c>
      <c r="V80" s="43" t="e">
        <f>MATCH(G80,options!$D$1:$D$20,0)</f>
        <v>#N/A</v>
      </c>
    </row>
    <row r="81" spans="5:22" x14ac:dyDescent="0.15">
      <c r="E81" s="55"/>
      <c r="F81" s="56"/>
      <c r="G81" s="5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56"/>
      <c r="J81" s="56"/>
      <c r="K81" s="47"/>
      <c r="L81" s="47"/>
      <c r="M81" s="47" t="str">
        <f t="shared" si="18"/>
        <v/>
      </c>
      <c r="N81" s="47" t="str">
        <f t="shared" si="19"/>
        <v/>
      </c>
      <c r="O81" s="48" t="str">
        <f t="shared" si="20"/>
        <v/>
      </c>
      <c r="P81" t="str">
        <f t="shared" si="21"/>
        <v/>
      </c>
      <c r="Q81" t="str">
        <f t="shared" si="22"/>
        <v/>
      </c>
      <c r="R81" t="str">
        <f t="shared" si="23"/>
        <v/>
      </c>
      <c r="S81" t="str">
        <f t="shared" si="24"/>
        <v/>
      </c>
      <c r="T81" t="str">
        <f t="shared" si="25"/>
        <v/>
      </c>
      <c r="U81" t="str">
        <f t="shared" si="26"/>
        <v/>
      </c>
      <c r="V81" s="43" t="e">
        <f>MATCH(G81,options!$D$1:$D$20,0)</f>
        <v>#N/A</v>
      </c>
    </row>
    <row r="82" spans="5:22" x14ac:dyDescent="0.15">
      <c r="E82" s="55"/>
      <c r="F82" s="56"/>
      <c r="G82" s="5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56"/>
      <c r="J82" s="56"/>
      <c r="K82" s="47"/>
      <c r="L82" s="47"/>
      <c r="M82" s="47" t="str">
        <f t="shared" si="18"/>
        <v/>
      </c>
      <c r="N82" s="47" t="str">
        <f t="shared" si="19"/>
        <v/>
      </c>
      <c r="O82" s="48" t="str">
        <f t="shared" si="20"/>
        <v/>
      </c>
      <c r="P82" t="str">
        <f t="shared" si="21"/>
        <v/>
      </c>
      <c r="Q82" t="str">
        <f t="shared" si="22"/>
        <v/>
      </c>
      <c r="R82" t="str">
        <f t="shared" si="23"/>
        <v/>
      </c>
      <c r="S82" t="str">
        <f t="shared" si="24"/>
        <v/>
      </c>
      <c r="T82" t="str">
        <f t="shared" si="25"/>
        <v/>
      </c>
      <c r="U82" t="str">
        <f t="shared" si="26"/>
        <v/>
      </c>
      <c r="V82" s="43" t="e">
        <f>MATCH(G82,options!$D$1:$D$20,0)</f>
        <v>#N/A</v>
      </c>
    </row>
    <row r="83" spans="5:22" x14ac:dyDescent="0.15">
      <c r="E83" s="55"/>
      <c r="F83" s="56"/>
      <c r="G83" s="5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56"/>
      <c r="J83" s="56"/>
      <c r="K83" s="47"/>
      <c r="L83" s="47"/>
      <c r="M83" s="47" t="str">
        <f t="shared" si="18"/>
        <v/>
      </c>
      <c r="N83" s="47" t="str">
        <f t="shared" si="19"/>
        <v/>
      </c>
      <c r="O83" s="48" t="str">
        <f t="shared" si="20"/>
        <v/>
      </c>
      <c r="P83" t="str">
        <f t="shared" si="21"/>
        <v/>
      </c>
      <c r="Q83" t="str">
        <f t="shared" si="22"/>
        <v/>
      </c>
      <c r="R83" t="str">
        <f t="shared" si="23"/>
        <v/>
      </c>
      <c r="S83" t="str">
        <f t="shared" si="24"/>
        <v/>
      </c>
      <c r="T83" t="str">
        <f t="shared" si="25"/>
        <v/>
      </c>
      <c r="U83" t="str">
        <f t="shared" si="26"/>
        <v/>
      </c>
      <c r="V83" s="43" t="e">
        <f>MATCH(G83,options!$D$1:$D$20,0)</f>
        <v>#N/A</v>
      </c>
    </row>
    <row r="84" spans="5:22" x14ac:dyDescent="0.15">
      <c r="E84" s="55"/>
      <c r="F84" s="56"/>
      <c r="G84" s="5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5:22" x14ac:dyDescent="0.15">
      <c r="E85" s="55"/>
      <c r="F85" s="56"/>
      <c r="G85" s="5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5:22" x14ac:dyDescent="0.15">
      <c r="E86" s="55"/>
      <c r="F86" s="56"/>
      <c r="G86" s="5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5:22" x14ac:dyDescent="0.15">
      <c r="E87" s="55"/>
      <c r="F87" s="56"/>
      <c r="G87" s="5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5:22" x14ac:dyDescent="0.15">
      <c r="E88" s="55"/>
      <c r="F88" s="56"/>
      <c r="G88" s="5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5:22" x14ac:dyDescent="0.15">
      <c r="E89" s="55"/>
      <c r="F89" s="56"/>
      <c r="G89" s="5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5:22" x14ac:dyDescent="0.15">
      <c r="E90" s="55"/>
      <c r="F90" s="56"/>
      <c r="G90" s="5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5:22" x14ac:dyDescent="0.15">
      <c r="E91" s="55"/>
      <c r="F91" s="56"/>
      <c r="G91" s="5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5:22" x14ac:dyDescent="0.15">
      <c r="E92" s="55"/>
      <c r="F92" s="56"/>
      <c r="G92" s="5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5:22" x14ac:dyDescent="0.15">
      <c r="E93" s="55"/>
      <c r="F93" s="56"/>
      <c r="G93" s="5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5:22" x14ac:dyDescent="0.15">
      <c r="E94" s="55"/>
      <c r="F94" s="56"/>
      <c r="G94" s="5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5:22" x14ac:dyDescent="0.15">
      <c r="E95" s="55"/>
      <c r="F95" s="56"/>
      <c r="G95" s="5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5:22" x14ac:dyDescent="0.15">
      <c r="E96" s="55"/>
      <c r="F96" s="56"/>
      <c r="G96" s="5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566</v>
      </c>
    </row>
    <row r="9" spans="1:7" x14ac:dyDescent="0.15">
      <c r="D9" s="43" t="s">
        <v>388</v>
      </c>
      <c r="E9" t="s">
        <v>426</v>
      </c>
      <c r="F9" t="s">
        <v>567</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640</v>
      </c>
    </row>
    <row r="4" spans="1:2" x14ac:dyDescent="0.15">
      <c r="B4" s="40" t="s">
        <v>438</v>
      </c>
    </row>
    <row r="5" spans="1:2" x14ac:dyDescent="0.15">
      <c r="B5" s="40" t="s">
        <v>439</v>
      </c>
    </row>
    <row r="6" spans="1:2" x14ac:dyDescent="0.15">
      <c r="A6" t="s">
        <v>440</v>
      </c>
      <c r="B6" s="40" t="s">
        <v>441</v>
      </c>
    </row>
    <row r="7" spans="1:2" x14ac:dyDescent="0.15">
      <c r="B7" s="40" t="s">
        <v>641</v>
      </c>
    </row>
    <row r="8" spans="1:2" x14ac:dyDescent="0.15">
      <c r="A8" t="s">
        <v>40</v>
      </c>
      <c r="B8" s="40" t="s">
        <v>442</v>
      </c>
    </row>
    <row r="9" spans="1:2" x14ac:dyDescent="0.15">
      <c r="A9" t="s">
        <v>443</v>
      </c>
      <c r="B9" s="40" t="s">
        <v>444</v>
      </c>
    </row>
    <row r="10" spans="1:2" x14ac:dyDescent="0.15">
      <c r="B10" t="s">
        <v>642</v>
      </c>
    </row>
    <row r="11" spans="1:2" x14ac:dyDescent="0.15">
      <c r="B11" t="s">
        <v>643</v>
      </c>
    </row>
    <row r="14" spans="1:2" x14ac:dyDescent="0.15">
      <c r="B14" s="40" t="s">
        <v>445</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2" priority="2">
      <formula>IF(LEN(B3)&gt;0,1,0)</formula>
    </cfRule>
    <cfRule type="expression" dxfId="541" priority="3">
      <formula>IF(VLOOKUP($AH$3,#NAME?,MATCH($A2,#NAME?,0)+1,0)&gt;0,1,0)</formula>
    </cfRule>
    <cfRule type="expression" dxfId="540" priority="4">
      <formula>IF(VLOOKUP($AH$3,#NAME?,MATCH($A2,#NAME?,0)+1,0)&gt;0,1,0)</formula>
    </cfRule>
    <cfRule type="expression" dxfId="539" priority="5">
      <formula>IF(VLOOKUP($AH$3,#NAME?,MATCH($A2,#NAME?,0)+1,0)&gt;0,1,0)</formula>
    </cfRule>
    <cfRule type="expression" dxfId="538"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644</v>
      </c>
    </row>
    <row r="4" spans="1:2" ht="16" x14ac:dyDescent="0.2">
      <c r="B4" s="58" t="s">
        <v>446</v>
      </c>
    </row>
    <row r="5" spans="1:2" ht="16" x14ac:dyDescent="0.2">
      <c r="B5" s="58" t="s">
        <v>447</v>
      </c>
    </row>
    <row r="6" spans="1:2" ht="16" x14ac:dyDescent="0.2">
      <c r="B6" s="58" t="s">
        <v>448</v>
      </c>
    </row>
    <row r="7" spans="1:2" ht="16" x14ac:dyDescent="0.2">
      <c r="B7" s="58"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648</v>
      </c>
    </row>
    <row r="4" spans="1:2" x14ac:dyDescent="0.15">
      <c r="B4" s="40" t="s">
        <v>472</v>
      </c>
    </row>
    <row r="5" spans="1:2" x14ac:dyDescent="0.15">
      <c r="B5" s="40" t="s">
        <v>473</v>
      </c>
    </row>
    <row r="6" spans="1:2" x14ac:dyDescent="0.15">
      <c r="B6" s="40" t="s">
        <v>474</v>
      </c>
    </row>
    <row r="7" spans="1:2" x14ac:dyDescent="0.15">
      <c r="B7" s="40" t="s">
        <v>649</v>
      </c>
    </row>
    <row r="8" spans="1:2" x14ac:dyDescent="0.15">
      <c r="A8" t="s">
        <v>449</v>
      </c>
      <c r="B8" s="40" t="s">
        <v>475</v>
      </c>
    </row>
    <row r="9" spans="1:2" x14ac:dyDescent="0.15">
      <c r="A9" t="s">
        <v>451</v>
      </c>
      <c r="B9" s="40" t="s">
        <v>476</v>
      </c>
    </row>
    <row r="10" spans="1:2" x14ac:dyDescent="0.15">
      <c r="B10" s="40" t="s">
        <v>650</v>
      </c>
    </row>
    <row r="11" spans="1:2" x14ac:dyDescent="0.15">
      <c r="B11" s="40" t="s">
        <v>651</v>
      </c>
    </row>
    <row r="12" spans="1:2" x14ac:dyDescent="0.15">
      <c r="B12" s="40"/>
    </row>
    <row r="13" spans="1:2" x14ac:dyDescent="0.15">
      <c r="B13" s="40"/>
    </row>
    <row r="14" spans="1:2" x14ac:dyDescent="0.15">
      <c r="B14" s="40" t="s">
        <v>477</v>
      </c>
    </row>
    <row r="15" spans="1:2" x14ac:dyDescent="0.15">
      <c r="B15" s="40"/>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537" priority="2">
      <formula>IF(LEN(B1)&gt;0,1,0)</formula>
    </cfRule>
    <cfRule type="expression" dxfId="536" priority="3">
      <formula>IF(VLOOKUP($AH$3,#NAME?,MATCH(#REF!,#NAME?,0)+1,0)&gt;0,1,0)</formula>
    </cfRule>
    <cfRule type="expression" dxfId="535" priority="4">
      <formula>IF(VLOOKUP($AH$3,#NAME?,MATCH(#REF!,#NAME?,0)+1,0)&gt;0,1,0)</formula>
    </cfRule>
    <cfRule type="expression" dxfId="534" priority="5">
      <formula>IF(VLOOKUP($AH$3,#NAME?,MATCH(#REF!,#NAME?,0)+1,0)&gt;0,1,0)</formula>
    </cfRule>
    <cfRule type="expression" dxfId="533"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58" t="s">
        <v>500</v>
      </c>
    </row>
    <row r="9" spans="2:2" x14ac:dyDescent="0.15">
      <c r="B9" t="s">
        <v>501</v>
      </c>
    </row>
    <row r="10" spans="2:2" x14ac:dyDescent="0.15">
      <c r="B10" s="40" t="s">
        <v>654</v>
      </c>
    </row>
    <row r="11" spans="2:2" x14ac:dyDescent="0.15">
      <c r="B11" s="40"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58" t="s">
        <v>656</v>
      </c>
    </row>
    <row r="4" spans="2:2" ht="16" x14ac:dyDescent="0.2">
      <c r="B4" s="58" t="s">
        <v>521</v>
      </c>
    </row>
    <row r="5" spans="2:2" x14ac:dyDescent="0.15">
      <c r="B5" t="s">
        <v>522</v>
      </c>
    </row>
    <row r="6" spans="2:2" ht="16" x14ac:dyDescent="0.2">
      <c r="B6" s="58" t="s">
        <v>523</v>
      </c>
    </row>
    <row r="7" spans="2:2" ht="16" x14ac:dyDescent="0.2">
      <c r="B7" s="58" t="s">
        <v>657</v>
      </c>
    </row>
    <row r="8" spans="2:2" x14ac:dyDescent="0.15">
      <c r="B8" t="s">
        <v>524</v>
      </c>
    </row>
    <row r="9" spans="2:2" x14ac:dyDescent="0.15">
      <c r="B9" t="s">
        <v>525</v>
      </c>
    </row>
    <row r="10" spans="2:2" x14ac:dyDescent="0.15">
      <c r="B10" t="s">
        <v>658</v>
      </c>
    </row>
    <row r="11" spans="2:2" x14ac:dyDescent="0.15">
      <c r="B11" t="s">
        <v>659</v>
      </c>
    </row>
    <row r="14" spans="2:2" ht="16" x14ac:dyDescent="0.2">
      <c r="B14" s="58"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2024-07-25T01:07:49Z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