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240 G1/"/>
    </mc:Choice>
  </mc:AlternateContent>
  <xr:revisionPtr revIDLastSave="0" documentId="13_ncr:1_{93AF72AF-3368-6F46-9983-AAEDFF540C57}"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V14" i="1"/>
  <c r="CU14" i="1"/>
  <c r="CT14" i="1"/>
  <c r="CS14" i="1"/>
  <c r="CR14" i="1"/>
  <c r="CO14" i="1"/>
  <c r="L14" i="1" s="1"/>
  <c r="CL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EI14" i="1" l="1"/>
  <c r="AB14" i="1"/>
  <c r="AB10" i="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<sst xmlns="http://schemas.openxmlformats.org/spreadsheetml/2006/main" count="863" uniqueCount="694">
  <si>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</si>
  <si>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</si>
  <si>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</si>
  <si>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</si>
  <si>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</si>
  <si>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</si>
  <si>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</si>
  <si>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</si>
  <si>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</si>
  <si>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</si>
  <si>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</si>
  <si>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</si>
  <si>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</si>
  <si>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</si>
  <si>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</si>
  <si>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</si>
  <si>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</si>
  <si>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</si>
  <si>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</si>
  <si>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</si>
  <si>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</si>
  <si>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</si>
  <si>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</si>
  <si>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</si>
  <si>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</si>
  <si>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</si>
  <si>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</si>
  <si>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</si>
  <si>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</si>
  <si>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</si>
  <si>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</si>
  <si>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</si>
  <si>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</si>
  <si>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</si>
  <si>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</si>
  <si>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</si>
  <si>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</si>
  <si>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</si>
  <si>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</si>
  <si>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</si>
  <si>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</si>
  <si>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</si>
  <si>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</si>
  <si>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</si>
  <si>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</si>
  <si>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</si>
  <si>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</si>
  <si>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</si>
  <si>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</si>
  <si>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</si>
  <si>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</si>
  <si>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</si>
  <si>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</si>
  <si>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</si>
  <si>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</si>
  <si>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</si>
  <si>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</si>
  <si>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</si>
  <si>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</si>
  <si>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</si>
  <si>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</si>
  <si>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</si>
  <si>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</si>
  <si>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</si>
  <si>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</si>
  <si>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</si>
  <si>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</si>
  <si>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</si>
  <si>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</si>
  <si>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</si>
  <si>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</si>
  <si>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</si>
  <si>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</si>
  <si>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</si>
  <si>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</si>
  <si>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</si>
  <si>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</si>
  <si>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</si>
  <si>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</si>
  <si>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</si>
  <si>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</si>
  <si>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</si>
  <si>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</si>
  <si>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</si>
  <si>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</si>
  <si>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</si>
  <si>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</si>
  <si>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</si>
  <si>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</si>
  <si>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</si>
  <si>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</si>
  <si>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</si>
  <si>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</si>
  <si>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</si>
  <si>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</si>
  <si>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</si>
  <si>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</si>
  <si>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</si>
  <si>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</si>
  <si>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</si>
  <si>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</si>
  <si>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</si>
  <si>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</si>
  <si>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</si>
  <si>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</si>
  <si>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</si>
  <si>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</si>
  <si>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</si>
  <si>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</si>
  <si>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</si>
  <si>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</si>
  <si>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</si>
  <si>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</si>
  <si>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</si>
  <si>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</si>
  <si>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</si>
  <si>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</si>
  <si>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</si>
  <si>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</si>
  <si>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</si>
  <si>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</si>
  <si>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</si>
  <si>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</si>
  <si>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</si>
  <si>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</si>
  <si>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</si>
  <si>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</si>
  <si>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</si>
  <si>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</si>
  <si>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</si>
  <si>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</si>
  <si>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</si>
  <si>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</si>
  <si>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</si>
  <si>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</si>
  <si>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</si>
  <si>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</si>
  <si>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</si>
  <si>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</si>
  <si>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</si>
  <si>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</si>
  <si>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</si>
  <si>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</si>
  <si>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</si>
  <si>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</si>
  <si>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</si>
  <si>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</si>
  <si>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</si>
  <si>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</si>
  <si>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</si>
  <si>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</si>
  <si>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</si>
  <si>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</si>
  <si>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</si>
  <si>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</si>
  <si>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</si>
  <si>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</si>
  <si>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</si>
  <si>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</si>
  <si>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</si>
  <si>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</si>
  <si>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</si>
  <si>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</si>
  <si>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</si>
  <si>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</si>
  <si>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</si>
  <si>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</si>
  <si>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</si>
  <si>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</si>
  <si>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</si>
  <si>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</si>
  <si>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</si>
  <si>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</si>
  <si>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</si>
  <si>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</si>
  <si>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</si>
  <si>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</si>
  <si>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</si>
  <si>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</si>
  <si>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</si>
  <si>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</si>
  <si>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</si>
  <si>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</si>
  <si>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</si>
  <si>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</si>
  <si>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</si>
  <si>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</si>
  <si>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</si>
  <si>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</si>
  <si>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</si>
  <si>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</si>
  <si>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</si>
  <si>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</si>
  <si>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</si>
  <si>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</si>
  <si>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</si>
  <si>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</si>
  <si>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</si>
  <si>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</si>
  <si>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</si>
  <si>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</si>
  <si>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</si>
  <si>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</si>
  <si>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</si>
  <si>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</si>
  <si>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</si>
  <si>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</si>
  <si>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</si>
  <si>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</si>
  <si>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</si>
  <si>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</si>
  <si>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</si>
  <si>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</si>
  <si>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</si>
  <si>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</si>
  <si>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</si>
  <si>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</si>
  <si>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</si>
  <si>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</si>
  <si>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</si>
  <si>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</si>
  <si>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</si>
  <si>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</si>
  <si>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</si>
  <si>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</si>
  <si>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</si>
  <si>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</si>
  <si>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</si>
  <si>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</si>
  <si>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</si>
  <si>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</si>
  <si>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</si>
  <si>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</si>
  <si>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</si>
  <si>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</si>
  <si>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</si>
  <si>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</si>
  <si>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</si>
  <si>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</si>
  <si>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</si>
  <si>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</si>
  <si>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</si>
  <si>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</si>
  <si>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</si>
  <si>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</si>
  <si>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</si>
  <si>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</si>
  <si>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</si>
  <si>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</si>
  <si>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</si>
  <si>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</si>
  <si>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</si>
  <si>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</si>
  <si>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</si>
  <si>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</si>
  <si>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</si>
  <si>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</si>
  <si>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</si>
  <si>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</si>
  <si>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</si>
  <si>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</si>
  <si>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</si>
  <si>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</si>
  <si>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</si>
  <si>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</si>
  <si>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</si>
  <si>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</si>
  <si>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</si>
  <si>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</si>
  <si>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</si>
  <si>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</si>
  <si>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</si>
  <si>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</si>
  <si>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</si>
  <si>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</si>
  <si>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</si>
  <si>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</si>
  <si>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</si>
  <si>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</si>
  <si>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</si>
  <si>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</si>
  <si>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</si>
  <si>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</si>
  <si>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</si>
  <si>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</si>
  <si>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</si>
  <si>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</si>
  <si>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</si>
  <si>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</si>
  <si>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</si>
  <si>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</si>
  <si>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</si>
  <si>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</si>
  <si>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</si>
  <si>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</si>
  <si>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</si>
  <si>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</si>
  <si>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</si>
  <si>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</si>
  <si>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</si>
  <si>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</si>
  <si>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</si>
  <si>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</si>
  <si>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</si>
  <si>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</si>
  <si>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</si>
  <si>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</si>
  <si>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</si>
  <si>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</si>
  <si>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</si>
  <si>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</si>
  <si>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</si>
  <si>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</si>
  <si>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</si>
  <si>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</si>
  <si>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</si>
  <si>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</si>
  <si>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</si>
  <si>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</si>
  <si>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</si>
  <si>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</si>
  <si>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</si>
  <si>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</si>
  <si>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</si>
  <si>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</si>
  <si>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</si>
  <si>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</si>
  <si>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</si>
  <si>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</si>
  <si>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</si>
  <si>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</si>
  <si>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</si>
  <si>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</si>
  <si>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</si>
  <si>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</si>
  <si>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</si>
  <si>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</si>
  <si>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</si>
  <si>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</si>
  <si>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</si>
  <si>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</si>
  <si>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</si>
  <si>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</si>
  <si>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</si>
  <si>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</si>
  <si>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</si>
  <si>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</si>
  <si>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</si>
  <si>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</si>
  <si>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</si>
  <si>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</si>
  <si>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</si>
  <si>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</si>
  <si>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</si>
  <si>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</si>
  <si>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</si>
  <si>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</si>
  <si>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</si>
  <si>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</si>
  <si>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</si>
  <si>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</si>
  <si>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</si>
  <si>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</si>
  <si>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</si>
  <si>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</si>
  <si>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</si>
  <si>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</si>
  <si>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</si>
  <si>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</si>
  <si>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</si>
  <si>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</si>
  <si>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</si>
  <si>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</si>
  <si>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</si>
  <si>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</si>
  <si>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</si>
  <si>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</si>
  <si>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</si>
  <si>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</si>
  <si>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</si>
  <si>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</si>
  <si>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</si>
  <si>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</si>
  <si>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</si>
  <si>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</si>
  <si>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</si>
  <si>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</si>
  <si>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</si>
  <si>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</si>
  <si>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</si>
  <si>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</si>
  <si>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</si>
  <si>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</si>
  <si>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</si>
  <si>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</si>
  <si>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</si>
  <si>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</si>
  <si>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</si>
  <si>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</si>
  <si>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</si>
  <si>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</si>
  <si>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</si>
  <si>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</si>
  <si>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</si>
  <si>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</si>
  <si>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</si>
  <si>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</si>
  <si>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</si>
  <si>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</si>
  <si>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</si>
  <si>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</si>
  <si>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</si>
  <si>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</si>
  <si>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</si>
  <si>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</si>
  <si>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</si>
  <si>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</si>
  <si>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</si>
  <si>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</si>
  <si>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</si>
  <si>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</si>
  <si>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</si>
  <si>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</si>
  <si>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</si>
  <si>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</si>
  <si>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</si>
  <si>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</si>
  <si>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</si>
  <si>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</si>
  <si>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</si>
  <si>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</si>
  <si>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</si>
  <si>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</si>
  <si>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</si>
  <si>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</si>
  <si>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</si>
  <si>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</si>
  <si>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</si>
  <si>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</si>
  <si>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</si>
  <si>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</si>
  <si>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</si>
  <si>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</si>
  <si>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</si>
  <si>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</si>
  <si>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</si>
  <si>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</si>
  <si>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</si>
  <si>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</si>
  <si>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</si>
  <si>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</si>
  <si>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</si>
  <si>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</si>
  <si>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</si>
  <si>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</si>
  <si>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</si>
  <si>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</si>
  <si>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</si>
  <si>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</si>
  <si>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</si>
  <si>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</si>
  <si>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</si>
  <si>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</si>
  <si>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</si>
  <si>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</si>
  <si>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</si>
  <si>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</si>
  <si>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</si>
  <si>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</si>
  <si>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</si>
  <si>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</si>
  <si>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</si>
  <si>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</si>
  <si>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</si>
  <si>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</si>
  <si>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</si>
  <si>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</si>
  <si>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</si>
  <si>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</si>
  <si>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</si>
  <si>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</si>
  <si>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</si>
  <si>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</si>
  <si>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</si>
  <si>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</si>
  <si>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</si>
  <si>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</si>
  <si>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</si>
  <si>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</si>
  <si>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</si>
  <si>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</si>
  <si>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</si>
  <si>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</si>
  <si>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</si>
  <si>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</si>
  <si>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</si>
  <si>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</si>
  <si>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</si>
  <si>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</si>
  <si>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</si>
  <si>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</si>
  <si>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</si>
  <si>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</si>
  <si>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</si>
  <si>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</si>
  <si>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</si>
  <si>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</si>
  <si>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</si>
  <si>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</si>
  <si>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</si>
  <si>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</si>
  <si>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</si>
  <si>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</si>
  <si>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</si>
  <si>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</si>
  <si>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</si>
  <si>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</si>
  <si>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</si>
  <si>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</si>
  <si>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</si>
  <si>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</si>
  <si>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</si>
  <si>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</si>
  <si>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</si>
  <si>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</si>
  <si>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</si>
  <si>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</si>
  <si>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</si>
  <si>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</si>
  <si>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</si>
  <si>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</si>
  <si>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</si>
  <si>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</si>
  <si>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</si>
  <si>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</si>
  <si>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</si>
  <si>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</si>
  <si>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</si>
  <si>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</si>
  <si>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</si>
  <si>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</si>
  <si>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</si>
  <si>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</si>
  <si>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</si>
  <si>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</si>
  <si>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</si>
  <si>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</si>
  <si>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</si>
  <si>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</si>
  <si>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</si>
  <si>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</si>
  <si>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</si>
  <si>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</si>
  <si>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</si>
  <si>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</si>
  <si>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</si>
  <si>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</si>
  <si>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</si>
  <si>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</si>
  <si>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</si>
  <si>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</si>
  <si>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</si>
  <si>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</si>
  <si>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</si>
  <si>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</si>
  <si>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</si>
  <si>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</si>
  <si>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</si>
  <si>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</si>
  <si>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</si>
  <si>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</si>
  <si>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</si>
  <si>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</si>
  <si>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</si>
  <si>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</si>
  <si>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</si>
  <si>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</si>
  <si>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</si>
  <si>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</si>
  <si>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</si>
  <si>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</si>
  <si>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</si>
  <si>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</si>
  <si>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</si>
  <si>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</si>
  <si>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</si>
  <si>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</si>
  <si>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</si>
  <si>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</si>
  <si>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</si>
  <si>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</si>
  <si>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</si>
  <si>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</si>
  <si>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</si>
  <si>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</si>
  <si>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</si>
  <si>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</si>
  <si>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</si>
  <si>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</si>
  <si>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</si>
  <si>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</si>
  <si>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</si>
  <si>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</si>
  <si>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</si>
  <si>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</si>
  <si>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</si>
  <si>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</si>
  <si>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</si>
  <si>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</si>
  <si>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</si>
  <si>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</si>
  <si>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</si>
  <si>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</si>
  <si>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</si>
  <si>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</si>
  <si>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</si>
  <si>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</si>
  <si>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</si>
  <si>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</si>
  <si>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</si>
  <si>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</si>
  <si>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</si>
  <si>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</si>
  <si>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</si>
  <si>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</si>
  <si>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</si>
  <si>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</si>
  <si>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</si>
  <si>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</si>
  <si>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</si>
  <si>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</si>
  <si>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</si>
  <si>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</si>
  <si>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</si>
  <si>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</si>
  <si>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</si>
  <si>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</si>
  <si>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</si>
  <si>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</si>
  <si>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</si>
  <si>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</si>
  <si>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</si>
  <si>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</si>
  <si>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</si>
  <si>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</si>
  <si>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</si>
  <si>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</si>
  <si>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</si>
  <si>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</si>
  <si>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</si>
  <si>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</si>
  <si>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</si>
  <si>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</si>
  <si>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</si>
  <si>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</si>
  <si>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</si>
  <si>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</si>
  <si>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</si>
  <si>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</si>
  <si>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</si>
  <si>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</si>
  <si>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</si>
  <si>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</si>
  <si>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</si>
  <si>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</si>
  <si>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</si>
  <si>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</si>
  <si>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</si>
  <si>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</si>
  <si>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</si>
  <si>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</si>
  <si>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</si>
  <si>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</si>
  <si>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</si>
  <si>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</si>
  <si>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</si>
  <si>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240 G1 - DE</t>
  </si>
  <si>
    <t>HP 240 G1 - FR</t>
  </si>
  <si>
    <t>HP 240 G1 - IT</t>
  </si>
  <si>
    <t>HP 240 G1 - ES</t>
  </si>
  <si>
    <t>HP 240 G1 - UK</t>
  </si>
  <si>
    <t>HP 240 G1 - NORDIC</t>
  </si>
  <si>
    <t>HP 240 G1 - US int</t>
  </si>
  <si>
    <t>HP 240 G1 - US</t>
  </si>
  <si>
    <t>240 G1, 245 G1, 246 G1, 255 G1, 250 G1</t>
  </si>
  <si>
    <t>HP/W.O. PS./240 G1/RG/DE</t>
  </si>
  <si>
    <t>HP/W.O. PS./240 G1/RG/FR</t>
  </si>
  <si>
    <t>HP/W.O. PS./240 G1/RG/IT</t>
  </si>
  <si>
    <t>HP/W.O. PS./240 G1/RG/ES</t>
  </si>
  <si>
    <t>HP/W.O. PS./240 G1/RG/UK</t>
  </si>
  <si>
    <t>HP/W.O. PS./240 G1/RG/NOR</t>
  </si>
  <si>
    <t>HP 240 G1</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</si>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</sst>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130" zoomScaleNormal="130" workbookViewId="0">
      <selection activeCell="F9" sqref="F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692</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693</v>
      </c>
    </row>
    <row r="4" spans="1:193" ht="17" x14ac:dyDescent="0.2">
      <c r="A4" s="1" t="str">
        <f>IF(ISBLANK(Values!E3),"",IF(Values!$B$37="EU","computercomponent","computer"))</f>
        <v>computer</v>
      </c>
      <c r="B4" s="27" t="str">
        <f>Values!B13</f>
        <v>HP 240 G1</v>
      </c>
      <c r="C4" s="27" t="s">
        <v>345</v>
      </c>
      <c r="D4" s="28">
        <f>Values!B14</f>
        <v>5714401243991</v>
      </c>
      <c r="E4" s="1" t="s">
        <v>346</v>
      </c>
      <c r="F4" s="27" t="str">
        <f>SUBSTITUTE(Values!B1, "{language}", "") &amp; " " &amp; Values!B3</f>
        <v>replacement  backlit keyboard for HP    240 G1, 245 G1, 246 G1, 255 G1, 250 G1</v>
      </c>
      <c r="G4" s="27" t="s">
        <v>345</v>
      </c>
      <c r="H4" s="1" t="str">
        <f>Values!B16</f>
        <v>computer-keyboards</v>
      </c>
      <c r="I4" s="1" t="str">
        <f>IF(ISBLANK(Values!E3),"","4730574031")</f>
        <v>4730574031</v>
      </c>
      <c r="J4" s="29" t="str">
        <f>Values!B13</f>
        <v>HP 240 G1</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v>
      </c>
      <c r="B5" s="33" t="str">
        <f>IF(ISBLANK(Values!E4),"",Values!F4)</f>
        <v>HP 240 G1 - DE</v>
      </c>
      <c r="C5" s="29" t="str">
        <f>IF(ISBLANK(Values!E4),"","TellusRem")</f>
        <v>TellusRem</v>
      </c>
      <c r="D5" s="28">
        <f>IF(ISBLANK(Values!E4),"",Values!E4)</f>
        <v>5714401243007</v>
      </c>
      <c r="E5" s="1" t="str">
        <f>IF(ISBLANK(Values!E4),"","EAN")</f>
        <v>EAN</v>
      </c>
      <c r="F5" s="27" t="str">
        <f>IF(ISBLANK(Values!E4),"",IF(Values!J4, SUBSTITUTE(Values!$B$1, "{language}", Values!H4) &amp; " " &amp;Values!$B$3, SUBSTITUTE(Values!$B$2, "{language}", Values!$H4) &amp; " " &amp;Values!$B$3))</f>
        <v>replacement German non-backlit keyboard for HP    240 G1, 245 G1, 246 G1, 255 G1, 250 G1</v>
      </c>
      <c r="G5" s="29" t="str">
        <f>IF(ISBLANK(Values!E4),"","TellusRem")</f>
        <v>TellusRem</v>
      </c>
      <c r="H5" s="1" t="str">
        <f>IF(ISBLANK(Values!E4),"",Values!$B$16)</f>
        <v>computer-keyboards</v>
      </c>
      <c r="I5" s="1" t="str">
        <f>IF(ISBLANK(Values!E4),"","4730574031")</f>
        <v>4730574031</v>
      </c>
      <c r="J5" s="31" t="str">
        <f>IF(ISBLANK(Values!E4),"",Values!F4 )</f>
        <v>HP 240 G1 - DE</v>
      </c>
      <c r="K5" s="27">
        <f>IF(ISBLANK(Values!E4),"",IF(Values!J4, Values!$B$4, Values!$B$5))</f>
        <v>43.99</v>
      </c>
      <c r="L5" s="27">
        <f>IF(ISBLANK(Values!E4),"",IF($CO5="DEFAULT", Values!$B$18, ""))</f>
        <v>5</v>
      </c>
      <c r="M5" s="27" t="str">
        <f>IF(ISBLANK(Values!E4),"",Values!$M4)</f>
        <v>https://raw.githubusercontent.com/PatrickVibild/TellusAmazonPictures/master/pictures/HP/W.O. PS./240 G1/RG/DE/1.jpg</v>
      </c>
      <c r="N5" s="27" t="str">
        <f>IF(ISBLANK(Values!$F4),"",Values!N4)</f>
        <v>https://raw.githubusercontent.com/PatrickVibild/TellusAmazonPictures/master/pictures/HP/W.O. PS./240 G1/RG/DE/2.jpg</v>
      </c>
      <c r="O5" s="27" t="str">
        <f>IF(ISBLANK(Values!$F4),"",Values!O4)</f>
        <v>https://raw.githubusercontent.com/PatrickVibild/TellusAmazonPictures/master/pictures/HP/W.O. PS./240 G1/RG/DE/3.jpg</v>
      </c>
      <c r="P5" s="27" t="str">
        <f>IF(ISBLANK(Values!$F4),"",Values!P4)</f>
        <v>https://raw.githubusercontent.com/PatrickVibild/TellusAmazonPictures/master/pictures/HP/W.O. PS./240 G1/RG/DE/4.jpg</v>
      </c>
      <c r="Q5" s="27" t="str">
        <f>IF(ISBLANK(Values!$F4),"",Values!Q4)</f>
        <v>https://raw.githubusercontent.com/PatrickVibild/TellusAmazonPictures/master/pictures/HP/W.O. PS./240 G1/RG/DE/5.jpg</v>
      </c>
      <c r="R5" s="27" t="str">
        <f>IF(ISBLANK(Values!$F4),"",Values!R4)</f>
        <v>https://raw.githubusercontent.com/PatrickVibild/TellusAmazonPictures/master/pictures/HP/W.O. PS./240 G1/RG/DE/6.jpg</v>
      </c>
      <c r="S5" s="27" t="str">
        <f>IF(ISBLANK(Values!$F4),"",Values!S4)</f>
        <v>https://raw.githubusercontent.com/PatrickVibild/TellusAmazonPictures/master/pictures/HP/W.O. PS./240 G1/RG/DE/7.jpg</v>
      </c>
      <c r="T5" s="27" t="str">
        <f>IF(ISBLANK(Values!$F4),"",Values!T4)</f>
        <v>https://raw.githubusercontent.com/PatrickVibild/TellusAmazonPictures/master/pictures/HP/W.O. PS./240 G1/RG/DE/8.jpg</v>
      </c>
      <c r="U5" s="27" t="str">
        <f>IF(ISBLANK(Values!$F4),"",Values!U4)</f>
        <v>https://raw.githubusercontent.com/PatrickVibild/TellusAmazonPictures/master/pictures/HP/W.O. PS./240 G1/RG/DE/9.jpg</v>
      </c>
      <c r="W5" s="29" t="str">
        <f>IF(ISBLANK(Values!E4),"","Child")</f>
        <v>Child</v>
      </c>
      <c r="X5" s="29" t="str">
        <f>IF(ISBLANK(Values!E4),"",Values!$B$13)</f>
        <v>HP 240 G1</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HP 240 G1, 245 G1, 246 G1, 255 G1, 250 G1.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7">
        <f>IF(ISBLANK(Values!E4),"",IF(Values!J4, Values!$B$4, Values!$B$5))</f>
        <v>43.99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4">
        <f>K5</f>
        <v>43.99</v>
      </c>
    </row>
    <row r="6" spans="1:193" ht="48" x14ac:dyDescent="0.2">
      <c r="A6" s="1" t="str">
        <f>IF(ISBLANK(Values!E5),"",IF(Values!$B$37="EU","computercomponent","computer"))</f>
        <v>computer</v>
      </c>
      <c r="B6" s="33" t="str">
        <f>IF(ISBLANK(Values!E5),"",Values!F5)</f>
        <v>HP 240 G1 - FR</v>
      </c>
      <c r="C6" s="29" t="str">
        <f>IF(ISBLANK(Values!E5),"","TellusRem")</f>
        <v>TellusRem</v>
      </c>
      <c r="D6" s="28">
        <f>IF(ISBLANK(Values!E5),"",Values!E5)</f>
        <v>5714401243014</v>
      </c>
      <c r="E6" s="1" t="str">
        <f>IF(ISBLANK(Values!E5),"","EAN")</f>
        <v>EAN</v>
      </c>
      <c r="F6" s="27" t="str">
        <f>IF(ISBLANK(Values!E5),"",IF(Values!J5, SUBSTITUTE(Values!$B$1, "{language}", Values!H5) &amp; " " &amp;Values!$B$3, SUBSTITUTE(Values!$B$2, "{language}", Values!$H5) &amp; " " &amp;Values!$B$3))</f>
        <v>replacement French non-backlit keyboard for HP    240 G1, 245 G1, 246 G1, 255 G1, 250 G1</v>
      </c>
      <c r="G6" s="29" t="str">
        <f>IF(ISBLANK(Values!E5),"","TellusRem")</f>
        <v>TellusRem</v>
      </c>
      <c r="H6" s="1" t="str">
        <f>IF(ISBLANK(Values!E5),"",Values!$B$16)</f>
        <v>computer-keyboards</v>
      </c>
      <c r="I6" s="1" t="str">
        <f>IF(ISBLANK(Values!E5),"","4730574031")</f>
        <v>4730574031</v>
      </c>
      <c r="J6" s="31" t="str">
        <f>IF(ISBLANK(Values!E5),"",Values!F5 )</f>
        <v>HP 240 G1 - FR</v>
      </c>
      <c r="K6" s="27">
        <f>IF(ISBLANK(Values!E5),"",IF(Values!J5, Values!$B$4, Values!$B$5))</f>
        <v>43.99</v>
      </c>
      <c r="L6" s="27">
        <f>IF(ISBLANK(Values!E5),"",IF($CO6="DEFAULT", Values!$B$18, ""))</f>
        <v>5</v>
      </c>
      <c r="M6" s="27" t="str">
        <f>IF(ISBLANK(Values!E5),"",Values!$M5)</f>
        <v>https://raw.githubusercontent.com/PatrickVibild/TellusAmazonPictures/master/pictures/HP/W.O. PS./240 G1/RG/FR/1.jpg</v>
      </c>
      <c r="N6" s="27" t="str">
        <f>IF(ISBLANK(Values!$F5),"",Values!N5)</f>
        <v>https://raw.githubusercontent.com/PatrickVibild/TellusAmazonPictures/master/pictures/HP/W.O. PS./240 G1/RG/FR/2.jpg</v>
      </c>
      <c r="O6" s="27" t="str">
        <f>IF(ISBLANK(Values!$F5),"",Values!O5)</f>
        <v>https://raw.githubusercontent.com/PatrickVibild/TellusAmazonPictures/master/pictures/HP/W.O. PS./240 G1/RG/FR/3.jpg</v>
      </c>
      <c r="P6" s="27" t="str">
        <f>IF(ISBLANK(Values!$F5),"",Values!P5)</f>
        <v>https://raw.githubusercontent.com/PatrickVibild/TellusAmazonPictures/master/pictures/HP/W.O. PS./240 G1/RG/FR/4.jpg</v>
      </c>
      <c r="Q6" s="27" t="str">
        <f>IF(ISBLANK(Values!$F5),"",Values!Q5)</f>
        <v>https://raw.githubusercontent.com/PatrickVibild/TellusAmazonPictures/master/pictures/HP/W.O. PS./240 G1/RG/FR/5.jpg</v>
      </c>
      <c r="R6" s="27" t="str">
        <f>IF(ISBLANK(Values!$F5),"",Values!R5)</f>
        <v>https://raw.githubusercontent.com/PatrickVibild/TellusAmazonPictures/master/pictures/HP/W.O. PS./240 G1/RG/FR/6.jpg</v>
      </c>
      <c r="S6" s="27" t="str">
        <f>IF(ISBLANK(Values!$F5),"",Values!S5)</f>
        <v>https://raw.githubusercontent.com/PatrickVibild/TellusAmazonPictures/master/pictures/HP/W.O. PS./240 G1/RG/FR/7.jpg</v>
      </c>
      <c r="T6" s="27" t="str">
        <f>IF(ISBLANK(Values!$F5),"",Values!T5)</f>
        <v>https://raw.githubusercontent.com/PatrickVibild/TellusAmazonPictures/master/pictures/HP/W.O. PS./240 G1/RG/FR/8.jpg</v>
      </c>
      <c r="U6" s="27" t="str">
        <f>IF(ISBLANK(Values!$F5),"",Values!U5)</f>
        <v>https://raw.githubusercontent.com/PatrickVibild/TellusAmazonPictures/master/pictures/HP/W.O. PS./240 G1/RG/FR/9.jpg</v>
      </c>
      <c r="W6" s="29" t="str">
        <f>IF(ISBLANK(Values!E5),"","Child")</f>
        <v>Child</v>
      </c>
      <c r="X6" s="29" t="str">
        <f>IF(ISBLANK(Values!E5),"",Values!$B$13)</f>
        <v>HP 240 G1</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HP 240 G1, 245 G1, 246 G1, 255 G1, 250 G1.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7">
        <f>IF(ISBLANK(Values!E5),"",IF(Values!J5, Values!$B$4, Values!$B$5))</f>
        <v>43.99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4">
        <f>K6</f>
        <v>43.99</v>
      </c>
    </row>
    <row r="7" spans="1:193" ht="48" x14ac:dyDescent="0.2">
      <c r="A7" s="1" t="str">
        <f>IF(ISBLANK(Values!E6),"",IF(Values!$B$37="EU","computercomponent","computer"))</f>
        <v>computer</v>
      </c>
      <c r="B7" s="33" t="str">
        <f>IF(ISBLANK(Values!E6),"",Values!F6)</f>
        <v>HP 240 G1 - IT</v>
      </c>
      <c r="C7" s="29" t="str">
        <f>IF(ISBLANK(Values!E6),"","TellusRem")</f>
        <v>TellusRem</v>
      </c>
      <c r="D7" s="28">
        <f>IF(ISBLANK(Values!E6),"",Values!E6)</f>
        <v>5714401243021</v>
      </c>
      <c r="E7" s="1" t="str">
        <f>IF(ISBLANK(Values!E6),"","EAN")</f>
        <v>EAN</v>
      </c>
      <c r="F7" s="27" t="str">
        <f>IF(ISBLANK(Values!E6),"",IF(Values!J6, SUBSTITUTE(Values!$B$1, "{language}", Values!H6) &amp; " " &amp;Values!$B$3, SUBSTITUTE(Values!$B$2, "{language}", Values!$H6) &amp; " " &amp;Values!$B$3))</f>
        <v>replacement Italian non-backlit keyboard for HP    240 G1, 245 G1, 246 G1, 255 G1, 250 G1</v>
      </c>
      <c r="G7" s="29" t="str">
        <f>IF(ISBLANK(Values!E6),"","TellusRem")</f>
        <v>TellusRem</v>
      </c>
      <c r="H7" s="1" t="str">
        <f>IF(ISBLANK(Values!E6),"",Values!$B$16)</f>
        <v>computer-keyboards</v>
      </c>
      <c r="I7" s="1" t="str">
        <f>IF(ISBLANK(Values!E6),"","4730574031")</f>
        <v>4730574031</v>
      </c>
      <c r="J7" s="31" t="str">
        <f>IF(ISBLANK(Values!E6),"",Values!F6 )</f>
        <v>HP 240 G1 - IT</v>
      </c>
      <c r="K7" s="27">
        <f>IF(ISBLANK(Values!E6),"",IF(Values!J6, Values!$B$4, Values!$B$5))</f>
        <v>43.99</v>
      </c>
      <c r="L7" s="27">
        <f>IF(ISBLANK(Values!E6),"",IF($CO7="DEFAULT", Values!$B$18, ""))</f>
        <v>5</v>
      </c>
      <c r="M7" s="27" t="str">
        <f>IF(ISBLANK(Values!E6),"",Values!$M6)</f>
        <v>https://raw.githubusercontent.com/PatrickVibild/TellusAmazonPictures/master/pictures/HP/W.O. PS./240 G1/RG/IT/1.jpg</v>
      </c>
      <c r="N7" s="27" t="str">
        <f>IF(ISBLANK(Values!$F6),"",Values!N6)</f>
        <v>https://raw.githubusercontent.com/PatrickVibild/TellusAmazonPictures/master/pictures/HP/W.O. PS./240 G1/RG/IT/2.jpg</v>
      </c>
      <c r="O7" s="27" t="str">
        <f>IF(ISBLANK(Values!$F6),"",Values!O6)</f>
        <v>https://raw.githubusercontent.com/PatrickVibild/TellusAmazonPictures/master/pictures/HP/W.O. PS./240 G1/RG/IT/3.jpg</v>
      </c>
      <c r="P7" s="27" t="str">
        <f>IF(ISBLANK(Values!$F6),"",Values!P6)</f>
        <v>https://raw.githubusercontent.com/PatrickVibild/TellusAmazonPictures/master/pictures/HP/W.O. PS./240 G1/RG/IT/4.jpg</v>
      </c>
      <c r="Q7" s="27" t="str">
        <f>IF(ISBLANK(Values!$F6),"",Values!Q6)</f>
        <v>https://raw.githubusercontent.com/PatrickVibild/TellusAmazonPictures/master/pictures/HP/W.O. PS./240 G1/RG/IT/5.jpg</v>
      </c>
      <c r="R7" s="27" t="str">
        <f>IF(ISBLANK(Values!$F6),"",Values!R6)</f>
        <v>https://raw.githubusercontent.com/PatrickVibild/TellusAmazonPictures/master/pictures/HP/W.O. PS./240 G1/RG/IT/6.jpg</v>
      </c>
      <c r="S7" s="27" t="str">
        <f>IF(ISBLANK(Values!$F6),"",Values!S6)</f>
        <v>https://raw.githubusercontent.com/PatrickVibild/TellusAmazonPictures/master/pictures/HP/W.O. PS./240 G1/RG/IT/7.jpg</v>
      </c>
      <c r="T7" s="27" t="str">
        <f>IF(ISBLANK(Values!$F6),"",Values!T6)</f>
        <v>https://raw.githubusercontent.com/PatrickVibild/TellusAmazonPictures/master/pictures/HP/W.O. PS./240 G1/RG/IT/8.jpg</v>
      </c>
      <c r="U7" s="27" t="str">
        <f>IF(ISBLANK(Values!$F6),"",Values!U6)</f>
        <v>https://raw.githubusercontent.com/PatrickVibild/TellusAmazonPictures/master/pictures/HP/W.O. PS./240 G1/RG/IT/9.jpg</v>
      </c>
      <c r="W7" s="29" t="str">
        <f>IF(ISBLANK(Values!E6),"","Child")</f>
        <v>Child</v>
      </c>
      <c r="X7" s="29" t="str">
        <f>IF(ISBLANK(Values!E6),"",Values!$B$13)</f>
        <v>HP 240 G1</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HP 240 G1, 245 G1, 246 G1, 255 G1, 250 G1.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7">
        <f>IF(ISBLANK(Values!E6),"",IF(Values!J6, Values!$B$4, Values!$B$5))</f>
        <v>43.99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4">
        <f>K7</f>
        <v>43.99</v>
      </c>
    </row>
    <row r="8" spans="1:193" ht="48" x14ac:dyDescent="0.2">
      <c r="A8" s="1" t="str">
        <f>IF(ISBLANK(Values!E7),"",IF(Values!$B$37="EU","computercomponent","computer"))</f>
        <v>computer</v>
      </c>
      <c r="B8" s="33" t="str">
        <f>IF(ISBLANK(Values!E7),"",Values!F7)</f>
        <v>HP 240 G1 - ES</v>
      </c>
      <c r="C8" s="29" t="str">
        <f>IF(ISBLANK(Values!E7),"","TellusRem")</f>
        <v>TellusRem</v>
      </c>
      <c r="D8" s="28">
        <f>IF(ISBLANK(Values!E7),"",Values!E7)</f>
        <v>5714401243038</v>
      </c>
      <c r="E8" s="1" t="str">
        <f>IF(ISBLANK(Values!E7),"","EAN")</f>
        <v>EAN</v>
      </c>
      <c r="F8" s="27" t="str">
        <f>IF(ISBLANK(Values!E7),"",IF(Values!J7, SUBSTITUTE(Values!$B$1, "{language}", Values!H7) &amp; " " &amp;Values!$B$3, SUBSTITUTE(Values!$B$2, "{language}", Values!$H7) &amp; " " &amp;Values!$B$3))</f>
        <v>replacement Spanish non-backlit keyboard for HP    240 G1, 245 G1, 246 G1, 255 G1, 250 G1</v>
      </c>
      <c r="G8" s="29" t="str">
        <f>IF(ISBLANK(Values!E7),"","TellusRem")</f>
        <v>TellusRem</v>
      </c>
      <c r="H8" s="1" t="str">
        <f>IF(ISBLANK(Values!E7),"",Values!$B$16)</f>
        <v>computer-keyboards</v>
      </c>
      <c r="I8" s="1" t="str">
        <f>IF(ISBLANK(Values!E7),"","4730574031")</f>
        <v>4730574031</v>
      </c>
      <c r="J8" s="31" t="str">
        <f>IF(ISBLANK(Values!E7),"",Values!F7 )</f>
        <v>HP 240 G1 - ES</v>
      </c>
      <c r="K8" s="27">
        <f>IF(ISBLANK(Values!E7),"",IF(Values!J7, Values!$B$4, Values!$B$5))</f>
        <v>43.99</v>
      </c>
      <c r="L8" s="27">
        <f>IF(ISBLANK(Values!E7),"",IF($CO8="DEFAULT", Values!$B$18, ""))</f>
        <v>5</v>
      </c>
      <c r="M8" s="27" t="str">
        <f>IF(ISBLANK(Values!E7),"",Values!$M7)</f>
        <v>https://raw.githubusercontent.com/PatrickVibild/TellusAmazonPictures/master/pictures/HP/W.O. PS./240 G1/RG/ES/1.jpg</v>
      </c>
      <c r="N8" s="27" t="str">
        <f>IF(ISBLANK(Values!$F7),"",Values!N7)</f>
        <v>https://raw.githubusercontent.com/PatrickVibild/TellusAmazonPictures/master/pictures/HP/W.O. PS./240 G1/RG/ES/2.jpg</v>
      </c>
      <c r="O8" s="27" t="str">
        <f>IF(ISBLANK(Values!$F7),"",Values!O7)</f>
        <v>https://raw.githubusercontent.com/PatrickVibild/TellusAmazonPictures/master/pictures/HP/W.O. PS./240 G1/RG/ES/3.jpg</v>
      </c>
      <c r="P8" s="27" t="str">
        <f>IF(ISBLANK(Values!$F7),"",Values!P7)</f>
        <v>https://raw.githubusercontent.com/PatrickVibild/TellusAmazonPictures/master/pictures/HP/W.O. PS./240 G1/RG/ES/4.jpg</v>
      </c>
      <c r="Q8" s="27" t="str">
        <f>IF(ISBLANK(Values!$F7),"",Values!Q7)</f>
        <v>https://raw.githubusercontent.com/PatrickVibild/TellusAmazonPictures/master/pictures/HP/W.O. PS./240 G1/RG/ES/5.jpg</v>
      </c>
      <c r="R8" s="27" t="str">
        <f>IF(ISBLANK(Values!$F7),"",Values!R7)</f>
        <v>https://raw.githubusercontent.com/PatrickVibild/TellusAmazonPictures/master/pictures/HP/W.O. PS./240 G1/RG/ES/6.jpg</v>
      </c>
      <c r="S8" s="27" t="str">
        <f>IF(ISBLANK(Values!$F7),"",Values!S7)</f>
        <v>https://raw.githubusercontent.com/PatrickVibild/TellusAmazonPictures/master/pictures/HP/W.O. PS./240 G1/RG/ES/7.jpg</v>
      </c>
      <c r="T8" s="27" t="str">
        <f>IF(ISBLANK(Values!$F7),"",Values!T7)</f>
        <v>https://raw.githubusercontent.com/PatrickVibild/TellusAmazonPictures/master/pictures/HP/W.O. PS./240 G1/RG/ES/8.jpg</v>
      </c>
      <c r="U8" s="27" t="str">
        <f>IF(ISBLANK(Values!$F7),"",Values!U7)</f>
        <v>https://raw.githubusercontent.com/PatrickVibild/TellusAmazonPictures/master/pictures/HP/W.O. PS./240 G1/RG/ES/9.jpg</v>
      </c>
      <c r="W8" s="29" t="str">
        <f>IF(ISBLANK(Values!E7),"","Child")</f>
        <v>Child</v>
      </c>
      <c r="X8" s="29" t="str">
        <f>IF(ISBLANK(Values!E7),"",Values!$B$13)</f>
        <v>HP 240 G1</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HP 240 G1, 245 G1, 246 G1, 255 G1, 250 G1.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7">
        <f>IF(ISBLANK(Values!E7),"",IF(Values!J7, Values!$B$4, Values!$B$5))</f>
        <v>43.99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4">
        <f>K8</f>
        <v>43.99</v>
      </c>
    </row>
    <row r="9" spans="1:193" ht="48" x14ac:dyDescent="0.2">
      <c r="A9" s="1" t="str">
        <f>IF(ISBLANK(Values!E8),"",IF(Values!$B$37="EU","computercomponent","computer"))</f>
        <v>computer</v>
      </c>
      <c r="B9" s="33" t="str">
        <f>IF(ISBLANK(Values!E8),"",Values!F8)</f>
        <v>HP 240 G1 - UK</v>
      </c>
      <c r="C9" s="29" t="str">
        <f>IF(ISBLANK(Values!E8),"","TellusRem")</f>
        <v>TellusRem</v>
      </c>
      <c r="D9" s="28">
        <f>IF(ISBLANK(Values!E8),"",Values!E8)</f>
        <v>5714401243045</v>
      </c>
      <c r="E9" s="1" t="str">
        <f>IF(ISBLANK(Values!E8),"","EAN")</f>
        <v>EAN</v>
      </c>
      <c r="F9" s="27" t="str">
        <f>IF(ISBLANK(Values!E8),"",IF(Values!J8, SUBSTITUTE(Values!$B$1, "{language}", Values!H8) &amp; " " &amp;Values!$B$3, SUBSTITUTE(Values!$B$2, "{language}", Values!$H8) &amp; " " &amp;Values!$B$3))</f>
        <v>replacement UK non-backlit keyboard for HP    240 G1, 245 G1, 246 G1, 255 G1, 250 G1</v>
      </c>
      <c r="G9" s="29" t="str">
        <f>IF(ISBLANK(Values!E8),"","TellusRem")</f>
        <v>TellusRem</v>
      </c>
      <c r="H9" s="1" t="str">
        <f>IF(ISBLANK(Values!E8),"",Values!$B$16)</f>
        <v>computer-keyboards</v>
      </c>
      <c r="I9" s="1" t="str">
        <f>IF(ISBLANK(Values!E8),"","4730574031")</f>
        <v>4730574031</v>
      </c>
      <c r="J9" s="31" t="str">
        <f>IF(ISBLANK(Values!E8),"",Values!F8 )</f>
        <v>HP 240 G1 - UK</v>
      </c>
      <c r="K9" s="27">
        <f>IF(ISBLANK(Values!E8),"",IF(Values!J8, Values!$B$4, Values!$B$5))</f>
        <v>43.99</v>
      </c>
      <c r="L9" s="27">
        <f>IF(ISBLANK(Values!E8),"",IF($CO9="DEFAULT", Values!$B$18, ""))</f>
        <v>5</v>
      </c>
      <c r="M9" s="27" t="str">
        <f>IF(ISBLANK(Values!E8),"",Values!$M8)</f>
        <v>https://raw.githubusercontent.com/PatrickVibild/TellusAmazonPictures/master/pictures/HP/W.O. PS./240 G1/RG/UK/1.jpg</v>
      </c>
      <c r="N9" s="27" t="str">
        <f>IF(ISBLANK(Values!$F8),"",Values!N8)</f>
        <v>https://raw.githubusercontent.com/PatrickVibild/TellusAmazonPictures/master/pictures/HP/W.O. PS./240 G1/RG/UK/2.jpg</v>
      </c>
      <c r="O9" s="27" t="str">
        <f>IF(ISBLANK(Values!$F8),"",Values!O8)</f>
        <v>https://raw.githubusercontent.com/PatrickVibild/TellusAmazonPictures/master/pictures/HP/W.O. PS./240 G1/RG/UK/3.jpg</v>
      </c>
      <c r="P9" s="27" t="str">
        <f>IF(ISBLANK(Values!$F8),"",Values!P8)</f>
        <v>https://raw.githubusercontent.com/PatrickVibild/TellusAmazonPictures/master/pictures/HP/W.O. PS./240 G1/RG/UK/4.jpg</v>
      </c>
      <c r="Q9" s="27" t="str">
        <f>IF(ISBLANK(Values!$F8),"",Values!Q8)</f>
        <v>https://raw.githubusercontent.com/PatrickVibild/TellusAmazonPictures/master/pictures/HP/W.O. PS./240 G1/RG/UK/5.jpg</v>
      </c>
      <c r="R9" s="27" t="str">
        <f>IF(ISBLANK(Values!$F8),"",Values!R8)</f>
        <v>https://raw.githubusercontent.com/PatrickVibild/TellusAmazonPictures/master/pictures/HP/W.O. PS./240 G1/RG/UK/6.jpg</v>
      </c>
      <c r="S9" s="27" t="str">
        <f>IF(ISBLANK(Values!$F8),"",Values!S8)</f>
        <v>https://raw.githubusercontent.com/PatrickVibild/TellusAmazonPictures/master/pictures/HP/W.O. PS./240 G1/RG/UK/7.jpg</v>
      </c>
      <c r="T9" s="27" t="str">
        <f>IF(ISBLANK(Values!$F8),"",Values!T8)</f>
        <v>https://raw.githubusercontent.com/PatrickVibild/TellusAmazonPictures/master/pictures/HP/W.O. PS./240 G1/RG/UK/8.jpg</v>
      </c>
      <c r="U9" s="27" t="str">
        <f>IF(ISBLANK(Values!$F8),"",Values!U8)</f>
        <v>https://raw.githubusercontent.com/PatrickVibild/TellusAmazonPictures/master/pictures/HP/W.O. PS./240 G1/RG/UK/9.jpg</v>
      </c>
      <c r="W9" s="29" t="str">
        <f>IF(ISBLANK(Values!E8),"","Child")</f>
        <v>Child</v>
      </c>
      <c r="X9" s="29" t="str">
        <f>IF(ISBLANK(Values!E8),"",Values!$B$13)</f>
        <v>HP 240 G1</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HP 240 G1, 245 G1, 246 G1, 255 G1, 250 G1.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7">
        <f>IF(ISBLANK(Values!E8),"",IF(Values!J8, Values!$B$4, Values!$B$5))</f>
        <v>43.99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4">
        <f>K9</f>
        <v>43.99</v>
      </c>
    </row>
    <row r="10" spans="1:193" ht="48" x14ac:dyDescent="0.2">
      <c r="A10" s="1" t="str">
        <f>IF(ISBLANK(Values!E9),"",IF(Values!$B$37="EU","computercomponent","computer"))</f>
        <v>computer</v>
      </c>
      <c r="B10" s="33" t="str">
        <f>IF(ISBLANK(Values!E9),"",Values!F9)</f>
        <v>HP 240 G1 - NORDIC</v>
      </c>
      <c r="C10" s="29" t="str">
        <f>IF(ISBLANK(Values!E9),"","TellusRem")</f>
        <v>TellusRem</v>
      </c>
      <c r="D10" s="28">
        <f>IF(ISBLANK(Values!E9),"",Values!E9)</f>
        <v>5714401243052</v>
      </c>
      <c r="E10" s="1" t="str">
        <f>IF(ISBLANK(Values!E9),"","EAN")</f>
        <v>EAN</v>
      </c>
      <c r="F10" s="27" t="str">
        <f>IF(ISBLANK(Values!E9),"",IF(Values!J9, SUBSTITUTE(Values!$B$1, "{language}", Values!H9) &amp; " " &amp;Values!$B$3, SUBSTITUTE(Values!$B$2, "{language}", Values!$H9) &amp; " " &amp;Values!$B$3))</f>
        <v>replacement Scandinavian – Nordic non-backlit keyboard for HP    240 G1, 245 G1, 246 G1, 255 G1, 250 G1</v>
      </c>
      <c r="G10" s="29" t="str">
        <f>IF(ISBLANK(Values!E9),"","TellusRem")</f>
        <v>TellusRem</v>
      </c>
      <c r="H10" s="1" t="str">
        <f>IF(ISBLANK(Values!E9),"",Values!$B$16)</f>
        <v>computer-keyboards</v>
      </c>
      <c r="I10" s="1" t="str">
        <f>IF(ISBLANK(Values!E9),"","4730574031")</f>
        <v>4730574031</v>
      </c>
      <c r="J10" s="31" t="str">
        <f>IF(ISBLANK(Values!E9),"",Values!F9 )</f>
        <v>HP 240 G1 - NORDIC</v>
      </c>
      <c r="K10" s="27">
        <f>IF(ISBLANK(Values!E9),"",IF(Values!J9, Values!$B$4, Values!$B$5))</f>
        <v>43.99</v>
      </c>
      <c r="L10" s="27">
        <f>IF(ISBLANK(Values!E9),"",IF($CO10="DEFAULT", Values!$B$18, ""))</f>
        <v>5</v>
      </c>
      <c r="M10" s="27" t="str">
        <f>IF(ISBLANK(Values!E9),"",Values!$M9)</f>
        <v>https://raw.githubusercontent.com/PatrickVibild/TellusAmazonPictures/master/pictures/HP/W.O. PS./240 G1/RG/NOR/1.jpg</v>
      </c>
      <c r="N10" s="27" t="str">
        <f>IF(ISBLANK(Values!$F9),"",Values!N9)</f>
        <v>https://raw.githubusercontent.com/PatrickVibild/TellusAmazonPictures/master/pictures/HP/W.O. PS./240 G1/RG/NOR/2.jpg</v>
      </c>
      <c r="O10" s="27" t="str">
        <f>IF(ISBLANK(Values!$F9),"",Values!O9)</f>
        <v>https://raw.githubusercontent.com/PatrickVibild/TellusAmazonPictures/master/pictures/HP/W.O. PS./240 G1/RG/NOR/3.jpg</v>
      </c>
      <c r="P10" s="27" t="str">
        <f>IF(ISBLANK(Values!$F9),"",Values!P9)</f>
        <v>https://raw.githubusercontent.com/PatrickVibild/TellusAmazonPictures/master/pictures/HP/W.O. PS./240 G1/RG/NOR/4.jpg</v>
      </c>
      <c r="Q10" s="27" t="str">
        <f>IF(ISBLANK(Values!$F9),"",Values!Q9)</f>
        <v>https://raw.githubusercontent.com/PatrickVibild/TellusAmazonPictures/master/pictures/HP/W.O. PS./240 G1/RG/NOR/5.jpg</v>
      </c>
      <c r="R10" s="27" t="str">
        <f>IF(ISBLANK(Values!$F9),"",Values!R9)</f>
        <v>https://raw.githubusercontent.com/PatrickVibild/TellusAmazonPictures/master/pictures/HP/W.O. PS./240 G1/RG/NOR/6.jpg</v>
      </c>
      <c r="S10" s="27" t="str">
        <f>IF(ISBLANK(Values!$F9),"",Values!S9)</f>
        <v>https://raw.githubusercontent.com/PatrickVibild/TellusAmazonPictures/master/pictures/HP/W.O. PS./240 G1/RG/NOR/7.jpg</v>
      </c>
      <c r="T10" s="27" t="str">
        <f>IF(ISBLANK(Values!$F9),"",Values!T9)</f>
        <v>https://raw.githubusercontent.com/PatrickVibild/TellusAmazonPictures/master/pictures/HP/W.O. PS./240 G1/RG/NOR/8.jpg</v>
      </c>
      <c r="U10" s="27" t="str">
        <f>IF(ISBLANK(Values!$F9),"",Values!U9)</f>
        <v>https://raw.githubusercontent.com/PatrickVibild/TellusAmazonPictures/master/pictures/HP/W.O. PS./240 G1/RG/NOR/9.jpg</v>
      </c>
      <c r="W10" s="29" t="str">
        <f>IF(ISBLANK(Values!E9),"","Child")</f>
        <v>Child</v>
      </c>
      <c r="X10" s="29" t="str">
        <f>IF(ISBLANK(Values!E9),"",Values!$B$13)</f>
        <v>HP 240 G1</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HP 240 G1, 245 G1, 246 G1, 255 G1, 250 G1.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f>IF(ISBLANK(Values!E9),"",IF(Values!J9, Values!$B$4, Values!$B$5))</f>
        <v>43.99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4">
        <f>K10</f>
        <v>43.99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4"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4" t="str">
        <f>K12</f>
        <v/>
      </c>
    </row>
    <row r="13" spans="1:193" ht="48" x14ac:dyDescent="0.2">
      <c r="A13" s="1" t="str">
        <f>IF(ISBLANK(Values!E12),"",IF(Values!$B$37="EU","computercomponent","computer"))</f>
        <v>computer</v>
      </c>
      <c r="B13" s="33" t="str">
        <f>IF(ISBLANK(Values!E12),"",Values!F12)</f>
        <v>HP 240 G1 - US int</v>
      </c>
      <c r="C13" s="29" t="str">
        <f>IF(ISBLANK(Values!E12),"","TellusRem")</f>
        <v>TellusRem</v>
      </c>
      <c r="D13" s="28">
        <f>IF(ISBLANK(Values!E12),"",Values!E12)</f>
        <v>5714401243083</v>
      </c>
      <c r="E13" s="1" t="str">
        <f>IF(ISBLANK(Values!E12),"","EAN")</f>
        <v>EAN</v>
      </c>
      <c r="F13" s="27" t="str">
        <f>IF(ISBLANK(Values!E12),"",IF(Values!J12, SUBSTITUTE(Values!$B$1, "{language}", Values!H12) &amp; " " &amp;Values!$B$3, SUBSTITUTE(Values!$B$2, "{language}", Values!$H12) &amp; " " &amp;Values!$B$3))</f>
        <v>replacement US International non-backlit keyboard for HP    240 G1, 245 G1, 246 G1, 255 G1, 250 G1</v>
      </c>
      <c r="G13" s="29" t="str">
        <f>IF(ISBLANK(Values!E12),"","TellusRem")</f>
        <v>TellusRem</v>
      </c>
      <c r="H13" s="1" t="str">
        <f>IF(ISBLANK(Values!E12),"",Values!$B$16)</f>
        <v>computer-keyboards</v>
      </c>
      <c r="I13" s="1" t="str">
        <f>IF(ISBLANK(Values!E12),"","4730574031")</f>
        <v>4730574031</v>
      </c>
      <c r="J13" s="31" t="str">
        <f>IF(ISBLANK(Values!E12),"",Values!F12 )</f>
        <v>HP 240 G1 - US int</v>
      </c>
      <c r="K13" s="27">
        <f>IF(ISBLANK(Values!E12),"",IF(Values!J12, Values!$B$4, Values!$B$5))</f>
        <v>43.99</v>
      </c>
      <c r="L13" s="27">
        <f>IF(ISBLANK(Values!E12),"",IF($CO13="DEFAULT", Values!$B$18, ""))</f>
        <v>5</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HP 240 G1</v>
      </c>
      <c r="Y13" s="31" t="str">
        <f>IF(ISBLANK(Values!E12),"","Size-Color")</f>
        <v>Size-Color</v>
      </c>
      <c r="Z13" s="29" t="str">
        <f>IF(ISBLANK(Values!E12),"","variation")</f>
        <v>variation</v>
      </c>
      <c r="AA13" s="1"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HP 240 G1, 245 G1, 246 G1, 255 G1, 250 G1. Please check the picture and description carefully before purchasing any keyboard. This ensures that you get the correct laptop keyboard for your computer. Super easy installation.</v>
      </c>
      <c r="AT13" s="27" t="str">
        <f>IF(ISBLANK(Values!E12),"",Values!H12)</f>
        <v>US International</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IF(ISBLANK(Values!E12),"",IF(Values!J12, Values!$B$4, Values!$B$5))</f>
        <v>43.99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4">
        <f>K13</f>
        <v>43.99</v>
      </c>
    </row>
    <row r="14" spans="1:193" ht="48" x14ac:dyDescent="0.2">
      <c r="A14" s="1" t="str">
        <f>IF(ISBLANK(Values!E13),"",IF(Values!$B$37="EU","computercomponent","computer"))</f>
        <v>computer</v>
      </c>
      <c r="B14" s="33" t="str">
        <f>IF(ISBLANK(Values!E13),"",Values!F13)</f>
        <v>HP 240 G1 - US</v>
      </c>
      <c r="C14" s="29" t="str">
        <f>IF(ISBLANK(Values!E13),"","TellusRem")</f>
        <v>TellusRem</v>
      </c>
      <c r="D14" s="28">
        <f>IF(ISBLANK(Values!E13),"",Values!E13)</f>
        <v>5714401243090</v>
      </c>
      <c r="E14" s="1" t="str">
        <f>IF(ISBLANK(Values!E13),"","EAN")</f>
        <v>EAN</v>
      </c>
      <c r="F14" s="27" t="str">
        <f>IF(ISBLANK(Values!E13),"",IF(Values!J13, SUBSTITUTE(Values!$B$1, "{language}", Values!H13) &amp; " " &amp;Values!$B$3, SUBSTITUTE(Values!$B$2, "{language}", Values!$H13) &amp; " " &amp;Values!$B$3))</f>
        <v>replacement US non-backlit keyboard for HP    240 G1, 245 G1, 246 G1, 255 G1, 250 G1</v>
      </c>
      <c r="G14" s="29" t="str">
        <f>IF(ISBLANK(Values!E13),"","TellusRem")</f>
        <v>TellusRem</v>
      </c>
      <c r="H14" s="1" t="str">
        <f>IF(ISBLANK(Values!E13),"",Values!$B$16)</f>
        <v>computer-keyboards</v>
      </c>
      <c r="I14" s="1" t="str">
        <f>IF(ISBLANK(Values!E13),"","4730574031")</f>
        <v>4730574031</v>
      </c>
      <c r="J14" s="31" t="str">
        <f>IF(ISBLANK(Values!E13),"",Values!F13 )</f>
        <v>HP 240 G1 - US</v>
      </c>
      <c r="K14" s="27">
        <f>IF(ISBLANK(Values!E13),"",IF(Values!J13, Values!$B$4, Values!$B$5))</f>
        <v>43.99</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HP 240 G1</v>
      </c>
      <c r="Y14" s="31" t="str">
        <f>IF(ISBLANK(Values!E13),"","Size-Color")</f>
        <v>Size-Color</v>
      </c>
      <c r="Z14" s="29" t="str">
        <f>IF(ISBLANK(Values!E13),"","variation")</f>
        <v>variation</v>
      </c>
      <c r="AA14" s="1"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240 G1, 245 G1, 246 G1, 255 G1, 250 G1</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HP 240 G1, 245 G1, 246 G1, 255 G1, 250 G1. Please check the picture and description carefully before purchasing any keyboard. This ensures that you get the correct laptop keyboard for your computer. Super easy installation.</v>
      </c>
      <c r="AT14" s="27" t="str">
        <f>IF(ISBLANK(Values!E13),"",Values!H13)</f>
        <v>US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AMAZON_NA</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t="str">
        <f>IF(ISBLANK(Values!E13),"",IF(CO14&lt;&gt;"DEFAULT", "", 3))</f>
        <v/>
      </c>
      <c r="FH14" s="1" t="str">
        <f>IF(ISBLANK(Values!E13),"","FALSE")</f>
        <v>FALSE</v>
      </c>
      <c r="FI14" s="1" t="str">
        <f>IF(ISBLANK(Values!E13),"","FALSE")</f>
        <v>FALSE</v>
      </c>
      <c r="FJ14" s="1" t="str">
        <f>IF(ISBLANK(Values!E13),"","FALSE")</f>
        <v>FALSE</v>
      </c>
      <c r="FM14" s="1" t="str">
        <f>IF(ISBLANK(Values!E13),"","1")</f>
        <v>1</v>
      </c>
      <c r="FO14" s="27">
        <f>IF(ISBLANK(Values!E13),"",IF(Values!J13, Values!$B$4, Values!$B$5))</f>
        <v>43.99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4">
        <f>K14</f>
        <v>43.99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4"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4"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4"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4"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4"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4"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4"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4"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5"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5"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5"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5"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5"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5"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5"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5"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5"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5"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5"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5"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5"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5"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5"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5"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5"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5"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5"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4"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4"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4"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4"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4"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4"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4"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4"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1" zoomScale="128" zoomScaleNormal="100" workbookViewId="0">
      <selection activeCell="B37" sqref="B37"/>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3" t="s">
        <v>352</v>
      </c>
      <c r="F1" s="63"/>
      <c r="G1" s="63"/>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7" x14ac:dyDescent="0.2">
      <c r="A3" s="37" t="s">
        <v>354</v>
      </c>
      <c r="B3" s="62" t="s">
        <v>684</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v>46.99</v>
      </c>
      <c r="C4" s="42" t="b">
        <f>FALSE()</f>
        <v>0</v>
      </c>
      <c r="D4" s="42" t="b">
        <f>TRUE()</f>
        <v>1</v>
      </c>
      <c r="E4" s="61">
        <v>5714401243007</v>
      </c>
      <c r="F4" s="60" t="s">
        <v>676</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0</v>
      </c>
      <c r="K4" s="36" t="s">
        <v>685</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https://raw.githubusercontent.com/PatrickVibild/TellusAmazonPictures/master/pictures/HP/W.O. PS./240 G1/RG/DE/1.jpg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https://raw.githubusercontent.com/PatrickVibild/TellusAmazonPictures/master/pictures/HP/W.O. PS./240 G1/RG/DE/2.jpg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https://raw.githubusercontent.com/PatrickVibild/TellusAmazonPictures/master/pictures/HP/W.O. PS./240 G1/RG/DE/3.jpg</v>
      </c>
      <c r="P4" t="str">
        <f t="shared" ref="P4:P35" si="3">IF(ISBLANK(K4),"",IF(L4, "https://raw.githubusercontent.com/PatrickVibild/TellusAmazonPictures/master/pictures/"&amp;K4&amp;"/4.jpg", ""))</f>
        <v>https://raw.githubusercontent.com/PatrickVibild/TellusAmazonPictures/master/pictures/HP/W.O. PS./240 G1/RG/DE/4.jpg</v>
      </c>
      <c r="Q4" t="str">
        <f t="shared" ref="Q4:Q35" si="4">IF(ISBLANK(K4),"",IF(L4, "https://raw.githubusercontent.com/PatrickVibild/TellusAmazonPictures/master/pictures/"&amp;K4&amp;"/5.jpg", ""))</f>
        <v>https://raw.githubusercontent.com/PatrickVibild/TellusAmazonPictures/master/pictures/HP/W.O. PS./240 G1/RG/DE/5.jpg</v>
      </c>
      <c r="R4" t="str">
        <f t="shared" ref="R4:R35" si="5">IF(ISBLANK(K4),"",IF(L4, "https://raw.githubusercontent.com/PatrickVibild/TellusAmazonPictures/master/pictures/"&amp;K4&amp;"/6.jpg", ""))</f>
        <v>https://raw.githubusercontent.com/PatrickVibild/TellusAmazonPictures/master/pictures/HP/W.O. PS./240 G1/RG/DE/6.jpg</v>
      </c>
      <c r="S4" t="str">
        <f t="shared" ref="S4:S35" si="6">IF(ISBLANK(K4),"",IF(L4, "https://raw.githubusercontent.com/PatrickVibild/TellusAmazonPictures/master/pictures/"&amp;K4&amp;"/7.jpg", ""))</f>
        <v>https://raw.githubusercontent.com/PatrickVibild/TellusAmazonPictures/master/pictures/HP/W.O. PS./240 G1/RG/DE/7.jpg</v>
      </c>
      <c r="T4" t="str">
        <f t="shared" ref="T4:T35" si="7">IF(ISBLANK(K4),"",IF(L4, "https://raw.githubusercontent.com/PatrickVibild/TellusAmazonPictures/master/pictures/"&amp;K4&amp;"/8.jpg",""))</f>
        <v>https://raw.githubusercontent.com/PatrickVibild/TellusAmazonPictures/master/pictures/HP/W.O. PS./240 G1/RG/DE/8.jpg</v>
      </c>
      <c r="U4" t="str">
        <f t="shared" ref="U4:U35" si="8">IF(ISBLANK(K4),"",IF(L4, "https://raw.githubusercontent.com/PatrickVibild/TellusAmazonPictures/master/pictures/"&amp;K4&amp;"/9.jpg", ""))</f>
        <v>https://raw.githubusercontent.com/PatrickVibild/TellusAmazonPictures/master/pictures/HP/W.O. PS./240 G1/RG/DE/9.jpg</v>
      </c>
      <c r="V4" s="43">
        <f>MATCH(G4,options!$D$1:$D$20,0)</f>
        <v>1</v>
      </c>
    </row>
    <row r="5" spans="1:22" ht="42" x14ac:dyDescent="0.15">
      <c r="A5" s="37" t="s">
        <v>371</v>
      </c>
      <c r="B5" s="41">
        <v>43.99</v>
      </c>
      <c r="C5" s="42" t="b">
        <f>FALSE()</f>
        <v>0</v>
      </c>
      <c r="D5" s="42" t="b">
        <f>TRUE()</f>
        <v>1</v>
      </c>
      <c r="E5" s="61">
        <v>5714401243014</v>
      </c>
      <c r="F5" s="60" t="s">
        <v>677</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0</v>
      </c>
      <c r="K5" s="36" t="s">
        <v>686</v>
      </c>
      <c r="L5" s="46" t="b">
        <v>1</v>
      </c>
      <c r="M5" s="47" t="str">
        <f t="shared" si="0"/>
        <v>https://raw.githubusercontent.com/PatrickVibild/TellusAmazonPictures/master/pictures/HP/W.O. PS./240 G1/RG/FR/1.jpg</v>
      </c>
      <c r="N5" s="47" t="str">
        <f t="shared" si="1"/>
        <v>https://raw.githubusercontent.com/PatrickVibild/TellusAmazonPictures/master/pictures/HP/W.O. PS./240 G1/RG/FR/2.jpg</v>
      </c>
      <c r="O5" s="48" t="str">
        <f t="shared" si="2"/>
        <v>https://raw.githubusercontent.com/PatrickVibild/TellusAmazonPictures/master/pictures/HP/W.O. PS./240 G1/RG/FR/3.jpg</v>
      </c>
      <c r="P5" t="str">
        <f t="shared" si="3"/>
        <v>https://raw.githubusercontent.com/PatrickVibild/TellusAmazonPictures/master/pictures/HP/W.O. PS./240 G1/RG/FR/4.jpg</v>
      </c>
      <c r="Q5" t="str">
        <f t="shared" si="4"/>
        <v>https://raw.githubusercontent.com/PatrickVibild/TellusAmazonPictures/master/pictures/HP/W.O. PS./240 G1/RG/FR/5.jpg</v>
      </c>
      <c r="R5" t="str">
        <f t="shared" si="5"/>
        <v>https://raw.githubusercontent.com/PatrickVibild/TellusAmazonPictures/master/pictures/HP/W.O. PS./240 G1/RG/FR/6.jpg</v>
      </c>
      <c r="S5" t="str">
        <f t="shared" si="6"/>
        <v>https://raw.githubusercontent.com/PatrickVibild/TellusAmazonPictures/master/pictures/HP/W.O. PS./240 G1/RG/FR/7.jpg</v>
      </c>
      <c r="T5" t="str">
        <f t="shared" si="7"/>
        <v>https://raw.githubusercontent.com/PatrickVibild/TellusAmazonPictures/master/pictures/HP/W.O. PS./240 G1/RG/FR/8.jpg</v>
      </c>
      <c r="U5" t="str">
        <f t="shared" si="8"/>
        <v>https://raw.githubusercontent.com/PatrickVibild/TellusAmazonPictures/master/pictures/HP/W.O. PS./240 G1/RG/FR/9.jpg</v>
      </c>
      <c r="V5" s="43">
        <f>MATCH(G5,options!$D$1:$D$20,0)</f>
        <v>2</v>
      </c>
    </row>
    <row r="6" spans="1:22" ht="42" x14ac:dyDescent="0.15">
      <c r="A6" s="37" t="s">
        <v>373</v>
      </c>
      <c r="B6" s="49" t="s">
        <v>414</v>
      </c>
      <c r="C6" s="42" t="b">
        <f>FALSE()</f>
        <v>0</v>
      </c>
      <c r="D6" s="42" t="b">
        <f>TRUE()</f>
        <v>1</v>
      </c>
      <c r="E6" s="61">
        <v>5714401243021</v>
      </c>
      <c r="F6" s="60" t="s">
        <v>678</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0</v>
      </c>
      <c r="K6" s="36" t="s">
        <v>687</v>
      </c>
      <c r="L6" s="46" t="b">
        <v>1</v>
      </c>
      <c r="M6" s="47" t="str">
        <f t="shared" si="0"/>
        <v>https://raw.githubusercontent.com/PatrickVibild/TellusAmazonPictures/master/pictures/HP/W.O. PS./240 G1/RG/IT/1.jpg</v>
      </c>
      <c r="N6" s="47" t="str">
        <f t="shared" si="1"/>
        <v>https://raw.githubusercontent.com/PatrickVibild/TellusAmazonPictures/master/pictures/HP/W.O. PS./240 G1/RG/IT/2.jpg</v>
      </c>
      <c r="O6" s="48" t="str">
        <f t="shared" si="2"/>
        <v>https://raw.githubusercontent.com/PatrickVibild/TellusAmazonPictures/master/pictures/HP/W.O. PS./240 G1/RG/IT/3.jpg</v>
      </c>
      <c r="P6" t="str">
        <f t="shared" si="3"/>
        <v>https://raw.githubusercontent.com/PatrickVibild/TellusAmazonPictures/master/pictures/HP/W.O. PS./240 G1/RG/IT/4.jpg</v>
      </c>
      <c r="Q6" t="str">
        <f t="shared" si="4"/>
        <v>https://raw.githubusercontent.com/PatrickVibild/TellusAmazonPictures/master/pictures/HP/W.O. PS./240 G1/RG/IT/5.jpg</v>
      </c>
      <c r="R6" t="str">
        <f t="shared" si="5"/>
        <v>https://raw.githubusercontent.com/PatrickVibild/TellusAmazonPictures/master/pictures/HP/W.O. PS./240 G1/RG/IT/6.jpg</v>
      </c>
      <c r="S6" t="str">
        <f t="shared" si="6"/>
        <v>https://raw.githubusercontent.com/PatrickVibild/TellusAmazonPictures/master/pictures/HP/W.O. PS./240 G1/RG/IT/7.jpg</v>
      </c>
      <c r="T6" t="str">
        <f t="shared" si="7"/>
        <v>https://raw.githubusercontent.com/PatrickVibild/TellusAmazonPictures/master/pictures/HP/W.O. PS./240 G1/RG/IT/8.jpg</v>
      </c>
      <c r="U6" t="str">
        <f t="shared" si="8"/>
        <v>https://raw.githubusercontent.com/PatrickVibild/TellusAmazonPictures/master/pictures/HP/W.O. PS./240 G1/RG/IT/9.jpg</v>
      </c>
      <c r="V6" s="43">
        <f>MATCH(G6,options!$D$1:$D$20,0)</f>
        <v>3</v>
      </c>
    </row>
    <row r="7" spans="1:22" ht="42" x14ac:dyDescent="0.15">
      <c r="A7" s="37" t="s">
        <v>376</v>
      </c>
      <c r="B7" s="50" t="str">
        <f>IF(B6=options!C1,"32","41")</f>
        <v>32</v>
      </c>
      <c r="C7" s="42" t="b">
        <f>FALSE()</f>
        <v>0</v>
      </c>
      <c r="D7" s="42" t="b">
        <f>TRUE()</f>
        <v>1</v>
      </c>
      <c r="E7" s="61">
        <v>5714401243038</v>
      </c>
      <c r="F7" s="60" t="s">
        <v>679</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0</v>
      </c>
      <c r="K7" s="36" t="s">
        <v>688</v>
      </c>
      <c r="L7" s="46" t="b">
        <v>1</v>
      </c>
      <c r="M7" s="47" t="str">
        <f t="shared" si="0"/>
        <v>https://raw.githubusercontent.com/PatrickVibild/TellusAmazonPictures/master/pictures/HP/W.O. PS./240 G1/RG/ES/1.jpg</v>
      </c>
      <c r="N7" s="47" t="str">
        <f t="shared" si="1"/>
        <v>https://raw.githubusercontent.com/PatrickVibild/TellusAmazonPictures/master/pictures/HP/W.O. PS./240 G1/RG/ES/2.jpg</v>
      </c>
      <c r="O7" s="48" t="str">
        <f t="shared" si="2"/>
        <v>https://raw.githubusercontent.com/PatrickVibild/TellusAmazonPictures/master/pictures/HP/W.O. PS./240 G1/RG/ES/3.jpg</v>
      </c>
      <c r="P7" t="str">
        <f t="shared" si="3"/>
        <v>https://raw.githubusercontent.com/PatrickVibild/TellusAmazonPictures/master/pictures/HP/W.O. PS./240 G1/RG/ES/4.jpg</v>
      </c>
      <c r="Q7" t="str">
        <f t="shared" si="4"/>
        <v>https://raw.githubusercontent.com/PatrickVibild/TellusAmazonPictures/master/pictures/HP/W.O. PS./240 G1/RG/ES/5.jpg</v>
      </c>
      <c r="R7" t="str">
        <f t="shared" si="5"/>
        <v>https://raw.githubusercontent.com/PatrickVibild/TellusAmazonPictures/master/pictures/HP/W.O. PS./240 G1/RG/ES/6.jpg</v>
      </c>
      <c r="S7" t="str">
        <f t="shared" si="6"/>
        <v>https://raw.githubusercontent.com/PatrickVibild/TellusAmazonPictures/master/pictures/HP/W.O. PS./240 G1/RG/ES/7.jpg</v>
      </c>
      <c r="T7" t="str">
        <f t="shared" si="7"/>
        <v>https://raw.githubusercontent.com/PatrickVibild/TellusAmazonPictures/master/pictures/HP/W.O. PS./240 G1/RG/ES/8.jpg</v>
      </c>
      <c r="U7" t="str">
        <f t="shared" si="8"/>
        <v>https://raw.githubusercontent.com/PatrickVibild/TellusAmazonPictures/master/pictures/HP/W.O. PS./240 G1/RG/ES/9.jpg</v>
      </c>
      <c r="V7" s="43">
        <f>MATCH(G7,options!$D$1:$D$20,0)</f>
        <v>4</v>
      </c>
    </row>
    <row r="8" spans="1:22" ht="42" x14ac:dyDescent="0.15">
      <c r="A8" s="37" t="s">
        <v>378</v>
      </c>
      <c r="B8" s="50" t="str">
        <f>IF(B6=options!C1,"18","17")</f>
        <v>18</v>
      </c>
      <c r="C8" s="42" t="b">
        <f>FALSE()</f>
        <v>0</v>
      </c>
      <c r="D8" s="42" t="b">
        <f>TRUE()</f>
        <v>1</v>
      </c>
      <c r="E8" s="61">
        <v>5714401243045</v>
      </c>
      <c r="F8" s="60" t="s">
        <v>680</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0</v>
      </c>
      <c r="K8" s="36" t="s">
        <v>689</v>
      </c>
      <c r="L8" s="46" t="b">
        <v>1</v>
      </c>
      <c r="M8" s="47" t="str">
        <f t="shared" si="0"/>
        <v>https://raw.githubusercontent.com/PatrickVibild/TellusAmazonPictures/master/pictures/HP/W.O. PS./240 G1/RG/UK/1.jpg</v>
      </c>
      <c r="N8" s="47" t="str">
        <f t="shared" si="1"/>
        <v>https://raw.githubusercontent.com/PatrickVibild/TellusAmazonPictures/master/pictures/HP/W.O. PS./240 G1/RG/UK/2.jpg</v>
      </c>
      <c r="O8" s="48" t="str">
        <f t="shared" si="2"/>
        <v>https://raw.githubusercontent.com/PatrickVibild/TellusAmazonPictures/master/pictures/HP/W.O. PS./240 G1/RG/UK/3.jpg</v>
      </c>
      <c r="P8" t="str">
        <f t="shared" si="3"/>
        <v>https://raw.githubusercontent.com/PatrickVibild/TellusAmazonPictures/master/pictures/HP/W.O. PS./240 G1/RG/UK/4.jpg</v>
      </c>
      <c r="Q8" t="str">
        <f t="shared" si="4"/>
        <v>https://raw.githubusercontent.com/PatrickVibild/TellusAmazonPictures/master/pictures/HP/W.O. PS./240 G1/RG/UK/5.jpg</v>
      </c>
      <c r="R8" t="str">
        <f t="shared" si="5"/>
        <v>https://raw.githubusercontent.com/PatrickVibild/TellusAmazonPictures/master/pictures/HP/W.O. PS./240 G1/RG/UK/6.jpg</v>
      </c>
      <c r="S8" t="str">
        <f t="shared" si="6"/>
        <v>https://raw.githubusercontent.com/PatrickVibild/TellusAmazonPictures/master/pictures/HP/W.O. PS./240 G1/RG/UK/7.jpg</v>
      </c>
      <c r="T8" t="str">
        <f t="shared" si="7"/>
        <v>https://raw.githubusercontent.com/PatrickVibild/TellusAmazonPictures/master/pictures/HP/W.O. PS./240 G1/RG/UK/8.jpg</v>
      </c>
      <c r="U8" t="str">
        <f t="shared" si="8"/>
        <v>https://raw.githubusercontent.com/PatrickVibild/TellusAmazonPictures/master/pictures/HP/W.O. PS./240 G1/RG/UK/9.jpg</v>
      </c>
      <c r="V8" s="43">
        <f>MATCH(G8,options!$D$1:$D$20,0)</f>
        <v>5</v>
      </c>
    </row>
    <row r="9" spans="1:22" ht="42" x14ac:dyDescent="0.15">
      <c r="A9" s="37" t="s">
        <v>380</v>
      </c>
      <c r="B9" s="50" t="str">
        <f>IF(B6=options!C1,"2","5")</f>
        <v>2</v>
      </c>
      <c r="C9" s="42" t="b">
        <f>FALSE()</f>
        <v>0</v>
      </c>
      <c r="D9" s="42" t="b">
        <f>TRUE()</f>
        <v>1</v>
      </c>
      <c r="E9" s="61">
        <v>5714401243052</v>
      </c>
      <c r="F9" s="60" t="s">
        <v>681</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0</v>
      </c>
      <c r="K9" s="36" t="s">
        <v>690</v>
      </c>
      <c r="L9" s="46" t="b">
        <v>1</v>
      </c>
      <c r="M9" s="47" t="str">
        <f t="shared" si="0"/>
        <v>https://raw.githubusercontent.com/PatrickVibild/TellusAmazonPictures/master/pictures/HP/W.O. PS./240 G1/RG/NOR/1.jpg</v>
      </c>
      <c r="N9" s="47" t="str">
        <f t="shared" si="1"/>
        <v>https://raw.githubusercontent.com/PatrickVibild/TellusAmazonPictures/master/pictures/HP/W.O. PS./240 G1/RG/NOR/2.jpg</v>
      </c>
      <c r="O9" s="48" t="str">
        <f t="shared" si="2"/>
        <v>https://raw.githubusercontent.com/PatrickVibild/TellusAmazonPictures/master/pictures/HP/W.O. PS./240 G1/RG/NOR/3.jpg</v>
      </c>
      <c r="P9" t="str">
        <f t="shared" si="3"/>
        <v>https://raw.githubusercontent.com/PatrickVibild/TellusAmazonPictures/master/pictures/HP/W.O. PS./240 G1/RG/NOR/4.jpg</v>
      </c>
      <c r="Q9" t="str">
        <f t="shared" si="4"/>
        <v>https://raw.githubusercontent.com/PatrickVibild/TellusAmazonPictures/master/pictures/HP/W.O. PS./240 G1/RG/NOR/5.jpg</v>
      </c>
      <c r="R9" t="str">
        <f t="shared" si="5"/>
        <v>https://raw.githubusercontent.com/PatrickVibild/TellusAmazonPictures/master/pictures/HP/W.O. PS./240 G1/RG/NOR/6.jpg</v>
      </c>
      <c r="S9" t="str">
        <f t="shared" si="6"/>
        <v>https://raw.githubusercontent.com/PatrickVibild/TellusAmazonPictures/master/pictures/HP/W.O. PS./240 G1/RG/NOR/7.jpg</v>
      </c>
      <c r="T9" t="str">
        <f t="shared" si="7"/>
        <v>https://raw.githubusercontent.com/PatrickVibild/TellusAmazonPictures/master/pictures/HP/W.O. PS./240 G1/RG/NOR/8.jpg</v>
      </c>
      <c r="U9" t="str">
        <f t="shared" si="8"/>
        <v>https://raw.githubusercontent.com/PatrickVibild/TellusAmazonPictures/master/pictures/HP/W.O. PS./240 G1/RG/NOR/9.jpg</v>
      </c>
      <c r="V9" s="43">
        <f>MATCH(G9,options!$D$1:$D$20,0)</f>
        <v>6</v>
      </c>
    </row>
    <row r="10" spans="1:22" ht="14" x14ac:dyDescent="0.15">
      <c r="A10" t="s">
        <v>382</v>
      </c>
      <c r="B10" s="51"/>
      <c r="C10" s="42"/>
      <c r="D10" s="42"/>
      <c r="E10" s="61"/>
      <c r="F10" s="60"/>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0"/>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14" x14ac:dyDescent="0.15">
      <c r="B12" s="51"/>
      <c r="C12" s="42" t="b">
        <f>FALSE()</f>
        <v>0</v>
      </c>
      <c r="D12" s="42" t="b">
        <f>FALSE()</f>
        <v>0</v>
      </c>
      <c r="E12" s="61">
        <v>5714401243083</v>
      </c>
      <c r="F12" s="60" t="s">
        <v>682</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0</v>
      </c>
      <c r="K12" s="36"/>
      <c r="L12" s="46"/>
      <c r="M12" s="47" t="str">
        <f t="shared" si="0"/>
        <v/>
      </c>
      <c r="N12" s="47" t="str">
        <f t="shared" si="1"/>
        <v/>
      </c>
      <c r="O12" s="48" t="str">
        <f t="shared" si="2"/>
        <v/>
      </c>
      <c r="P12" t="str">
        <f t="shared" si="3"/>
        <v/>
      </c>
      <c r="Q12" t="str">
        <f t="shared" si="4"/>
        <v/>
      </c>
      <c r="R12" t="str">
        <f t="shared" si="5"/>
        <v/>
      </c>
      <c r="S12" t="str">
        <f t="shared" si="6"/>
        <v/>
      </c>
      <c r="T12" t="str">
        <f t="shared" si="7"/>
        <v/>
      </c>
      <c r="U12" t="str">
        <f t="shared" si="8"/>
        <v/>
      </c>
      <c r="V12" s="43">
        <f>MATCH(G12,options!$D$1:$D$20,0)</f>
        <v>16</v>
      </c>
    </row>
    <row r="13" spans="1:22" ht="14" x14ac:dyDescent="0.15">
      <c r="A13" s="37" t="s">
        <v>387</v>
      </c>
      <c r="B13" s="60" t="s">
        <v>691</v>
      </c>
      <c r="C13" s="42" t="b">
        <v>1</v>
      </c>
      <c r="D13" s="42" t="b">
        <f>FALSE()</f>
        <v>0</v>
      </c>
      <c r="E13" s="61">
        <v>5714401243090</v>
      </c>
      <c r="F13" s="60" t="s">
        <v>683</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c r="L13" s="46"/>
      <c r="M13" s="47" t="str">
        <f t="shared" si="0"/>
        <v/>
      </c>
      <c r="N13" s="47" t="str">
        <f t="shared" si="1"/>
        <v/>
      </c>
      <c r="O13" s="48" t="str">
        <f t="shared" si="2"/>
        <v/>
      </c>
      <c r="P13" t="str">
        <f t="shared" si="3"/>
        <v/>
      </c>
      <c r="Q13" t="str">
        <f t="shared" si="4"/>
        <v/>
      </c>
      <c r="R13" t="str">
        <f t="shared" si="5"/>
        <v/>
      </c>
      <c r="S13" t="str">
        <f t="shared" si="6"/>
        <v/>
      </c>
      <c r="T13" t="str">
        <f t="shared" si="7"/>
        <v/>
      </c>
      <c r="U13" t="str">
        <f t="shared" si="8"/>
        <v/>
      </c>
      <c r="V13" s="43">
        <f>MATCH(G13,options!$D$1:$D$20,0)</f>
        <v>18</v>
      </c>
    </row>
    <row r="14" spans="1:22" x14ac:dyDescent="0.15">
      <c r="A14" s="37" t="s">
        <v>389</v>
      </c>
      <c r="B14" s="60">
        <v>5714401243991</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f>FALSE()</f>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f>FALSE()</f>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f>FALSE()</f>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f>FALSE()</f>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f>FALSE()</f>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f>FALSE()</f>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f>FALSE()</f>
        <v>0</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404</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2024-07-25T00:59:50Z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