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O/650 G1/"/>
    </mc:Choice>
  </mc:AlternateContent>
  <xr:revisionPtr revIDLastSave="0" documentId="13_ncr:1_{AB0E546C-4FB8-2942-B66C-0B17B6F68456}"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H41" i="2" s="1"/>
  <c r="U41" i="2"/>
  <c r="T41" i="2"/>
  <c r="S41" i="2"/>
  <c r="R41" i="2"/>
  <c r="Q41" i="2"/>
  <c r="P41" i="2"/>
  <c r="O41" i="2"/>
  <c r="N41" i="2"/>
  <c r="M41" i="2"/>
  <c r="L41" i="2"/>
  <c r="J41" i="2"/>
  <c r="I41" i="2"/>
  <c r="V40" i="2"/>
  <c r="H40" i="2" s="1"/>
  <c r="U40" i="2"/>
  <c r="T40" i="2"/>
  <c r="S40" i="2"/>
  <c r="R40" i="2"/>
  <c r="Q40" i="2"/>
  <c r="P40" i="2"/>
  <c r="O40" i="2"/>
  <c r="N40" i="2"/>
  <c r="M40" i="2"/>
  <c r="L40" i="2"/>
  <c r="J40" i="2"/>
  <c r="I40" i="2"/>
  <c r="V39" i="2"/>
  <c r="H39" i="2" s="1"/>
  <c r="U39" i="2"/>
  <c r="T39" i="2"/>
  <c r="S39" i="2"/>
  <c r="R39" i="2"/>
  <c r="Q39" i="2"/>
  <c r="P39" i="2"/>
  <c r="O39" i="2"/>
  <c r="N39" i="2"/>
  <c r="M39" i="2"/>
  <c r="L39" i="2"/>
  <c r="J39" i="2"/>
  <c r="I39" i="2"/>
  <c r="V38" i="2"/>
  <c r="U38" i="2"/>
  <c r="T38" i="2"/>
  <c r="S38" i="2"/>
  <c r="R38" i="2"/>
  <c r="Q38" i="2"/>
  <c r="P38" i="2"/>
  <c r="O38" i="2"/>
  <c r="N38" i="2"/>
  <c r="M38" i="2"/>
  <c r="L38" i="2"/>
  <c r="J38" i="2"/>
  <c r="I38" i="2"/>
  <c r="H38" i="2"/>
  <c r="V37" i="2"/>
  <c r="H37" i="2" s="1"/>
  <c r="U37" i="2"/>
  <c r="T37" i="2"/>
  <c r="S37" i="2"/>
  <c r="R37" i="2"/>
  <c r="Q37" i="2"/>
  <c r="P37" i="2"/>
  <c r="O37" i="2"/>
  <c r="N37" i="2"/>
  <c r="M37" i="2"/>
  <c r="L37" i="2"/>
  <c r="J37" i="2"/>
  <c r="I37" i="2"/>
  <c r="V36" i="2"/>
  <c r="H36" i="2" s="1"/>
  <c r="U36" i="2"/>
  <c r="T36" i="2"/>
  <c r="S36" i="2"/>
  <c r="R36" i="2"/>
  <c r="Q36" i="2"/>
  <c r="P36" i="2"/>
  <c r="O36" i="2"/>
  <c r="N36" i="2"/>
  <c r="M36" i="2"/>
  <c r="L36" i="2"/>
  <c r="J36" i="2"/>
  <c r="I36" i="2"/>
  <c r="V35" i="2"/>
  <c r="H35" i="2" s="1"/>
  <c r="U35" i="2"/>
  <c r="T35" i="2"/>
  <c r="S35" i="2"/>
  <c r="R35" i="2"/>
  <c r="Q35" i="2"/>
  <c r="P35" i="2"/>
  <c r="O35" i="2"/>
  <c r="N35" i="2"/>
  <c r="M35" i="2"/>
  <c r="L35" i="2"/>
  <c r="J35" i="2"/>
  <c r="I35" i="2"/>
  <c r="V34" i="2"/>
  <c r="H34" i="2" s="1"/>
  <c r="U34" i="2"/>
  <c r="T34" i="2"/>
  <c r="S34" i="2"/>
  <c r="R34" i="2"/>
  <c r="Q34" i="2"/>
  <c r="P34" i="2"/>
  <c r="O34" i="2"/>
  <c r="N34" i="2"/>
  <c r="M34" i="2"/>
  <c r="L34" i="2"/>
  <c r="J34" i="2"/>
  <c r="I34" i="2"/>
  <c r="V33" i="2"/>
  <c r="U33" i="2"/>
  <c r="T33" i="2"/>
  <c r="S33" i="2"/>
  <c r="R33" i="2"/>
  <c r="Q33" i="2"/>
  <c r="P33" i="2"/>
  <c r="O33" i="2"/>
  <c r="N33" i="2"/>
  <c r="M33" i="2"/>
  <c r="L33" i="2"/>
  <c r="J33" i="2"/>
  <c r="I33" i="2"/>
  <c r="H33" i="2"/>
  <c r="B33" i="2"/>
  <c r="V32" i="2"/>
  <c r="U32" i="2"/>
  <c r="T32" i="2"/>
  <c r="S32" i="2"/>
  <c r="R32" i="2"/>
  <c r="Q32" i="2"/>
  <c r="P32" i="2"/>
  <c r="O32" i="2"/>
  <c r="N32" i="2"/>
  <c r="M32" i="2"/>
  <c r="L32" i="2"/>
  <c r="J32" i="2"/>
  <c r="I32" i="2"/>
  <c r="H32" i="2"/>
  <c r="V31" i="2"/>
  <c r="H31" i="2" s="1"/>
  <c r="U31" i="2"/>
  <c r="T31" i="2"/>
  <c r="S31" i="2"/>
  <c r="R31" i="2"/>
  <c r="Q31" i="2"/>
  <c r="P31" i="2"/>
  <c r="O31" i="2"/>
  <c r="N31" i="2"/>
  <c r="M31" i="2"/>
  <c r="L31" i="2"/>
  <c r="J31" i="2"/>
  <c r="I31" i="2"/>
  <c r="B31" i="2"/>
  <c r="V30" i="2"/>
  <c r="H30" i="2" s="1"/>
  <c r="U30" i="2"/>
  <c r="T30" i="2"/>
  <c r="S30" i="2"/>
  <c r="R30" i="2"/>
  <c r="Q30" i="2"/>
  <c r="P30" i="2"/>
  <c r="O30" i="2"/>
  <c r="N30" i="2"/>
  <c r="M30" i="2"/>
  <c r="L30" i="2"/>
  <c r="J30" i="2"/>
  <c r="I30" i="2"/>
  <c r="V29" i="2"/>
  <c r="H29" i="2" s="1"/>
  <c r="U29" i="2"/>
  <c r="T29" i="2"/>
  <c r="S29" i="2"/>
  <c r="R29" i="2"/>
  <c r="Q29" i="2"/>
  <c r="P29" i="2"/>
  <c r="O29" i="2"/>
  <c r="N29" i="2"/>
  <c r="M29" i="2"/>
  <c r="L29" i="2"/>
  <c r="J29" i="2"/>
  <c r="I29" i="2"/>
  <c r="B29" i="2"/>
  <c r="V28" i="2"/>
  <c r="H28" i="2" s="1"/>
  <c r="U28" i="2"/>
  <c r="T28" i="2"/>
  <c r="S28" i="2"/>
  <c r="R28" i="2"/>
  <c r="Q28" i="2"/>
  <c r="P28" i="2"/>
  <c r="O28" i="2"/>
  <c r="N28" i="2"/>
  <c r="M28" i="2"/>
  <c r="L28" i="2"/>
  <c r="J28" i="2"/>
  <c r="I28" i="2"/>
  <c r="V27" i="2"/>
  <c r="U27" i="2"/>
  <c r="T27" i="2"/>
  <c r="S27" i="2"/>
  <c r="R27" i="2"/>
  <c r="Q27" i="2"/>
  <c r="P27" i="2"/>
  <c r="O27" i="2"/>
  <c r="N27" i="2"/>
  <c r="M27" i="2"/>
  <c r="L27" i="2"/>
  <c r="J27" i="2"/>
  <c r="I27" i="2"/>
  <c r="H27" i="2"/>
  <c r="B27" i="2"/>
  <c r="V26" i="2"/>
  <c r="H26" i="2" s="1"/>
  <c r="U26" i="2"/>
  <c r="T26" i="2"/>
  <c r="S26" i="2"/>
  <c r="R26" i="2"/>
  <c r="Q26" i="2"/>
  <c r="P26" i="2"/>
  <c r="O26" i="2"/>
  <c r="N26" i="2"/>
  <c r="M26" i="2"/>
  <c r="L26" i="2"/>
  <c r="J26" i="2"/>
  <c r="I26" i="2"/>
  <c r="B26" i="2"/>
  <c r="V25" i="2"/>
  <c r="U25" i="2"/>
  <c r="T25" i="2"/>
  <c r="S25" i="2"/>
  <c r="R25" i="2"/>
  <c r="Q25" i="2"/>
  <c r="P25" i="2"/>
  <c r="O25" i="2"/>
  <c r="N25" i="2"/>
  <c r="M25" i="2"/>
  <c r="L25" i="2"/>
  <c r="J25" i="2"/>
  <c r="I25" i="2"/>
  <c r="H25" i="2"/>
  <c r="B25" i="2"/>
  <c r="V24" i="2"/>
  <c r="H24" i="2" s="1"/>
  <c r="U24" i="2"/>
  <c r="T24" i="2"/>
  <c r="S24" i="2"/>
  <c r="R24" i="2"/>
  <c r="Q24" i="2"/>
  <c r="P24" i="2"/>
  <c r="O24" i="2"/>
  <c r="N24" i="2"/>
  <c r="M24" i="2"/>
  <c r="L24" i="2"/>
  <c r="J24" i="2"/>
  <c r="I24" i="2"/>
  <c r="B24" i="2"/>
  <c r="V23" i="2"/>
  <c r="U23" i="2"/>
  <c r="T23" i="2"/>
  <c r="S23" i="2"/>
  <c r="R23" i="2"/>
  <c r="Q23" i="2"/>
  <c r="P23" i="2"/>
  <c r="O23" i="2"/>
  <c r="N23" i="2"/>
  <c r="M23" i="2"/>
  <c r="L23" i="2"/>
  <c r="J23" i="2"/>
  <c r="I23" i="2"/>
  <c r="H23" i="2"/>
  <c r="B23" i="2"/>
  <c r="V22" i="2"/>
  <c r="H22" i="2" s="1"/>
  <c r="U22" i="2"/>
  <c r="T22" i="2"/>
  <c r="S22" i="2"/>
  <c r="R22" i="2"/>
  <c r="Q22" i="2"/>
  <c r="P22" i="2"/>
  <c r="O22" i="2"/>
  <c r="N22" i="2"/>
  <c r="M22" i="2"/>
  <c r="L22" i="2"/>
  <c r="J22" i="2"/>
  <c r="I22" i="2"/>
  <c r="V21" i="2"/>
  <c r="H21" i="2" s="1"/>
  <c r="U21" i="2"/>
  <c r="T21" i="2"/>
  <c r="S21" i="2"/>
  <c r="R21" i="2"/>
  <c r="Q21" i="2"/>
  <c r="P21" i="2"/>
  <c r="O21" i="2"/>
  <c r="N21" i="2"/>
  <c r="M21" i="2"/>
  <c r="L21" i="2"/>
  <c r="I21" i="2"/>
  <c r="V20" i="2"/>
  <c r="H20" i="2" s="1"/>
  <c r="U20" i="2"/>
  <c r="T20" i="2"/>
  <c r="S20" i="2"/>
  <c r="R20" i="2"/>
  <c r="Q20" i="2"/>
  <c r="P20" i="2"/>
  <c r="O20" i="2"/>
  <c r="N20" i="2"/>
  <c r="M20" i="2"/>
  <c r="L20" i="2"/>
  <c r="I20" i="2"/>
  <c r="V19" i="2"/>
  <c r="H19" i="2" s="1"/>
  <c r="U19" i="2"/>
  <c r="T19" i="2"/>
  <c r="S19" i="2"/>
  <c r="R19" i="2"/>
  <c r="Q19" i="2"/>
  <c r="P19" i="2"/>
  <c r="O19" i="2"/>
  <c r="N19" i="2"/>
  <c r="M19" i="2"/>
  <c r="L19" i="2"/>
  <c r="I19" i="2"/>
  <c r="V18" i="2"/>
  <c r="H18" i="2" s="1"/>
  <c r="U18" i="2"/>
  <c r="T18" i="2"/>
  <c r="S18" i="2"/>
  <c r="R18" i="2"/>
  <c r="Q18" i="2"/>
  <c r="P18" i="2"/>
  <c r="O18" i="2"/>
  <c r="N18" i="2"/>
  <c r="M18" i="2"/>
  <c r="L18" i="2"/>
  <c r="I18" i="2"/>
  <c r="V17" i="2"/>
  <c r="H17" i="2" s="1"/>
  <c r="U17" i="2"/>
  <c r="T17" i="2"/>
  <c r="S17" i="2"/>
  <c r="R17" i="2"/>
  <c r="Q17" i="2"/>
  <c r="P17" i="2"/>
  <c r="O17" i="2"/>
  <c r="N17" i="2"/>
  <c r="M17" i="2"/>
  <c r="L17" i="2"/>
  <c r="I17" i="2"/>
  <c r="V16" i="2"/>
  <c r="U16" i="2"/>
  <c r="T16" i="2"/>
  <c r="S16" i="2"/>
  <c r="R16" i="2"/>
  <c r="Q16" i="2"/>
  <c r="P16" i="2"/>
  <c r="O16" i="2"/>
  <c r="N16" i="2"/>
  <c r="M16" i="2"/>
  <c r="L16" i="2"/>
  <c r="I16" i="2"/>
  <c r="H16" i="2"/>
  <c r="V15" i="2"/>
  <c r="U15" i="2"/>
  <c r="T15" i="2"/>
  <c r="S15" i="2"/>
  <c r="R15" i="2"/>
  <c r="Q15" i="2"/>
  <c r="P15" i="2"/>
  <c r="O15" i="2"/>
  <c r="N15" i="2"/>
  <c r="M15" i="2"/>
  <c r="L15" i="2"/>
  <c r="I15" i="2"/>
  <c r="H15" i="2"/>
  <c r="V14" i="2"/>
  <c r="U14" i="2"/>
  <c r="T14" i="2"/>
  <c r="S14" i="2"/>
  <c r="R14" i="2"/>
  <c r="Q14" i="2"/>
  <c r="P14" i="2"/>
  <c r="O14" i="2"/>
  <c r="N14" i="2"/>
  <c r="M14" i="2"/>
  <c r="L14" i="2"/>
  <c r="I14" i="2"/>
  <c r="H14" i="2"/>
  <c r="V13" i="2"/>
  <c r="U13" i="2"/>
  <c r="T13" i="2"/>
  <c r="S13" i="2"/>
  <c r="R13" i="2"/>
  <c r="Q13" i="2"/>
  <c r="P13" i="2"/>
  <c r="O13" i="2"/>
  <c r="N13" i="2"/>
  <c r="M13" i="2"/>
  <c r="L13" i="2"/>
  <c r="I13" i="2"/>
  <c r="H13" i="2"/>
  <c r="V12" i="2"/>
  <c r="H12" i="2" s="1"/>
  <c r="U12" i="2"/>
  <c r="T12" i="2"/>
  <c r="S12" i="2"/>
  <c r="R12" i="2"/>
  <c r="Q12" i="2"/>
  <c r="P12" i="2"/>
  <c r="O12" i="2"/>
  <c r="N12" i="2"/>
  <c r="M12" i="2"/>
  <c r="L12" i="2"/>
  <c r="I12" i="2"/>
  <c r="V11" i="2"/>
  <c r="H11" i="2" s="1"/>
  <c r="U11" i="2"/>
  <c r="T11" i="2"/>
  <c r="S11" i="2"/>
  <c r="R11" i="2"/>
  <c r="Q11" i="2"/>
  <c r="P11" i="2"/>
  <c r="O11" i="2"/>
  <c r="N11" i="2"/>
  <c r="M11" i="2"/>
  <c r="L11" i="2"/>
  <c r="I11" i="2"/>
  <c r="V10" i="2"/>
  <c r="H10" i="2" s="1"/>
  <c r="S10" i="2"/>
  <c r="R10" i="2"/>
  <c r="O10" i="2"/>
  <c r="L10" i="2"/>
  <c r="P10" i="2" s="1"/>
  <c r="P11" i="1" s="1"/>
  <c r="I10" i="2"/>
  <c r="D10" i="2"/>
  <c r="C10" i="2"/>
  <c r="V9" i="2"/>
  <c r="T9" i="2"/>
  <c r="R9" i="2"/>
  <c r="Q9" i="2"/>
  <c r="P9" i="2"/>
  <c r="N9" i="2"/>
  <c r="M9" i="2"/>
  <c r="L9" i="2"/>
  <c r="U9" i="2" s="1"/>
  <c r="U10" i="1" s="1"/>
  <c r="I9" i="2"/>
  <c r="H9" i="2"/>
  <c r="D9" i="2"/>
  <c r="C9" i="2"/>
  <c r="B9" i="2"/>
  <c r="V8" i="2"/>
  <c r="T8" i="2"/>
  <c r="S8" i="2"/>
  <c r="P8" i="2"/>
  <c r="N8" i="2"/>
  <c r="M8" i="2"/>
  <c r="L8" i="2"/>
  <c r="Q8" i="2" s="1"/>
  <c r="Q9" i="1" s="1"/>
  <c r="I8" i="2"/>
  <c r="H8" i="2"/>
  <c r="D8" i="2"/>
  <c r="C8" i="2"/>
  <c r="B8" i="2"/>
  <c r="V7" i="2"/>
  <c r="H7" i="2" s="1"/>
  <c r="O7" i="2"/>
  <c r="L7" i="2"/>
  <c r="M7" i="2" s="1"/>
  <c r="M8" i="1" s="1"/>
  <c r="I7" i="2"/>
  <c r="D7" i="2"/>
  <c r="C7" i="2"/>
  <c r="B7" i="2"/>
  <c r="V6" i="2"/>
  <c r="H6" i="2" s="1"/>
  <c r="U6" i="2"/>
  <c r="R6" i="2"/>
  <c r="L6" i="2"/>
  <c r="S6" i="2" s="1"/>
  <c r="S7" i="1" s="1"/>
  <c r="I6" i="2"/>
  <c r="D6" i="2"/>
  <c r="C6" i="2"/>
  <c r="V5" i="2"/>
  <c r="U5" i="2"/>
  <c r="T5" i="2"/>
  <c r="S5" i="2"/>
  <c r="Q5" i="2"/>
  <c r="P5" i="2"/>
  <c r="O5" i="2"/>
  <c r="M5" i="2"/>
  <c r="L5" i="2"/>
  <c r="N5" i="2" s="1"/>
  <c r="N6" i="1" s="1"/>
  <c r="I5" i="2"/>
  <c r="H5" i="2"/>
  <c r="D5" i="2"/>
  <c r="C5" i="2"/>
  <c r="V4" i="2"/>
  <c r="H4" i="2" s="1"/>
  <c r="U4" i="2"/>
  <c r="R4" i="2"/>
  <c r="L4" i="2"/>
  <c r="S4" i="2" s="1"/>
  <c r="S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M11" i="1"/>
  <c r="AK11" i="1"/>
  <c r="AJ11" i="1"/>
  <c r="AI11" i="1"/>
  <c r="AB11" i="1"/>
  <c r="AA11" i="1"/>
  <c r="Z11" i="1"/>
  <c r="Y11" i="1"/>
  <c r="X11" i="1"/>
  <c r="W11" i="1"/>
  <c r="S11" i="1"/>
  <c r="R11" i="1"/>
  <c r="O11" i="1"/>
  <c r="L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T10" i="1"/>
  <c r="R10" i="1"/>
  <c r="Q10" i="1"/>
  <c r="P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L9" i="1"/>
  <c r="AK9" i="1"/>
  <c r="AJ9" i="1"/>
  <c r="AI9" i="1"/>
  <c r="AB9" i="1"/>
  <c r="AA9" i="1"/>
  <c r="Z9" i="1"/>
  <c r="Y9" i="1"/>
  <c r="X9" i="1"/>
  <c r="W9" i="1"/>
  <c r="T9" i="1"/>
  <c r="S9" i="1"/>
  <c r="P9" i="1"/>
  <c r="N9" i="1"/>
  <c r="M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B8" i="1"/>
  <c r="AA8" i="1"/>
  <c r="Z8" i="1"/>
  <c r="Y8" i="1"/>
  <c r="X8" i="1"/>
  <c r="W8" i="1"/>
  <c r="O8" i="1"/>
  <c r="K8" i="1"/>
  <c r="J8" i="1"/>
  <c r="I8" i="1"/>
  <c r="H8" i="1"/>
  <c r="G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U7" i="1"/>
  <c r="R7" i="1"/>
  <c r="K7" i="1"/>
  <c r="J7" i="1"/>
  <c r="I7" i="1"/>
  <c r="H7" i="1"/>
  <c r="G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T6" i="1"/>
  <c r="AM6" i="1"/>
  <c r="AL6" i="1"/>
  <c r="AK6" i="1"/>
  <c r="AJ6" i="1"/>
  <c r="AI6" i="1"/>
  <c r="AB6" i="1"/>
  <c r="AA6" i="1"/>
  <c r="Z6" i="1"/>
  <c r="Y6" i="1"/>
  <c r="X6" i="1"/>
  <c r="W6" i="1"/>
  <c r="U6" i="1"/>
  <c r="T6" i="1"/>
  <c r="S6" i="1"/>
  <c r="Q6" i="1"/>
  <c r="P6" i="1"/>
  <c r="O6" i="1"/>
  <c r="M6" i="1"/>
  <c r="L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U5" i="1"/>
  <c r="R5" i="1"/>
  <c r="K5" i="1"/>
  <c r="J5" i="1"/>
  <c r="I5" i="1"/>
  <c r="H5" i="1"/>
  <c r="G5" i="1"/>
  <c r="E5" i="1"/>
  <c r="D5" i="1"/>
  <c r="C5" i="1"/>
  <c r="B5" i="1"/>
  <c r="A5" i="1"/>
  <c r="AA4" i="1"/>
  <c r="J4" i="1"/>
  <c r="I4" i="1"/>
  <c r="H4" i="1"/>
  <c r="F4" i="1"/>
  <c r="D4" i="1"/>
  <c r="B4" i="1"/>
  <c r="A4" i="1"/>
  <c r="AL8" i="1" l="1"/>
  <c r="F8" i="1"/>
  <c r="AT8" i="1"/>
  <c r="F5" i="1"/>
  <c r="AT5" i="1"/>
  <c r="AL5" i="1"/>
  <c r="F7" i="1"/>
  <c r="AL7" i="1"/>
  <c r="AT7" i="1"/>
  <c r="F11" i="1"/>
  <c r="AT11" i="1"/>
  <c r="AL11" i="1"/>
  <c r="T4" i="2"/>
  <c r="T5" i="1" s="1"/>
  <c r="T6" i="2"/>
  <c r="T7" i="1" s="1"/>
  <c r="N7" i="2"/>
  <c r="N8" i="1" s="1"/>
  <c r="R8" i="2"/>
  <c r="R9" i="1" s="1"/>
  <c r="Q10" i="2"/>
  <c r="Q11" i="1" s="1"/>
  <c r="P7" i="2"/>
  <c r="P8" i="1" s="1"/>
  <c r="FE5" i="1"/>
  <c r="M4" i="2"/>
  <c r="M5" i="1" s="1"/>
  <c r="R5" i="2"/>
  <c r="R6" i="1" s="1"/>
  <c r="M6" i="2"/>
  <c r="M7" i="1" s="1"/>
  <c r="Q7" i="2"/>
  <c r="Q8" i="1" s="1"/>
  <c r="U8" i="2"/>
  <c r="U9" i="1" s="1"/>
  <c r="O9" i="2"/>
  <c r="O10" i="1" s="1"/>
  <c r="T10" i="2"/>
  <c r="T11" i="1" s="1"/>
  <c r="FE9" i="1"/>
  <c r="N4" i="2"/>
  <c r="N5" i="1" s="1"/>
  <c r="N6" i="2"/>
  <c r="N7" i="1" s="1"/>
  <c r="R7" i="2"/>
  <c r="R8" i="1" s="1"/>
  <c r="U10" i="2"/>
  <c r="U11" i="1" s="1"/>
  <c r="O4" i="2"/>
  <c r="O5" i="1" s="1"/>
  <c r="O6" i="2"/>
  <c r="O7" i="1" s="1"/>
  <c r="S7" i="2"/>
  <c r="S8" i="1" s="1"/>
  <c r="P4" i="2"/>
  <c r="P5" i="1" s="1"/>
  <c r="P6" i="2"/>
  <c r="P7" i="1" s="1"/>
  <c r="T7" i="2"/>
  <c r="T8" i="1" s="1"/>
  <c r="M10" i="2"/>
  <c r="M11" i="1" s="1"/>
  <c r="Q4" i="2"/>
  <c r="Q5" i="1" s="1"/>
  <c r="Q6" i="2"/>
  <c r="Q7" i="1" s="1"/>
  <c r="U7" i="2"/>
  <c r="U8" i="1" s="1"/>
  <c r="O8" i="2"/>
  <c r="O9" i="1" s="1"/>
  <c r="S9" i="2"/>
  <c r="S10" i="1" s="1"/>
  <c r="N10" i="2"/>
  <c r="N11" i="1" s="1"/>
</calcChain>
</file>

<file path=xl/sharedStrings.xml><?xml version="1.0" encoding="utf-8"?>
<sst xmlns="http://schemas.openxmlformats.org/spreadsheetml/2006/main" count="759" uniqueCount="609">
  <si>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</si>
  <si>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</si>
  <si>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</si>
  <si>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</si>
  <si>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</si>
  <si>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</si>
  <si>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</si>
  <si>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</si>
  <si>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</si>
  <si>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</si>
  <si>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</si>
  <si>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</si>
  <si>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</si>
  <si>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</si>
  <si>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</si>
  <si>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</si>
  <si>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</si>
  <si>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</si>
  <si>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</si>
  <si>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</si>
  <si>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</si>
  <si>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</si>
  <si>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</si>
  <si>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</si>
  <si>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</si>
  <si>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</si>
  <si>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</si>
  <si>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</si>
  <si>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</si>
  <si>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</si>
  <si>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</si>
  <si>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</si>
  <si>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</si>
  <si>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</si>
  <si>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</si>
  <si>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</si>
  <si>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</si>
  <si>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</si>
  <si>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</si>
  <si>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</si>
  <si>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</si>
  <si>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</si>
  <si>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</si>
  <si>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</si>
  <si>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</si>
  <si>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</si>
  <si>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</si>
  <si>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</si>
  <si>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</si>
  <si>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</si>
  <si>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</si>
  <si>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</si>
  <si>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</si>
  <si>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</si>
  <si>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</si>
  <si>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</si>
  <si>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</si>
  <si>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</si>
  <si>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</si>
  <si>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</si>
  <si>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</si>
  <si>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</si>
  <si>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</si>
  <si>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</si>
  <si>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</si>
  <si>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</si>
  <si>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</si>
  <si>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</si>
  <si>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</si>
  <si>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</si>
  <si>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</si>
  <si>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</si>
  <si>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</si>
  <si>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</si>
  <si>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</si>
  <si>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</si>
  <si>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</si>
  <si>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</si>
  <si>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</si>
  <si>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</si>
  <si>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</si>
  <si>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</si>
  <si>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</si>
  <si>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</si>
  <si>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</si>
  <si>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</si>
  <si>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</si>
  <si>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</si>
  <si>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</si>
  <si>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</si>
  <si>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</si>
  <si>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</si>
  <si>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</si>
  <si>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</si>
  <si>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</si>
  <si>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</si>
  <si>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</si>
  <si>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</si>
  <si>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</si>
  <si>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</si>
  <si>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</si>
  <si>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</si>
  <si>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</si>
  <si>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</si>
  <si>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</si>
  <si>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</si>
  <si>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</si>
  <si>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</si>
  <si>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</si>
  <si>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</si>
  <si>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</si>
  <si>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</si>
  <si>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</si>
  <si>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</si>
  <si>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</si>
  <si>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</si>
  <si>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</si>
  <si>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</si>
  <si>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</si>
  <si>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</si>
  <si>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</si>
  <si>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</si>
  <si>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</si>
  <si>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</si>
  <si>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</si>
  <si>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</si>
  <si>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</si>
  <si>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</si>
  <si>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</si>
  <si>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</si>
  <si>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</si>
  <si>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</si>
  <si>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</si>
  <si>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</si>
  <si>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</si>
  <si>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</si>
  <si>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</si>
  <si>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</si>
  <si>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</si>
  <si>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</si>
  <si>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</si>
  <si>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</si>
  <si>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</si>
  <si>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</si>
  <si>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</si>
  <si>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</si>
  <si>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</si>
  <si>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</si>
  <si>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</si>
  <si>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</si>
  <si>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</si>
  <si>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</si>
  <si>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</si>
  <si>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</si>
  <si>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</si>
  <si>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</si>
  <si>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</si>
  <si>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</si>
  <si>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</si>
  <si>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</si>
  <si>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</si>
  <si>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</si>
  <si>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</si>
  <si>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</si>
  <si>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</si>
  <si>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</si>
  <si>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</si>
  <si>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</si>
  <si>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</si>
  <si>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</si>
  <si>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</si>
  <si>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</si>
  <si>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</si>
  <si>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</si>
  <si>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</si>
  <si>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</si>
  <si>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</si>
  <si>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</si>
  <si>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</si>
  <si>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</si>
  <si>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</si>
  <si>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</si>
  <si>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</si>
  <si>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</si>
  <si>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</si>
  <si>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</si>
  <si>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</si>
  <si>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</si>
  <si>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</si>
  <si>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</si>
  <si>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</si>
  <si>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</si>
  <si>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</si>
  <si>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</si>
  <si>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</si>
  <si>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</si>
  <si>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</si>
  <si>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</si>
  <si>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</si>
  <si>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</si>
  <si>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</si>
  <si>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</si>
  <si>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</si>
  <si>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</si>
  <si>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</si>
  <si>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</si>
  <si>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</si>
  <si>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</si>
  <si>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</si>
  <si>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</si>
  <si>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</si>
  <si>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</si>
  <si>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</si>
  <si>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</si>
  <si>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</si>
  <si>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</si>
  <si>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</si>
  <si>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</si>
  <si>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</si>
  <si>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</si>
  <si>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</si>
  <si>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</si>
  <si>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</si>
  <si>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</si>
  <si>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</si>
  <si>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</si>
  <si>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</si>
  <si>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</si>
  <si>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</si>
  <si>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</si>
  <si>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</si>
  <si>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</si>
  <si>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</si>
  <si>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</si>
  <si>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</si>
  <si>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</si>
  <si>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</si>
  <si>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</si>
  <si>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</si>
  <si>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</si>
  <si>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</si>
  <si>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</si>
  <si>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</si>
  <si>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</si>
  <si>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</si>
  <si>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</si>
  <si>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</si>
  <si>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</si>
  <si>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</si>
  <si>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</si>
  <si>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</si>
  <si>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</si>
  <si>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</si>
  <si>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</si>
  <si>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</si>
  <si>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</si>
  <si>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</si>
  <si>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</si>
  <si>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</si>
  <si>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</si>
  <si>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</si>
  <si>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</si>
  <si>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</si>
  <si>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</si>
  <si>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</si>
  <si>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</si>
  <si>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</si>
  <si>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</si>
  <si>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</si>
  <si>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</si>
  <si>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</si>
  <si>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</si>
  <si>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</si>
  <si>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</si>
  <si>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</si>
  <si>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</si>
  <si>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</si>
  <si>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</si>
  <si>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</si>
  <si>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</si>
  <si>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</si>
  <si>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</si>
  <si>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</si>
  <si>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</si>
  <si>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</si>
  <si>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</si>
  <si>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</si>
  <si>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</si>
  <si>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</si>
  <si>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</si>
  <si>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</si>
  <si>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</si>
  <si>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</si>
  <si>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</si>
  <si>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</si>
  <si>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</si>
  <si>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</si>
  <si>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</si>
  <si>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</si>
  <si>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</si>
  <si>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</si>
  <si>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</si>
  <si>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</si>
  <si>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</si>
  <si>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</si>
  <si>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</si>
  <si>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</si>
  <si>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</si>
  <si>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</si>
  <si>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</si>
  <si>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</si>
  <si>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</si>
  <si>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</si>
  <si>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</si>
  <si>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</si>
  <si>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</si>
  <si>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</si>
  <si>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</si>
  <si>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</si>
  <si>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</si>
  <si>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</si>
  <si>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</si>
  <si>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</si>
  <si>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</si>
  <si>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</si>
  <si>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</si>
  <si>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</si>
  <si>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</si>
  <si>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</si>
  <si>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</si>
  <si>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</si>
  <si>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</si>
  <si>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</si>
  <si>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</si>
  <si>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</si>
  <si>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</si>
  <si>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</si>
  <si>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</si>
  <si>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</si>
  <si>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</si>
  <si>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</si>
  <si>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</si>
  <si>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</si>
  <si>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</si>
  <si>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</si>
  <si>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</si>
  <si>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</si>
  <si>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</si>
  <si>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</si>
  <si>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</si>
  <si>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</si>
  <si>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</si>
  <si>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</si>
  <si>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</si>
  <si>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</si>
  <si>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</si>
  <si>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450 G0 G1 G2 455 G1 G2 470 G0 G1 G2 US 650 G1 655 G1</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</si>
  <si>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</si>
  <si>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</si>
  <si>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</si>
  <si>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</si>
  <si>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</si>
  <si>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</si>
  <si>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</si>
  <si>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</si>
  <si>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</si>
  <si>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</si>
  <si>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</si>
  <si>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</si>
  <si>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</si>
  <si>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</si>
  <si>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</si>
  <si>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650 G1 wo - DE</t>
  </si>
  <si>
    <t>German</t>
  </si>
  <si>
    <t>HP/W.O. PS./650 G1/DE</t>
  </si>
  <si>
    <t>Price – NON-Backlit</t>
  </si>
  <si>
    <t>HP 650 G1 wo - FR</t>
  </si>
  <si>
    <t>French</t>
  </si>
  <si>
    <t>HP/W.O. PS./650 G1/FR</t>
  </si>
  <si>
    <t>Packing size</t>
  </si>
  <si>
    <t>Big</t>
  </si>
  <si>
    <t>HP 650 G1 wo - IT</t>
  </si>
  <si>
    <t>Italian</t>
  </si>
  <si>
    <t>HP/W.O. PS./650 G1/IT</t>
  </si>
  <si>
    <t>Package height (CM)</t>
  </si>
  <si>
    <t>HP 650 G1 wo - ES</t>
  </si>
  <si>
    <t>Spanish</t>
  </si>
  <si>
    <t>HP/W.O. PS./650 G1/ES</t>
  </si>
  <si>
    <t>Package width (CM)</t>
  </si>
  <si>
    <t>HP 650 G1 wo - UK</t>
  </si>
  <si>
    <t>UK</t>
  </si>
  <si>
    <t>HP/W.O. PS./650 G1/UK</t>
  </si>
  <si>
    <t>Package length (CM)</t>
  </si>
  <si>
    <t>HP 650 G1 wo - USI</t>
  </si>
  <si>
    <t>US International</t>
  </si>
  <si>
    <t>HP/W.O. PS./650 G1/USI</t>
  </si>
  <si>
    <t>Origin of Product</t>
  </si>
  <si>
    <t>HP 650 G1 wo - US</t>
  </si>
  <si>
    <t>US</t>
  </si>
  <si>
    <t>HP/W.O. PS./650 G1/US</t>
  </si>
  <si>
    <t>Package weight (GR)</t>
  </si>
  <si>
    <t>Bulgarian</t>
  </si>
  <si>
    <t>Czech</t>
  </si>
  <si>
    <t>Parent sku</t>
  </si>
  <si>
    <t>HP 650 parent</t>
  </si>
  <si>
    <t>Danish</t>
  </si>
  <si>
    <t>Parent EAN</t>
  </si>
  <si>
    <t>Hungarian</t>
  </si>
  <si>
    <t>Dutch</t>
  </si>
  <si>
    <t>Item_type</t>
  </si>
  <si>
    <t>laptop-computer-replacement-parts</t>
  </si>
  <si>
    <t>Norwegian</t>
  </si>
  <si>
    <t>Polish</t>
  </si>
  <si>
    <t>Default quantity</t>
  </si>
  <si>
    <t>Portuguese</t>
  </si>
  <si>
    <t>Swedish – Finnish</t>
  </si>
  <si>
    <t>Format</t>
  </si>
  <si>
    <t>Update</t>
  </si>
  <si>
    <t>Swiss</t>
  </si>
  <si>
    <t>Bullet Point 1:</t>
  </si>
  <si>
    <t>Bullet Point 2:</t>
  </si>
  <si>
    <t>Bullet Point 5:</t>
  </si>
  <si>
    <t>Bullet Point 4:</t>
  </si>
  <si>
    <t>Scandinavian – Nordic</t>
  </si>
  <si>
    <t>Product Description</t>
  </si>
  <si>
    <t>Belgian</t>
  </si>
  <si>
    <t>Warranty Message</t>
  </si>
  <si>
    <t>bullet point 4: regular</t>
  </si>
  <si>
    <t>language</t>
  </si>
  <si>
    <t>English</t>
  </si>
  <si>
    <t>Marketplace</t>
  </si>
  <si>
    <t>EU</t>
  </si>
  <si>
    <t>Russian</t>
  </si>
  <si>
    <t>Small</t>
  </si>
  <si>
    <t>🇩🇪</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</si>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</sst>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1" fontId="0" fillId="0" borderId="0" xfId="0" applyNumberFormat="1" applyAlignment="1">
      <alignment wrapText="1"/>
    </xf>
    <xf numFmtId="0" fontId="0" fillId="15" borderId="0" xfId="0"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DD8110A5" TargetMode="External"/><Relationship Id="rId1" Type="http://schemas.openxmlformats.org/officeDocument/2006/relationships/externalLinkPath" Target="file:///DD8110A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GK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607</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608</v>
      </c>
    </row>
    <row r="4" spans="1:193" ht="17" x14ac:dyDescent="0.2">
      <c r="A4" s="2" t="str">
        <f>IF(ISBLANK(Values!E3),"",IF(Values!$B$37="EU","computercomponent","computer"))</f>
        <v>computercomponent</v>
      </c>
      <c r="B4" s="28" t="str">
        <f>Values!B13</f>
        <v>HP 650 parent</v>
      </c>
      <c r="C4" s="28" t="s">
        <v>345</v>
      </c>
      <c r="D4" s="29">
        <f>Values!B14</f>
        <v>5714401650997</v>
      </c>
      <c r="E4" s="2" t="s">
        <v>346</v>
      </c>
      <c r="F4" s="28" t="str">
        <f>SUBSTITUTE(Values!B1, "{language}", "") &amp; " " &amp; Values!B3</f>
        <v>New replacement  backlit keyboard for HP   450 G0 G1 G2 455 G1 G2 470 G0 G1 G2 US 650 G1 655 G1</v>
      </c>
      <c r="G4" s="28" t="s">
        <v>345</v>
      </c>
      <c r="H4" s="2" t="str">
        <f>Values!B16</f>
        <v>laptop-computer-replacement-parts</v>
      </c>
      <c r="I4" s="2" t="str">
        <f>IF(ISBLANK(Values!E3),"","4730574031")</f>
        <v>4730574031</v>
      </c>
      <c r="J4" s="30" t="str">
        <f>Values!B13</f>
        <v>HP 650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HP 650 G1 wo - DE</v>
      </c>
      <c r="C5" s="30" t="str">
        <f>IF(ISBLANK(Values!E4),"","TellusRem")</f>
        <v>TellusRem</v>
      </c>
      <c r="D5" s="29">
        <f>IF(ISBLANK(Values!E4),"",Values!E4)</f>
        <v>5714401650010</v>
      </c>
      <c r="E5" s="2" t="str">
        <f>IF(ISBLANK(Values!E4),"","EAN")</f>
        <v>EAN</v>
      </c>
      <c r="F5" s="28" t="str">
        <f>IF(ISBLANK(Values!E4),"",IF(Values!J4, SUBSTITUTE(Values!$B$1, "{language}", Values!H4) &amp; " " &amp;Values!$B$3, SUBSTITUTE(Values!$B$2, "{language}", Values!$H4) &amp; " " &amp;Values!$B$3))</f>
        <v>New replacement German non-backlit keyboard for HP   450 G0 G1 G2 455 G1 G2 470 G0 G1 G2 US 650 G1 655 G1</v>
      </c>
      <c r="G5" s="30" t="str">
        <f>IF(ISBLANK(Values!E4),"","TellusRem")</f>
        <v>TellusRem</v>
      </c>
      <c r="H5" s="2" t="str">
        <f>IF(ISBLANK(Values!E4),"",Values!$B$16)</f>
        <v>laptop-computer-replacement-parts</v>
      </c>
      <c r="I5" s="2" t="str">
        <f>IF(ISBLANK(Values!E4),"","4730574031")</f>
        <v>4730574031</v>
      </c>
      <c r="J5" s="32" t="str">
        <f>IF(ISBLANK(Values!E4),"",Values!F4 )</f>
        <v>HP 650 G1 wo - DE</v>
      </c>
      <c r="K5" s="28">
        <f>IF(ISBLANK(Values!E4),"",IF(Values!J4, Values!$B$4, Values!$B$5))</f>
        <v>51.99</v>
      </c>
      <c r="L5" s="28" t="str">
        <f>IF(ISBLANK(Values!E4),"",IF($CO5="DEFAULT", Values!$B$18, ""))</f>
        <v/>
      </c>
      <c r="M5" s="28" t="str">
        <f>IF(ISBLANK(Values!E4),"",Values!$M4)</f>
        <v>https://raw.githubusercontent.com/PatrickVibild/TellusAmazonPictures/master/pictures/HP/W.O. PS./650 G1/DE/1.jpg</v>
      </c>
      <c r="N5" s="28" t="str">
        <f>IF(ISBLANK(Values!$F4),"",Values!N4)</f>
        <v>https://raw.githubusercontent.com/PatrickVibild/TellusAmazonPictures/master/pictures/HP/W.O. PS./650 G1/DE/2.jpg</v>
      </c>
      <c r="O5" s="28" t="str">
        <f>IF(ISBLANK(Values!$F4),"",Values!O4)</f>
        <v>https://raw.githubusercontent.com/PatrickVibild/TellusAmazonPictures/master/pictures/HP/W.O. PS./650 G1/DE/3.jpg</v>
      </c>
      <c r="P5" s="28" t="str">
        <f>IF(ISBLANK(Values!$F4),"",Values!P4)</f>
        <v>https://raw.githubusercontent.com/PatrickVibild/TellusAmazonPictures/master/pictures/HP/W.O. PS./650 G1/DE/4.jpg</v>
      </c>
      <c r="Q5" s="28" t="str">
        <f>IF(ISBLANK(Values!$F4),"",Values!Q4)</f>
        <v>https://raw.githubusercontent.com/PatrickVibild/TellusAmazonPictures/master/pictures/HP/W.O. PS./650 G1/DE/5.jpg</v>
      </c>
      <c r="R5" s="28" t="str">
        <f>IF(ISBLANK(Values!$F4),"",Values!R4)</f>
        <v>https://raw.githubusercontent.com/PatrickVibild/TellusAmazonPictures/master/pictures/HP/W.O. PS./650 G1/DE/6.jpg</v>
      </c>
      <c r="S5" s="28" t="str">
        <f>IF(ISBLANK(Values!$F4),"",Values!S4)</f>
        <v>https://raw.githubusercontent.com/PatrickVibild/TellusAmazonPictures/master/pictures/HP/W.O. PS./650 G1/DE/7.jpg</v>
      </c>
      <c r="T5" s="28" t="str">
        <f>IF(ISBLANK(Values!$F4),"",Values!T4)</f>
        <v>https://raw.githubusercontent.com/PatrickVibild/TellusAmazonPictures/master/pictures/HP/W.O. PS./650 G1/DE/8.jpg</v>
      </c>
      <c r="U5" s="28" t="str">
        <f>IF(ISBLANK(Values!$F4),"",Values!U4)</f>
        <v>https://raw.githubusercontent.com/PatrickVibild/TellusAmazonPictures/master/pictures/HP/W.O. PS./650 G1/DE/9.jpg</v>
      </c>
      <c r="W5" s="30" t="str">
        <f>IF(ISBLANK(Values!E4),"","Child")</f>
        <v>Child</v>
      </c>
      <c r="X5" s="30" t="str">
        <f>IF(ISBLANK(Values!E4),"",Values!$B$13)</f>
        <v>HP 650 parent</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IF(ISBLANK(Values!E4),"",IF(Values!I4,Values!$B$23,Values!$B$33))</f>
        <v>👉 REFURBISHED:  SAVE MONEY -  Replacement HP laptop keyboard, same quality as original keyboards. TellusRem is the Leading keyboards distributor in the world since 2011. Perfect replacement keyboard, easy to replace and install.</v>
      </c>
      <c r="AJ5" s="3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51.99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51.99</v>
      </c>
    </row>
    <row r="6" spans="1:193" ht="48" x14ac:dyDescent="0.2">
      <c r="A6" s="2" t="str">
        <f>IF(ISBLANK(Values!E5),"",IF(Values!$B$37="EU","computercomponent","computer"))</f>
        <v>computercomponent</v>
      </c>
      <c r="B6" s="34" t="str">
        <f>IF(ISBLANK(Values!E5),"",Values!F5)</f>
        <v>HP 650 G1 wo - FR</v>
      </c>
      <c r="C6" s="30" t="str">
        <f>IF(ISBLANK(Values!E5),"","TellusRem")</f>
        <v>TellusRem</v>
      </c>
      <c r="D6" s="29">
        <f>IF(ISBLANK(Values!E5),"",Values!E5)</f>
        <v>5714401650027</v>
      </c>
      <c r="E6" s="2" t="str">
        <f>IF(ISBLANK(Values!E5),"","EAN")</f>
        <v>EAN</v>
      </c>
      <c r="F6" s="28" t="str">
        <f>IF(ISBLANK(Values!E5),"",IF(Values!J5, SUBSTITUTE(Values!$B$1, "{language}", Values!H5) &amp; " " &amp;Values!$B$3, SUBSTITUTE(Values!$B$2, "{language}", Values!$H5) &amp; " " &amp;Values!$B$3))</f>
        <v>New replacement French non-backlit keyboard for HP   450 G0 G1 G2 455 G1 G2 470 G0 G1 G2 US 650 G1 655 G1</v>
      </c>
      <c r="G6" s="30" t="str">
        <f>IF(ISBLANK(Values!E5),"","TellusRem")</f>
        <v>TellusRem</v>
      </c>
      <c r="H6" s="2" t="str">
        <f>IF(ISBLANK(Values!E5),"",Values!$B$16)</f>
        <v>laptop-computer-replacement-parts</v>
      </c>
      <c r="I6" s="2" t="str">
        <f>IF(ISBLANK(Values!E5),"","4730574031")</f>
        <v>4730574031</v>
      </c>
      <c r="J6" s="32" t="str">
        <f>IF(ISBLANK(Values!E5),"",Values!F5 )</f>
        <v>HP 650 G1 wo - FR</v>
      </c>
      <c r="K6" s="28">
        <f>IF(ISBLANK(Values!E5),"",IF(Values!J5, Values!$B$4, Values!$B$5))</f>
        <v>51.99</v>
      </c>
      <c r="L6" s="28" t="str">
        <f>IF(ISBLANK(Values!E5),"",IF($CO6="DEFAULT", Values!$B$18, ""))</f>
        <v/>
      </c>
      <c r="M6" s="28" t="str">
        <f>IF(ISBLANK(Values!E5),"",Values!$M5)</f>
        <v>https://raw.githubusercontent.com/PatrickVibild/TellusAmazonPictures/master/pictures/HP/W.O. PS./650 G1/FR/1.jpg</v>
      </c>
      <c r="N6" s="28" t="str">
        <f>IF(ISBLANK(Values!$F5),"",Values!N5)</f>
        <v>https://raw.githubusercontent.com/PatrickVibild/TellusAmazonPictures/master/pictures/HP/W.O. PS./650 G1/FR/2.jpg</v>
      </c>
      <c r="O6" s="28" t="str">
        <f>IF(ISBLANK(Values!$F5),"",Values!O5)</f>
        <v>https://raw.githubusercontent.com/PatrickVibild/TellusAmazonPictures/master/pictures/HP/W.O. PS./650 G1/FR/3.jpg</v>
      </c>
      <c r="P6" s="28" t="str">
        <f>IF(ISBLANK(Values!$F5),"",Values!P5)</f>
        <v>https://raw.githubusercontent.com/PatrickVibild/TellusAmazonPictures/master/pictures/HP/W.O. PS./650 G1/FR/4.jpg</v>
      </c>
      <c r="Q6" s="28" t="str">
        <f>IF(ISBLANK(Values!$F5),"",Values!Q5)</f>
        <v>https://raw.githubusercontent.com/PatrickVibild/TellusAmazonPictures/master/pictures/HP/W.O. PS./650 G1/FR/5.jpg</v>
      </c>
      <c r="R6" s="28" t="str">
        <f>IF(ISBLANK(Values!$F5),"",Values!R5)</f>
        <v>https://raw.githubusercontent.com/PatrickVibild/TellusAmazonPictures/master/pictures/HP/W.O. PS./650 G1/FR/6.jpg</v>
      </c>
      <c r="S6" s="28" t="str">
        <f>IF(ISBLANK(Values!$F5),"",Values!S5)</f>
        <v>https://raw.githubusercontent.com/PatrickVibild/TellusAmazonPictures/master/pictures/HP/W.O. PS./650 G1/FR/7.jpg</v>
      </c>
      <c r="T6" s="28" t="str">
        <f>IF(ISBLANK(Values!$F5),"",Values!T5)</f>
        <v>https://raw.githubusercontent.com/PatrickVibild/TellusAmazonPictures/master/pictures/HP/W.O. PS./650 G1/FR/8.jpg</v>
      </c>
      <c r="U6" s="28" t="str">
        <f>IF(ISBLANK(Values!$F5),"",Values!U5)</f>
        <v>https://raw.githubusercontent.com/PatrickVibild/TellusAmazonPictures/master/pictures/HP/W.O. PS./650 G1/FR/9.jpg</v>
      </c>
      <c r="W6" s="30" t="str">
        <f>IF(ISBLANK(Values!E5),"","Child")</f>
        <v>Child</v>
      </c>
      <c r="X6" s="30" t="str">
        <f>IF(ISBLANK(Values!E5),"",Values!$B$13)</f>
        <v>HP 650 parent</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IF(ISBLANK(Values!E5),"",IF(Values!I5,Values!$B$23,Values!$B$33))</f>
        <v>👉 REFURBISHED:  SAVE MONEY -  Replacement HP laptop keyboard, same quality as original keyboards. TellusRem is the Leading keyboards distributor in the world since 2011. Perfect replacement keyboard, easy to replace and install.</v>
      </c>
      <c r="AJ6" s="3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51.99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51.99</v>
      </c>
    </row>
    <row r="7" spans="1:193" ht="48" x14ac:dyDescent="0.2">
      <c r="A7" s="2" t="str">
        <f>IF(ISBLANK(Values!E6),"",IF(Values!$B$37="EU","computercomponent","computer"))</f>
        <v>computercomponent</v>
      </c>
      <c r="B7" s="34" t="str">
        <f>IF(ISBLANK(Values!E6),"",Values!F6)</f>
        <v>HP 650 G1 wo - IT</v>
      </c>
      <c r="C7" s="30" t="str">
        <f>IF(ISBLANK(Values!E6),"","TellusRem")</f>
        <v>TellusRem</v>
      </c>
      <c r="D7" s="29">
        <f>IF(ISBLANK(Values!E6),"",Values!E6)</f>
        <v>5714401650034</v>
      </c>
      <c r="E7" s="2" t="str">
        <f>IF(ISBLANK(Values!E6),"","EAN")</f>
        <v>EAN</v>
      </c>
      <c r="F7" s="28" t="str">
        <f>IF(ISBLANK(Values!E6),"",IF(Values!J6, SUBSTITUTE(Values!$B$1, "{language}", Values!H6) &amp; " " &amp;Values!$B$3, SUBSTITUTE(Values!$B$2, "{language}", Values!$H6) &amp; " " &amp;Values!$B$3))</f>
        <v>New replacement Italian non-backlit keyboard for HP   450 G0 G1 G2 455 G1 G2 470 G0 G1 G2 US 650 G1 655 G1</v>
      </c>
      <c r="G7" s="30" t="str">
        <f>IF(ISBLANK(Values!E6),"","TellusRem")</f>
        <v>TellusRem</v>
      </c>
      <c r="H7" s="2" t="str">
        <f>IF(ISBLANK(Values!E6),"",Values!$B$16)</f>
        <v>laptop-computer-replacement-parts</v>
      </c>
      <c r="I7" s="2" t="str">
        <f>IF(ISBLANK(Values!E6),"","4730574031")</f>
        <v>4730574031</v>
      </c>
      <c r="J7" s="32" t="str">
        <f>IF(ISBLANK(Values!E6),"",Values!F6 )</f>
        <v>HP 650 G1 wo - IT</v>
      </c>
      <c r="K7" s="28">
        <f>IF(ISBLANK(Values!E6),"",IF(Values!J6, Values!$B$4, Values!$B$5))</f>
        <v>51.99</v>
      </c>
      <c r="L7" s="28" t="str">
        <f>IF(ISBLANK(Values!E6),"",IF($CO7="DEFAULT", Values!$B$18, ""))</f>
        <v/>
      </c>
      <c r="M7" s="28" t="str">
        <f>IF(ISBLANK(Values!E6),"",Values!$M6)</f>
        <v>https://raw.githubusercontent.com/PatrickVibild/TellusAmazonPictures/master/pictures/HP/W.O. PS./650 G1/IT/1.jpg</v>
      </c>
      <c r="N7" s="28" t="str">
        <f>IF(ISBLANK(Values!$F6),"",Values!N6)</f>
        <v>https://raw.githubusercontent.com/PatrickVibild/TellusAmazonPictures/master/pictures/HP/W.O. PS./650 G1/IT/2.jpg</v>
      </c>
      <c r="O7" s="28" t="str">
        <f>IF(ISBLANK(Values!$F6),"",Values!O6)</f>
        <v>https://raw.githubusercontent.com/PatrickVibild/TellusAmazonPictures/master/pictures/HP/W.O. PS./650 G1/IT/3.jpg</v>
      </c>
      <c r="P7" s="28" t="str">
        <f>IF(ISBLANK(Values!$F6),"",Values!P6)</f>
        <v>https://raw.githubusercontent.com/PatrickVibild/TellusAmazonPictures/master/pictures/HP/W.O. PS./650 G1/IT/4.jpg</v>
      </c>
      <c r="Q7" s="28" t="str">
        <f>IF(ISBLANK(Values!$F6),"",Values!Q6)</f>
        <v>https://raw.githubusercontent.com/PatrickVibild/TellusAmazonPictures/master/pictures/HP/W.O. PS./650 G1/IT/5.jpg</v>
      </c>
      <c r="R7" s="28" t="str">
        <f>IF(ISBLANK(Values!$F6),"",Values!R6)</f>
        <v>https://raw.githubusercontent.com/PatrickVibild/TellusAmazonPictures/master/pictures/HP/W.O. PS./650 G1/IT/6.jpg</v>
      </c>
      <c r="S7" s="28" t="str">
        <f>IF(ISBLANK(Values!$F6),"",Values!S6)</f>
        <v>https://raw.githubusercontent.com/PatrickVibild/TellusAmazonPictures/master/pictures/HP/W.O. PS./650 G1/IT/7.jpg</v>
      </c>
      <c r="T7" s="28" t="str">
        <f>IF(ISBLANK(Values!$F6),"",Values!T6)</f>
        <v>https://raw.githubusercontent.com/PatrickVibild/TellusAmazonPictures/master/pictures/HP/W.O. PS./650 G1/IT/8.jpg</v>
      </c>
      <c r="U7" s="28" t="str">
        <f>IF(ISBLANK(Values!$F6),"",Values!U6)</f>
        <v>https://raw.githubusercontent.com/PatrickVibild/TellusAmazonPictures/master/pictures/HP/W.O. PS./650 G1/IT/9.jpg</v>
      </c>
      <c r="W7" s="30" t="str">
        <f>IF(ISBLANK(Values!E6),"","Child")</f>
        <v>Child</v>
      </c>
      <c r="X7" s="30" t="str">
        <f>IF(ISBLANK(Values!E6),"",Values!$B$13)</f>
        <v>HP 650 parent</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IF(ISBLANK(Values!E6),"",IF(Values!I6,Values!$B$23,Values!$B$33))</f>
        <v>👉 REFURBISHED:  SAVE MONEY -  Replacement HP laptop keyboard, same quality as original keyboards. TellusRem is the Leading keyboards distributor in the world since 2011. Perfect replacement keyboard, easy to replace and install.</v>
      </c>
      <c r="AJ7" s="3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51.99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51.99</v>
      </c>
    </row>
    <row r="8" spans="1:193" ht="48" x14ac:dyDescent="0.2">
      <c r="A8" s="2" t="str">
        <f>IF(ISBLANK(Values!E7),"",IF(Values!$B$37="EU","computercomponent","computer"))</f>
        <v>computercomponent</v>
      </c>
      <c r="B8" s="34" t="str">
        <f>IF(ISBLANK(Values!E7),"",Values!F7)</f>
        <v>HP 650 G1 wo - ES</v>
      </c>
      <c r="C8" s="30" t="str">
        <f>IF(ISBLANK(Values!E7),"","TellusRem")</f>
        <v>TellusRem</v>
      </c>
      <c r="D8" s="29">
        <f>IF(ISBLANK(Values!E7),"",Values!E7)</f>
        <v>5714401650041</v>
      </c>
      <c r="E8" s="2" t="str">
        <f>IF(ISBLANK(Values!E7),"","EAN")</f>
        <v>EAN</v>
      </c>
      <c r="F8" s="28" t="str">
        <f>IF(ISBLANK(Values!E7),"",IF(Values!J7, SUBSTITUTE(Values!$B$1, "{language}", Values!H7) &amp; " " &amp;Values!$B$3, SUBSTITUTE(Values!$B$2, "{language}", Values!$H7) &amp; " " &amp;Values!$B$3))</f>
        <v>New replacement Spanish non-backlit keyboard for HP   450 G0 G1 G2 455 G1 G2 470 G0 G1 G2 US 650 G1 655 G1</v>
      </c>
      <c r="G8" s="30" t="str">
        <f>IF(ISBLANK(Values!E7),"","TellusRem")</f>
        <v>TellusRem</v>
      </c>
      <c r="H8" s="2" t="str">
        <f>IF(ISBLANK(Values!E7),"",Values!$B$16)</f>
        <v>laptop-computer-replacement-parts</v>
      </c>
      <c r="I8" s="2" t="str">
        <f>IF(ISBLANK(Values!E7),"","4730574031")</f>
        <v>4730574031</v>
      </c>
      <c r="J8" s="32" t="str">
        <f>IF(ISBLANK(Values!E7),"",Values!F7 )</f>
        <v>HP 650 G1 wo - ES</v>
      </c>
      <c r="K8" s="28">
        <f>IF(ISBLANK(Values!E7),"",IF(Values!J7, Values!$B$4, Values!$B$5))</f>
        <v>51.99</v>
      </c>
      <c r="L8" s="28" t="str">
        <f>IF(ISBLANK(Values!E7),"",IF($CO8="DEFAULT", Values!$B$18, ""))</f>
        <v/>
      </c>
      <c r="M8" s="28" t="str">
        <f>IF(ISBLANK(Values!E7),"",Values!$M7)</f>
        <v>https://raw.githubusercontent.com/PatrickVibild/TellusAmazonPictures/master/pictures/HP/W.O. PS./650 G1/ES/1.jpg</v>
      </c>
      <c r="N8" s="28" t="str">
        <f>IF(ISBLANK(Values!$F7),"",Values!N7)</f>
        <v>https://raw.githubusercontent.com/PatrickVibild/TellusAmazonPictures/master/pictures/HP/W.O. PS./650 G1/ES/2.jpg</v>
      </c>
      <c r="O8" s="28" t="str">
        <f>IF(ISBLANK(Values!$F7),"",Values!O7)</f>
        <v>https://raw.githubusercontent.com/PatrickVibild/TellusAmazonPictures/master/pictures/HP/W.O. PS./650 G1/ES/3.jpg</v>
      </c>
      <c r="P8" s="28" t="str">
        <f>IF(ISBLANK(Values!$F7),"",Values!P7)</f>
        <v>https://raw.githubusercontent.com/PatrickVibild/TellusAmazonPictures/master/pictures/HP/W.O. PS./650 G1/ES/4.jpg</v>
      </c>
      <c r="Q8" s="28" t="str">
        <f>IF(ISBLANK(Values!$F7),"",Values!Q7)</f>
        <v>https://raw.githubusercontent.com/PatrickVibild/TellusAmazonPictures/master/pictures/HP/W.O. PS./650 G1/ES/5.jpg</v>
      </c>
      <c r="R8" s="28" t="str">
        <f>IF(ISBLANK(Values!$F7),"",Values!R7)</f>
        <v>https://raw.githubusercontent.com/PatrickVibild/TellusAmazonPictures/master/pictures/HP/W.O. PS./650 G1/ES/6.jpg</v>
      </c>
      <c r="S8" s="28" t="str">
        <f>IF(ISBLANK(Values!$F7),"",Values!S7)</f>
        <v>https://raw.githubusercontent.com/PatrickVibild/TellusAmazonPictures/master/pictures/HP/W.O. PS./650 G1/ES/7.jpg</v>
      </c>
      <c r="T8" s="28" t="str">
        <f>IF(ISBLANK(Values!$F7),"",Values!T7)</f>
        <v>https://raw.githubusercontent.com/PatrickVibild/TellusAmazonPictures/master/pictures/HP/W.O. PS./650 G1/ES/8.jpg</v>
      </c>
      <c r="U8" s="28" t="str">
        <f>IF(ISBLANK(Values!$F7),"",Values!U7)</f>
        <v>https://raw.githubusercontent.com/PatrickVibild/TellusAmazonPictures/master/pictures/HP/W.O. PS./650 G1/ES/9.jpg</v>
      </c>
      <c r="W8" s="30" t="str">
        <f>IF(ISBLANK(Values!E7),"","Child")</f>
        <v>Child</v>
      </c>
      <c r="X8" s="30" t="str">
        <f>IF(ISBLANK(Values!E7),"",Values!$B$13)</f>
        <v>HP 650 parent</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IF(ISBLANK(Values!E7),"",IF(Values!I7,Values!$B$23,Values!$B$33))</f>
        <v>👉 REFURBISHED:  SAVE MONEY -  Replacement HP laptop keyboard, same quality as original keyboards. TellusRem is the Leading keyboards distributor in the world since 2011. Perfect replacement keyboard, easy to replace and install.</v>
      </c>
      <c r="AJ8" s="3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51.99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51.99</v>
      </c>
    </row>
    <row r="9" spans="1:193" ht="48" x14ac:dyDescent="0.2">
      <c r="A9" s="2" t="str">
        <f>IF(ISBLANK(Values!E8),"",IF(Values!$B$37="EU","computercomponent","computer"))</f>
        <v>computercomponent</v>
      </c>
      <c r="B9" s="34" t="str">
        <f>IF(ISBLANK(Values!E8),"",Values!F8)</f>
        <v>HP 650 G1 wo - UK</v>
      </c>
      <c r="C9" s="30" t="str">
        <f>IF(ISBLANK(Values!E8),"","TellusRem")</f>
        <v>TellusRem</v>
      </c>
      <c r="D9" s="29">
        <f>IF(ISBLANK(Values!E8),"",Values!E8)</f>
        <v>5714401650058</v>
      </c>
      <c r="E9" s="2" t="str">
        <f>IF(ISBLANK(Values!E8),"","EAN")</f>
        <v>EAN</v>
      </c>
      <c r="F9" s="28" t="str">
        <f>IF(ISBLANK(Values!E8),"",IF(Values!J8, SUBSTITUTE(Values!$B$1, "{language}", Values!H8) &amp; " " &amp;Values!$B$3, SUBSTITUTE(Values!$B$2, "{language}", Values!$H8) &amp; " " &amp;Values!$B$3))</f>
        <v>New replacement UK non-backlit keyboard for HP   450 G0 G1 G2 455 G1 G2 470 G0 G1 G2 US 650 G1 655 G1</v>
      </c>
      <c r="G9" s="30" t="str">
        <f>IF(ISBLANK(Values!E8),"","TellusRem")</f>
        <v>TellusRem</v>
      </c>
      <c r="H9" s="2" t="str">
        <f>IF(ISBLANK(Values!E8),"",Values!$B$16)</f>
        <v>laptop-computer-replacement-parts</v>
      </c>
      <c r="I9" s="2" t="str">
        <f>IF(ISBLANK(Values!E8),"","4730574031")</f>
        <v>4730574031</v>
      </c>
      <c r="J9" s="32" t="str">
        <f>IF(ISBLANK(Values!E8),"",Values!F8 )</f>
        <v>HP 650 G1 wo - UK</v>
      </c>
      <c r="K9" s="28">
        <f>IF(ISBLANK(Values!E8),"",IF(Values!J8, Values!$B$4, Values!$B$5))</f>
        <v>51.99</v>
      </c>
      <c r="L9" s="28" t="str">
        <f>IF(ISBLANK(Values!E8),"",IF($CO9="DEFAULT", Values!$B$18, ""))</f>
        <v/>
      </c>
      <c r="M9" s="28" t="str">
        <f>IF(ISBLANK(Values!E8),"",Values!$M8)</f>
        <v>https://raw.githubusercontent.com/PatrickVibild/TellusAmazonPictures/master/pictures/HP/W.O. PS./650 G1/UK/1.jpg</v>
      </c>
      <c r="N9" s="28" t="str">
        <f>IF(ISBLANK(Values!$F8),"",Values!N8)</f>
        <v>https://raw.githubusercontent.com/PatrickVibild/TellusAmazonPictures/master/pictures/HP/W.O. PS./650 G1/UK/2.jpg</v>
      </c>
      <c r="O9" s="28" t="str">
        <f>IF(ISBLANK(Values!$F8),"",Values!O8)</f>
        <v>https://raw.githubusercontent.com/PatrickVibild/TellusAmazonPictures/master/pictures/HP/W.O. PS./650 G1/UK/3.jpg</v>
      </c>
      <c r="P9" s="28" t="str">
        <f>IF(ISBLANK(Values!$F8),"",Values!P8)</f>
        <v>https://raw.githubusercontent.com/PatrickVibild/TellusAmazonPictures/master/pictures/HP/W.O. PS./650 G1/UK/4.jpg</v>
      </c>
      <c r="Q9" s="28" t="str">
        <f>IF(ISBLANK(Values!$F8),"",Values!Q8)</f>
        <v>https://raw.githubusercontent.com/PatrickVibild/TellusAmazonPictures/master/pictures/HP/W.O. PS./650 G1/UK/5.jpg</v>
      </c>
      <c r="R9" s="28" t="str">
        <f>IF(ISBLANK(Values!$F8),"",Values!R8)</f>
        <v>https://raw.githubusercontent.com/PatrickVibild/TellusAmazonPictures/master/pictures/HP/W.O. PS./650 G1/UK/6.jpg</v>
      </c>
      <c r="S9" s="28" t="str">
        <f>IF(ISBLANK(Values!$F8),"",Values!S8)</f>
        <v>https://raw.githubusercontent.com/PatrickVibild/TellusAmazonPictures/master/pictures/HP/W.O. PS./650 G1/UK/7.jpg</v>
      </c>
      <c r="T9" s="28" t="str">
        <f>IF(ISBLANK(Values!$F8),"",Values!T8)</f>
        <v>https://raw.githubusercontent.com/PatrickVibild/TellusAmazonPictures/master/pictures/HP/W.O. PS./650 G1/UK/8.jpg</v>
      </c>
      <c r="U9" s="28" t="str">
        <f>IF(ISBLANK(Values!$F8),"",Values!U8)</f>
        <v>https://raw.githubusercontent.com/PatrickVibild/TellusAmazonPictures/master/pictures/HP/W.O. PS./650 G1/UK/9.jpg</v>
      </c>
      <c r="W9" s="30" t="str">
        <f>IF(ISBLANK(Values!E8),"","Child")</f>
        <v>Child</v>
      </c>
      <c r="X9" s="30" t="str">
        <f>IF(ISBLANK(Values!E8),"",Values!$B$13)</f>
        <v>HP 650 parent</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IF(ISBLANK(Values!E8),"",IF(Values!I8,Values!$B$23,Values!$B$33))</f>
        <v>👉 REFURBISHED:  SAVE MONEY -  Replacement HP laptop keyboard, same quality as original keyboards. TellusRem is the Leading keyboards distributor in the world since 2011. Perfect replacement keyboard, easy to replace and install.</v>
      </c>
      <c r="AJ9" s="3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51.99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51.99</v>
      </c>
    </row>
    <row r="10" spans="1:193" ht="48" x14ac:dyDescent="0.2">
      <c r="A10" s="2" t="str">
        <f>IF(ISBLANK(Values!E9),"",IF(Values!$B$37="EU","computercomponent","computer"))</f>
        <v>computercomponent</v>
      </c>
      <c r="B10" s="34" t="str">
        <f>IF(ISBLANK(Values!E9),"",Values!F9)</f>
        <v>HP 650 G1 wo - USI</v>
      </c>
      <c r="C10" s="30" t="str">
        <f>IF(ISBLANK(Values!E10),"","TellusRem")</f>
        <v>TellusRem</v>
      </c>
      <c r="D10" s="29">
        <f>IF(ISBLANK(Values!E10),"",Values!E10)</f>
        <v>5714401650201</v>
      </c>
      <c r="E10" s="2" t="str">
        <f>IF(ISBLANK(Values!E10),"","EAN")</f>
        <v>EAN</v>
      </c>
      <c r="F10" s="28" t="str">
        <f>IF(ISBLANK(Values!E10),"",IF(Values!J9, SUBSTITUTE(Values!$B$1, "{language}", Values!H9) &amp; " " &amp;Values!$B$3, SUBSTITUTE(Values!$B$2, "{language}", Values!$H9) &amp; " " &amp;Values!$B$3))</f>
        <v>New replacement US International non-backlit keyboard for HP   450 G0 G1 G2 455 G1 G2 470 G0 G1 G2 US 650 G1 655 G1</v>
      </c>
      <c r="G10" s="30" t="str">
        <f>IF(ISBLANK(Values!E9),"","TellusRem")</f>
        <v>TellusRem</v>
      </c>
      <c r="H10" s="2" t="str">
        <f>IF(ISBLANK(Values!E9),"",Values!$B$16)</f>
        <v>laptop-computer-replacement-parts</v>
      </c>
      <c r="I10" s="2" t="str">
        <f>IF(ISBLANK(Values!E9),"","4730574031")</f>
        <v>4730574031</v>
      </c>
      <c r="J10" s="32" t="str">
        <f>IF(ISBLANK(Values!E9),"",Values!F9 )</f>
        <v>HP 650 G1 wo - USI</v>
      </c>
      <c r="K10" s="28">
        <f>IF(ISBLANK(Values!E9),"",IF(Values!J9, Values!$B$4, Values!$B$5))</f>
        <v>51.99</v>
      </c>
      <c r="L10" s="28" t="str">
        <f>IF(ISBLANK(Values!E9),"",IF($CO10="DEFAULT", Values!$B$18, ""))</f>
        <v/>
      </c>
      <c r="M10" s="28" t="str">
        <f>IF(ISBLANK(Values!E9),"",Values!$M9)</f>
        <v>https://raw.githubusercontent.com/PatrickVibild/TellusAmazonPictures/master/pictures/HP/W.O. PS./650 G1/USI/1.jpg</v>
      </c>
      <c r="N10" s="28" t="str">
        <f>IF(ISBLANK(Values!$F9),"",Values!N9)</f>
        <v>https://raw.githubusercontent.com/PatrickVibild/TellusAmazonPictures/master/pictures/HP/W.O. PS./650 G1/USI/2.jpg</v>
      </c>
      <c r="O10" s="28" t="str">
        <f>IF(ISBLANK(Values!$F9),"",Values!O9)</f>
        <v>https://raw.githubusercontent.com/PatrickVibild/TellusAmazonPictures/master/pictures/HP/W.O. PS./650 G1/USI/3.jpg</v>
      </c>
      <c r="P10" s="28" t="str">
        <f>IF(ISBLANK(Values!$F9),"",Values!P9)</f>
        <v>https://raw.githubusercontent.com/PatrickVibild/TellusAmazonPictures/master/pictures/HP/W.O. PS./650 G1/USI/4.jpg</v>
      </c>
      <c r="Q10" s="28" t="str">
        <f>IF(ISBLANK(Values!$F9),"",Values!Q9)</f>
        <v>https://raw.githubusercontent.com/PatrickVibild/TellusAmazonPictures/master/pictures/HP/W.O. PS./650 G1/USI/5.jpg</v>
      </c>
      <c r="R10" s="28" t="str">
        <f>IF(ISBLANK(Values!$F9),"",Values!R9)</f>
        <v>https://raw.githubusercontent.com/PatrickVibild/TellusAmazonPictures/master/pictures/HP/W.O. PS./650 G1/USI/6.jpg</v>
      </c>
      <c r="S10" s="28" t="str">
        <f>IF(ISBLANK(Values!$F9),"",Values!S9)</f>
        <v>https://raw.githubusercontent.com/PatrickVibild/TellusAmazonPictures/master/pictures/HP/W.O. PS./650 G1/USI/7.jpg</v>
      </c>
      <c r="T10" s="28" t="str">
        <f>IF(ISBLANK(Values!$F9),"",Values!T9)</f>
        <v>https://raw.githubusercontent.com/PatrickVibild/TellusAmazonPictures/master/pictures/HP/W.O. PS./650 G1/USI/8.jpg</v>
      </c>
      <c r="U10" s="28" t="str">
        <f>IF(ISBLANK(Values!$F9),"",Values!U9)</f>
        <v>https://raw.githubusercontent.com/PatrickVibild/TellusAmazonPictures/master/pictures/HP/W.O. PS./650 G1/USI/9.jpg</v>
      </c>
      <c r="W10" s="30" t="str">
        <f>IF(ISBLANK(Values!E9),"","Child")</f>
        <v>Child</v>
      </c>
      <c r="X10" s="30" t="str">
        <f>IF(ISBLANK(Values!E9),"",Values!$B$13)</f>
        <v>HP 650 parent</v>
      </c>
      <c r="Y10" s="32" t="str">
        <f>IF(ISBLANK(Values!E9),"","Size-Color")</f>
        <v>Size-Color</v>
      </c>
      <c r="Z10" s="30" t="str">
        <f>IF(ISBLANK(Values!E9),"","variation")</f>
        <v>variation</v>
      </c>
      <c r="AA10" s="2"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IF(ISBLANK(Values!E9),"",IF(Values!I9,Values!$B$23,Values!$B$33))</f>
        <v>👉 REFURBISHED:  SAVE MONEY -  Replacement HP laptop keyboard, same quality as original keyboards. TellusRem is the Leading keyboards distributor in the world since 2011. Perfect replacement keyboard, easy to replace and install.</v>
      </c>
      <c r="AJ10" s="3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with € symbol US International NO backlit.</v>
      </c>
      <c r="AM10" s="2" t="str">
        <f>SUBSTITUTE(IF(ISBLANK(Values!E9),"",Values!$B$27),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10" s="28" t="str">
        <f>IF(ISBLANK(Values!E9),"",Values!H9)</f>
        <v>US International</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51.99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51.99</v>
      </c>
    </row>
    <row r="11" spans="1:193" ht="48" x14ac:dyDescent="0.2">
      <c r="A11" s="2" t="str">
        <f>IF(ISBLANK(Values!E10),"",IF(Values!$B$37="EU","computercomponent","computer"))</f>
        <v>computercomponent</v>
      </c>
      <c r="B11" s="34" t="str">
        <f>IF(ISBLANK(Values!E10),"",Values!F10)</f>
        <v>HP 650 G1 wo - US</v>
      </c>
      <c r="C11" s="30" t="str">
        <f>IF(ISBLANK(Values!E10),"","TellusRem")</f>
        <v>TellusRem</v>
      </c>
      <c r="D11" s="29">
        <f>IF(ISBLANK(Values!E10),"",Values!E10)</f>
        <v>5714401650201</v>
      </c>
      <c r="E11" s="2" t="str">
        <f>IF(ISBLANK(Values!E10),"","EAN")</f>
        <v>EAN</v>
      </c>
      <c r="F11" s="28" t="str">
        <f>IF(ISBLANK(Values!E10),"",IF(Values!J10, SUBSTITUTE(Values!$B$1, "{language}", Values!H10) &amp; " " &amp;Values!$B$3, SUBSTITUTE(Values!$B$2, "{language}", Values!$H10) &amp; " " &amp;Values!$B$3))</f>
        <v>New replacement US non-backlit keyboard for HP   450 G0 G1 G2 455 G1 G2 470 G0 G1 G2 US 650 G1 655 G1</v>
      </c>
      <c r="G11" s="30" t="str">
        <f>IF(ISBLANK(Values!E10),"","TellusRem")</f>
        <v>TellusRem</v>
      </c>
      <c r="H11" s="2" t="str">
        <f>IF(ISBLANK(Values!E10),"",Values!$B$16)</f>
        <v>laptop-computer-replacement-parts</v>
      </c>
      <c r="I11" s="2" t="str">
        <f>IF(ISBLANK(Values!E10),"","4730574031")</f>
        <v>4730574031</v>
      </c>
      <c r="J11" s="32" t="str">
        <f>IF(ISBLANK(Values!E10),"",Values!F10 )</f>
        <v>HP 650 G1 wo - US</v>
      </c>
      <c r="K11" s="28">
        <f>IF(ISBLANK(Values!E10),"",IF(Values!J10, Values!$B$4, Values!$B$5))</f>
        <v>51.99</v>
      </c>
      <c r="L11" s="28">
        <f>IF(ISBLANK(Values!E10),"",IF($CO11="DEFAULT", Values!$B$18, ""))</f>
        <v>5</v>
      </c>
      <c r="M11" s="28" t="str">
        <f>IF(ISBLANK(Values!E10),"",Values!$M10)</f>
        <v>https://raw.githubusercontent.com/PatrickVibild/TellusAmazonPictures/master/pictures/HP/W.O. PS./650 G1/US/1.jpg</v>
      </c>
      <c r="N11" s="28" t="str">
        <f>IF(ISBLANK(Values!$F10),"",Values!N10)</f>
        <v>https://raw.githubusercontent.com/PatrickVibild/TellusAmazonPictures/master/pictures/HP/W.O. PS./650 G1/US/2.jpg</v>
      </c>
      <c r="O11" s="28" t="str">
        <f>IF(ISBLANK(Values!$F10),"",Values!O10)</f>
        <v>https://raw.githubusercontent.com/PatrickVibild/TellusAmazonPictures/master/pictures/HP/W.O. PS./650 G1/US/3.jpg</v>
      </c>
      <c r="P11" s="28" t="str">
        <f>IF(ISBLANK(Values!$F10),"",Values!P10)</f>
        <v>https://raw.githubusercontent.com/PatrickVibild/TellusAmazonPictures/master/pictures/HP/W.O. PS./650 G1/US/4.jpg</v>
      </c>
      <c r="Q11" s="28" t="str">
        <f>IF(ISBLANK(Values!$F10),"",Values!Q10)</f>
        <v>https://raw.githubusercontent.com/PatrickVibild/TellusAmazonPictures/master/pictures/HP/W.O. PS./650 G1/US/5.jpg</v>
      </c>
      <c r="R11" s="28" t="str">
        <f>IF(ISBLANK(Values!$F10),"",Values!R10)</f>
        <v>https://raw.githubusercontent.com/PatrickVibild/TellusAmazonPictures/master/pictures/HP/W.O. PS./650 G1/US/6.jpg</v>
      </c>
      <c r="S11" s="28" t="str">
        <f>IF(ISBLANK(Values!$F10),"",Values!S10)</f>
        <v>https://raw.githubusercontent.com/PatrickVibild/TellusAmazonPictures/master/pictures/HP/W.O. PS./650 G1/US/7.jpg</v>
      </c>
      <c r="T11" s="28" t="str">
        <f>IF(ISBLANK(Values!$F10),"",Values!T10)</f>
        <v>https://raw.githubusercontent.com/PatrickVibild/TellusAmazonPictures/master/pictures/HP/W.O. PS./650 G1/US/8.jpg</v>
      </c>
      <c r="U11" s="28" t="str">
        <f>IF(ISBLANK(Values!$F10),"",Values!U10)</f>
        <v>https://raw.githubusercontent.com/PatrickVibild/TellusAmazonPictures/master/pictures/HP/W.O. PS./650 G1/US/9.jpg</v>
      </c>
      <c r="W11" s="30" t="str">
        <f>IF(ISBLANK(Values!E10),"","Child")</f>
        <v>Child</v>
      </c>
      <c r="X11" s="30" t="str">
        <f>IF(ISBLANK(Values!E10),"",Values!$B$13)</f>
        <v>HP 650 parent</v>
      </c>
      <c r="Y11" s="32" t="str">
        <f>IF(ISBLANK(Values!E10),"","Size-Color")</f>
        <v>Size-Color</v>
      </c>
      <c r="Z11" s="30" t="str">
        <f>IF(ISBLANK(Values!E10),"","variation")</f>
        <v>variation</v>
      </c>
      <c r="AA11" s="2"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3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US NO backlit.</v>
      </c>
      <c r="AM11" s="2" t="str">
        <f>SUBSTITUTE(IF(ISBLANK(Values!E10),"",Values!$B$27),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11" s="28" t="str">
        <f>IF(ISBLANK(Values!E10),"",Values!H10)</f>
        <v>US</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 t="str">
        <f>IF(ISBLANK(Values!E10),"","Parts")</f>
        <v>Parts</v>
      </c>
      <c r="DP11" s="2"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51.99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51.99</v>
      </c>
    </row>
    <row r="12" spans="1:193" ht="17" x14ac:dyDescent="0.2">
      <c r="A12" s="2" t="str">
        <f>IF(ISBLANK(Values!E11),"",IF(Values!$B$37="EU","computercomponent","computer"))</f>
        <v/>
      </c>
      <c r="B12" s="34" t="str">
        <f>IF(ISBLANK(Values!E11),"",Values!F11)</f>
        <v/>
      </c>
      <c r="C12" s="30" t="str">
        <f>IF(ISBLANK(Values!E11),"","TellusRem")</f>
        <v/>
      </c>
      <c r="D12" s="29" t="str">
        <f>IF(ISBLANK(Values!E11),"",Values!E11)</f>
        <v/>
      </c>
      <c r="E12" s="2" t="str">
        <f>IF(ISBLANK(Values!E11),"","EAN")</f>
        <v/>
      </c>
      <c r="F12" s="28" t="str">
        <f>IF(ISBLANK(Values!E11),"",IF(Values!J11, SUBSTITUTE(Values!$B$1, "{language}", Values!H11) &amp; " " &amp;Values!$B$3, SUBSTITUTE(Values!$B$2, "{language}", Values!$H11) &amp; " " &amp;Values!$B$3))</f>
        <v/>
      </c>
      <c r="G12" s="30" t="str">
        <f>IF(ISBLANK(Values!E11),"","TellusRem")</f>
        <v/>
      </c>
      <c r="H12" s="2" t="str">
        <f>IF(ISBLANK(Values!E11),"",Values!$B$16)</f>
        <v/>
      </c>
      <c r="I12" s="2" t="str">
        <f>IF(ISBLANK(Values!E11),"","4730574031")</f>
        <v/>
      </c>
      <c r="J12" s="32" t="str">
        <f>IF(ISBLANK(Values!E11),"",Values!F11 )</f>
        <v/>
      </c>
      <c r="K12" s="28" t="str">
        <f>IF(ISBLANK(Values!E11),"",IF(Values!J11, Values!$B$4, Values!$B$5))</f>
        <v/>
      </c>
      <c r="L12" s="28"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
      </c>
      <c r="X12" s="30" t="str">
        <f>IF(ISBLANK(Values!E11),"",Values!$B$13)</f>
        <v/>
      </c>
      <c r="Y12" s="32" t="str">
        <f>IF(ISBLANK(Values!E11),"","Size-Color")</f>
        <v/>
      </c>
      <c r="Z12" s="30" t="str">
        <f>IF(ISBLANK(Values!E11),"","variation")</f>
        <v/>
      </c>
      <c r="AA12" s="2" t="str">
        <f>IF(ISBLANK(Values!E11),"",Values!$B$20)</f>
        <v/>
      </c>
      <c r="AB12" s="2" t="str">
        <f>IF(ISBLANK(Values!E11),"",Values!$B$29)</f>
        <v/>
      </c>
      <c r="AI12" s="35" t="str">
        <f>IF(ISBLANK(Values!E11),"",IF(Values!I11,Values!$B$23,Values!$B$33))</f>
        <v/>
      </c>
      <c r="AJ12" s="33" t="str">
        <f>IF(ISBLANK(Values!E11),"",Values!$B$24 &amp;" "&amp;Values!$B$3)</f>
        <v/>
      </c>
      <c r="AK12" s="2" t="str">
        <f>IF(ISBLANK(Values!E11),"",Values!$B$25)</f>
        <v/>
      </c>
      <c r="AL12" s="2" t="str">
        <f>IF(ISBLANK(Values!E11),"",SUBSTITUTE(SUBSTITUTE(IF(Values!$J11, Values!$B$26, Values!$B$33), "{language}", Values!$H11), "{flag}", INDEX(options!$E$1:$E$20, Values!$V11)))</f>
        <v/>
      </c>
      <c r="AM12" s="2" t="str">
        <f>SUBSTITUTE(IF(ISBLANK(Values!E11),"",Values!$B$27), "{model}", Values!$B$3)</f>
        <v/>
      </c>
      <c r="AT12" s="28" t="str">
        <f>IF(ISBLANK(Values!E11),"",Values!H11)</f>
        <v/>
      </c>
      <c r="AV12" s="2" t="str">
        <f>IF(ISBLANK(Values!E11),"",IF(Values!J11,"Backlit", "Non-Backlit"))</f>
        <v/>
      </c>
      <c r="BE12" s="2" t="str">
        <f>IF(ISBLANK(Values!E11),"","Professional Audience")</f>
        <v/>
      </c>
      <c r="BF12" s="2" t="str">
        <f>IF(ISBLANK(Values!E11),"","Consumer Audience")</f>
        <v/>
      </c>
      <c r="BG12" s="2" t="str">
        <f>IF(ISBLANK(Values!E11),"","Adults")</f>
        <v/>
      </c>
      <c r="BH12" s="2" t="str">
        <f>IF(ISBLANK(Values!E11),"","People")</f>
        <v/>
      </c>
      <c r="CG12" s="2" t="str">
        <f>IF(ISBLANK(Values!E11),"",Values!$B$11)</f>
        <v/>
      </c>
      <c r="CH12" s="2" t="str">
        <f>IF(ISBLANK(Values!E11),"","GR")</f>
        <v/>
      </c>
      <c r="CI12" s="2" t="str">
        <f>IF(ISBLANK(Values!E11),"",Values!$B$7)</f>
        <v/>
      </c>
      <c r="CJ12" s="2" t="str">
        <f>IF(ISBLANK(Values!E11),"",Values!$B$8)</f>
        <v/>
      </c>
      <c r="CK12" s="2" t="str">
        <f>IF(ISBLANK(Values!E11),"",Values!$B$9)</f>
        <v/>
      </c>
      <c r="CL12" s="2" t="str">
        <f>IF(ISBLANK(Values!E11),"","CM")</f>
        <v/>
      </c>
      <c r="CO12" s="2" t="str">
        <f>IF(ISBLANK(Values!E11), "", IF(AND(Values!$B$37=options!$G$2, Values!$C11), "AMAZON_NA", IF(AND(Values!$B$37=options!$G$1, Values!$D11), "AMAZON_EU", "DEFAULT")))</f>
        <v/>
      </c>
      <c r="CP12" s="2" t="str">
        <f>IF(ISBLANK(Values!E11),"",Values!$B$7)</f>
        <v/>
      </c>
      <c r="CQ12" s="2" t="str">
        <f>IF(ISBLANK(Values!E11),"",Values!$B$8)</f>
        <v/>
      </c>
      <c r="CR12" s="2" t="str">
        <f>IF(ISBLANK(Values!E11),"",Values!$B$9)</f>
        <v/>
      </c>
      <c r="CS12" s="2" t="str">
        <f>IF(ISBLANK(Values!E11),"",Values!$B$11)</f>
        <v/>
      </c>
      <c r="CT12" s="2" t="str">
        <f>IF(ISBLANK(Values!E11),"","GR")</f>
        <v/>
      </c>
      <c r="CU12" s="2" t="str">
        <f>IF(ISBLANK(Values!E11),"","CM")</f>
        <v/>
      </c>
      <c r="CV12" s="2" t="str">
        <f>IF(ISBLANK(Values!E11),"",IF(Values!$B$36=options!$F$1,"Denmark", IF(Values!$B$36=options!$F$2, "Danemark",IF(Values!$B$36=options!$F$3, "Dänemark",IF(Values!$B$36=options!$F$4, "Danimarca",IF(Values!$B$36=options!$F$5, "Dinamarca",IF(Values!$B$36=options!$F$6, "Denemarken","" ) ) ) ) )))</f>
        <v/>
      </c>
      <c r="CZ12" s="2" t="str">
        <f>IF(ISBLANK(Values!E11),"","No")</f>
        <v/>
      </c>
      <c r="DA12" s="2" t="str">
        <f>IF(ISBLANK(Values!E11),"","No")</f>
        <v/>
      </c>
      <c r="DO12" s="2" t="str">
        <f>IF(ISBLANK(Values!E11),"","Parts")</f>
        <v/>
      </c>
      <c r="DP12" s="2" t="str">
        <f>IF(ISBLANK(Values!E11),"",Values!$B$31)</f>
        <v/>
      </c>
      <c r="DY12" t="str">
        <f>IF(ISBLANK(Values!$E11), "", "not_applicable")</f>
        <v/>
      </c>
      <c r="EI12" s="2" t="str">
        <f>IF(ISBLANK(Values!E11),"",Values!$B$31)</f>
        <v/>
      </c>
      <c r="ES12" s="2" t="str">
        <f>IF(ISBLANK(Values!E11),"","Amazon Tellus UPS")</f>
        <v/>
      </c>
      <c r="EV12" s="2" t="str">
        <f>IF(ISBLANK(Values!E11),"","New")</f>
        <v/>
      </c>
      <c r="FE12" s="2" t="str">
        <f>IF(ISBLANK(Values!E11),"",IF(CO12&lt;&gt;"DEFAULT", "", 3))</f>
        <v/>
      </c>
      <c r="FH12" s="2" t="str">
        <f>IF(ISBLANK(Values!E11),"","FALSE")</f>
        <v/>
      </c>
      <c r="FI12" s="2" t="str">
        <f>IF(ISBLANK(Values!E11),"","FALSE")</f>
        <v/>
      </c>
      <c r="FJ12" s="2" t="str">
        <f>IF(ISBLANK(Values!E11),"","FALSE")</f>
        <v/>
      </c>
      <c r="FM12" s="2" t="str">
        <f>IF(ISBLANK(Values!E11),"","1")</f>
        <v/>
      </c>
      <c r="FO12" s="28" t="str">
        <f>IF(ISBLANK(Values!E11),"",IF(Values!J11, Values!$B$4, Values!$B$5))</f>
        <v/>
      </c>
      <c r="FP12" s="2" t="str">
        <f>IF(ISBLANK(Values!E11),"","Percent")</f>
        <v/>
      </c>
      <c r="FQ12" s="2" t="str">
        <f>IF(ISBLANK(Values!E11),"","2")</f>
        <v/>
      </c>
      <c r="FR12" s="2" t="str">
        <f>IF(ISBLANK(Values!E11),"","3")</f>
        <v/>
      </c>
      <c r="FS12" s="2" t="str">
        <f>IF(ISBLANK(Values!E11),"","5")</f>
        <v/>
      </c>
      <c r="FT12" s="2" t="str">
        <f>IF(ISBLANK(Values!E11),"","6")</f>
        <v/>
      </c>
      <c r="FU12" s="2" t="str">
        <f>IF(ISBLANK(Values!E11),"","10")</f>
        <v/>
      </c>
      <c r="FV12" s="2" t="str">
        <f>IF(ISBLANK(Values!E11),"","10")</f>
        <v/>
      </c>
      <c r="GK12" s="62" t="str">
        <f>K12</f>
        <v/>
      </c>
    </row>
    <row r="13" spans="1:193" ht="17" x14ac:dyDescent="0.2">
      <c r="A13" s="2" t="str">
        <f>IF(ISBLANK(Values!E12),"",IF(Values!$B$37="EU","computercomponent","computer"))</f>
        <v/>
      </c>
      <c r="B13" s="34"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5" t="str">
        <f>IF(ISBLANK(Values!E12),"",IF(Values!I12,Values!$B$23,Values!$B$33))</f>
        <v/>
      </c>
      <c r="AJ13" s="3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t="str">
        <f>IF(ISBLANK(Values!$E12), "", "not_applicable")</f>
        <v/>
      </c>
      <c r="EI13" s="2" t="str">
        <f>IF(ISBLANK(Values!E12),"",Values!$B$31)</f>
        <v/>
      </c>
      <c r="ES13" s="2" t="str">
        <f>IF(ISBLANK(Values!E12),"","Amazon Tellus UPS")</f>
        <v/>
      </c>
      <c r="EV13" s="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2" t="str">
        <f>K13</f>
        <v/>
      </c>
    </row>
    <row r="14" spans="1:193" ht="17" x14ac:dyDescent="0.2">
      <c r="A14" s="2" t="str">
        <f>IF(ISBLANK(Values!E13),"",IF(Values!$B$37="EU","computercomponent","computer"))</f>
        <v/>
      </c>
      <c r="B14" s="34" t="str">
        <f>IF(ISBLANK(Values!E13),"",Values!F13)</f>
        <v/>
      </c>
      <c r="C14" s="30" t="str">
        <f>IF(ISBLANK(Values!E13),"","TellusRem")</f>
        <v/>
      </c>
      <c r="D14" s="29" t="str">
        <f>IF(ISBLANK(Values!E13),"",Values!E13)</f>
        <v/>
      </c>
      <c r="E14" s="2" t="str">
        <f>IF(ISBLANK(Values!E13),"","EAN")</f>
        <v/>
      </c>
      <c r="F14" s="28" t="str">
        <f>IF(ISBLANK(Values!E13),"",IF(Values!J13, SUBSTITUTE(Values!$B$1, "{language}", Values!H13) &amp; " " &amp;Values!$B$3, SUBSTITUTE(Values!$B$2, "{language}", Values!$H13) &amp; " " &amp;Values!$B$3))</f>
        <v/>
      </c>
      <c r="G14" s="30" t="str">
        <f>IF(ISBLANK(Values!E13),"","TellusRem")</f>
        <v/>
      </c>
      <c r="H14" s="2" t="str">
        <f>IF(ISBLANK(Values!E13),"",Values!$B$16)</f>
        <v/>
      </c>
      <c r="I14" s="2" t="str">
        <f>IF(ISBLANK(Values!E13),"","4730574031")</f>
        <v/>
      </c>
      <c r="J14" s="32" t="str">
        <f>IF(ISBLANK(Values!E13),"",Values!F13 )</f>
        <v/>
      </c>
      <c r="K14" s="28" t="str">
        <f>IF(ISBLANK(Values!E13),"",IF(Values!J13, Values!$B$4, Values!$B$5))</f>
        <v/>
      </c>
      <c r="L14" s="28"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
      </c>
      <c r="X14" s="30" t="str">
        <f>IF(ISBLANK(Values!E13),"",Values!$B$13)</f>
        <v/>
      </c>
      <c r="Y14" s="32" t="str">
        <f>IF(ISBLANK(Values!E13),"","Size-Color")</f>
        <v/>
      </c>
      <c r="Z14" s="30" t="str">
        <f>IF(ISBLANK(Values!E13),"","variation")</f>
        <v/>
      </c>
      <c r="AA14" s="2" t="str">
        <f>IF(ISBLANK(Values!E13),"",Values!$B$20)</f>
        <v/>
      </c>
      <c r="AB14" s="2" t="str">
        <f>IF(ISBLANK(Values!E13),"",Values!$B$29)</f>
        <v/>
      </c>
      <c r="AI14" s="35" t="str">
        <f>IF(ISBLANK(Values!E13),"",IF(Values!I13,Values!$B$23,Values!$B$33))</f>
        <v/>
      </c>
      <c r="AJ14" s="3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8" t="str">
        <f>IF(ISBLANK(Values!E13),"",Values!H13)</f>
        <v/>
      </c>
      <c r="AV14" s="2" t="str">
        <f>IF(ISBLANK(Values!E13),"",IF(Values!J13,"Backlit", "Non-Backlit"))</f>
        <v/>
      </c>
      <c r="BE14" s="2" t="str">
        <f>IF(ISBLANK(Values!E13),"","Professional Audience")</f>
        <v/>
      </c>
      <c r="BF14" s="2" t="str">
        <f>IF(ISBLANK(Values!E13),"","Consumer Audience")</f>
        <v/>
      </c>
      <c r="BG14" s="2" t="str">
        <f>IF(ISBLANK(Values!E13),"","Adults")</f>
        <v/>
      </c>
      <c r="BH14" s="2"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2" t="str">
        <f>IF(ISBLANK(Values!E13),"",Values!$B$7)</f>
        <v/>
      </c>
      <c r="CQ14" s="2" t="str">
        <f>IF(ISBLANK(Values!E13),"",Values!$B$8)</f>
        <v/>
      </c>
      <c r="CR14" s="2"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 t="str">
        <f>IF(ISBLANK(Values!E13),"","Parts")</f>
        <v/>
      </c>
      <c r="DP14" s="2" t="str">
        <f>IF(ISBLANK(Values!E13),"",Values!$B$31)</f>
        <v/>
      </c>
      <c r="DY14" t="str">
        <f>IF(ISBLANK(Values!$E13), "", "not_applicable")</f>
        <v/>
      </c>
      <c r="EI14" s="2" t="str">
        <f>IF(ISBLANK(Values!E13),"",Values!$B$31)</f>
        <v/>
      </c>
      <c r="ES14" s="2" t="str">
        <f>IF(ISBLANK(Values!E13),"","Amazon Tellus UPS")</f>
        <v/>
      </c>
      <c r="EV14" s="2" t="str">
        <f>IF(ISBLANK(Values!E13),"","New")</f>
        <v/>
      </c>
      <c r="FE14" s="2" t="str">
        <f>IF(ISBLANK(Values!E13),"",IF(CO14&lt;&gt;"DEFAULT", "", 3))</f>
        <v/>
      </c>
      <c r="FH14" s="2" t="str">
        <f>IF(ISBLANK(Values!E13),"","FALSE")</f>
        <v/>
      </c>
      <c r="FI14" s="2" t="str">
        <f>IF(ISBLANK(Values!E13),"","FALSE")</f>
        <v/>
      </c>
      <c r="FJ14" s="2" t="str">
        <f>IF(ISBLANK(Values!E13),"","FALSE")</f>
        <v/>
      </c>
      <c r="FM14" s="2" t="str">
        <f>IF(ISBLANK(Values!E13),"","1")</f>
        <v/>
      </c>
      <c r="FO14" s="28"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c r="GK14" s="62" t="str">
        <f>K14</f>
        <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2"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2"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2"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2"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2"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2"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2"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2"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3"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3"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3"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2"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1" priority="8">
      <formula>IF(LEN(A4)&gt;0,1,0)</formula>
    </cfRule>
    <cfRule type="expression" dxfId="520" priority="9">
      <formula>IF(VLOOKUP($A$3,#NAME?,MATCH($A4,#NAME?,0)+1,0)&gt;0,1,0)</formula>
    </cfRule>
    <cfRule type="expression" dxfId="519" priority="12">
      <formula>AND(IF(IFERROR(VLOOKUP($A$3,#NAME?,MATCH($A4,#NAME?,0)+1,0),0)&gt;0,0,1),IF(IFERROR(VLOOKUP($A$3,#NAME?,MATCH($A4,#NAME?,0)+1,0),0)&gt;0,0,1),IF(IFERROR(VLOOKUP($A$3,#NAME?,MATCH($A4,#NAME?,0)+1,0),0)&gt;0,0,1),IF(IFERROR(MATCH($A4,#NAME?,0),0)&gt;0,1,0))</formula>
    </cfRule>
  </conditionalFormatting>
  <conditionalFormatting sqref="B4">
    <cfRule type="expression" dxfId="518" priority="990">
      <formula>IF(LEN(B4)&gt;0,1,0)</formula>
    </cfRule>
    <cfRule type="expression" dxfId="517" priority="991">
      <formula>IF(VLOOKUP($B$3,#NAME?,MATCH($A4,#NAME?,0)+1,0)&gt;0,1,0)</formula>
    </cfRule>
    <cfRule type="expression" dxfId="516"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5" priority="13">
      <formula>IF(LEN(B4)&gt;0,1,0)</formula>
    </cfRule>
    <cfRule type="expression" dxfId="514" priority="14">
      <formula>IF(VLOOKUP($B$3,#NAME?,MATCH($A4,#NAME?,0)+1,0)&gt;0,1,0)</formula>
    </cfRule>
    <cfRule type="expression" dxfId="513" priority="17">
      <formula>AND(IF(IFERROR(VLOOKUP($B$3,#NAME?,MATCH($A4,#NAME?,0)+1,0),0)&gt;0,0,1),IF(IFERROR(VLOOKUP($B$3,#NAME?,MATCH($A4,#NAME?,0)+1,0),0)&gt;0,0,1),IF(IFERROR(VLOOKUP($B$3,#NAME?,MATCH($A4,#NAME?,0)+1,0),0)&gt;0,0,1),IF(IFERROR(MATCH($A4,#NAME?,0),0)&gt;0,1,0))</formula>
    </cfRule>
  </conditionalFormatting>
  <conditionalFormatting sqref="C4:C204">
    <cfRule type="expression" dxfId="512" priority="999">
      <formula>AND(IF(IFERROR(VLOOKUP($C$3,#NAME?,MATCH($A4,#NAME?,0)+1,0),0)&gt;0,0,1),IF(IFERROR(VLOOKUP($C$3,#NAME?,MATCH($A4,#NAME?,0)+1,0),0)&gt;0,0,1),IF(IFERROR(VLOOKUP($C$3,#NAME?,MATCH($A4,#NAME?,0)+1,0),0)&gt;0,0,1),IF(IFERROR(MATCH($A4,#NAME?,0),0)&gt;0,1,0))</formula>
    </cfRule>
    <cfRule type="expression" dxfId="511" priority="995">
      <formula>IF(LEN(C4)&gt;0,1,0)</formula>
    </cfRule>
    <cfRule type="expression" dxfId="510" priority="996">
      <formula>IF(VLOOKUP($C$3,#NAME?,MATCH($A4,#NAME?,0)+1,0)&gt;0,1,0)</formula>
    </cfRule>
  </conditionalFormatting>
  <conditionalFormatting sqref="C5:C1048576">
    <cfRule type="expression" dxfId="509" priority="18">
      <formula>IF(LEN(C5)&gt;0,1,0)</formula>
    </cfRule>
    <cfRule type="expression" dxfId="508" priority="19">
      <formula>IF(VLOOKUP($C$3,#NAME?,MATCH($A5,#NAME?,0)+1,0)&gt;0,1,0)</formula>
    </cfRule>
    <cfRule type="expression" dxfId="507" priority="22">
      <formula>AND(IF(IFERROR(VLOOKUP($C$3,#NAME?,MATCH($A5,#NAME?,0)+1,0),0)&gt;0,0,1),IF(IFERROR(VLOOKUP($C$3,#NAME?,MATCH($A5,#NAME?,0)+1,0),0)&gt;0,0,1),IF(IFERROR(VLOOKUP($C$3,#NAME?,MATCH($A5,#NAME?,0)+1,0),0)&gt;0,0,1),IF(IFERROR(MATCH($A5,#NAME?,0),0)&gt;0,1,0))</formula>
    </cfRule>
  </conditionalFormatting>
  <conditionalFormatting sqref="D4:D1048576">
    <cfRule type="expression" dxfId="506" priority="27">
      <formula>AND(IF(IFERROR(VLOOKUP($D$3,#NAME?,MATCH($A4,#NAME?,0)+1,0),0)&gt;0,0,1),IF(IFERROR(VLOOKUP($D$3,#NAME?,MATCH($A4,#NAME?,0)+1,0),0)&gt;0,0,1),IF(IFERROR(VLOOKUP($D$3,#NAME?,MATCH($A4,#NAME?,0)+1,0),0)&gt;0,0,1),IF(IFERROR(MATCH($A4,#NAME?,0),0)&gt;0,1,0))</formula>
    </cfRule>
    <cfRule type="expression" dxfId="505" priority="24">
      <formula>IF(VLOOKUP($D$3,#NAME?,MATCH($A4,#NAME?,0)+1,0)&gt;0,1,0)</formula>
    </cfRule>
  </conditionalFormatting>
  <conditionalFormatting sqref="D4:E1048576">
    <cfRule type="expression" dxfId="504" priority="23">
      <formula>IF(LEN(D4)&gt;0,1,0)</formula>
    </cfRule>
  </conditionalFormatting>
  <conditionalFormatting sqref="E4:E1048576">
    <cfRule type="expression" dxfId="503" priority="32">
      <formula>AND(IF(IFERROR(VLOOKUP($E$3,#NAME?,MATCH($A4,#NAME?,0)+1,0),0)&gt;0,0,1),IF(IFERROR(VLOOKUP($E$3,#NAME?,MATCH($A4,#NAME?,0)+1,0),0)&gt;0,0,1),IF(IFERROR(VLOOKUP($E$3,#NAME?,MATCH($A4,#NAME?,0)+1,0),0)&gt;0,0,1),IF(IFERROR(MATCH($A4,#NAME?,0),0)&gt;0,1,0))</formula>
    </cfRule>
    <cfRule type="expression" dxfId="502" priority="29">
      <formula>IF(VLOOKUP($E$3,#NAME?,MATCH($A4,#NAME?,0)+1,0)&gt;0,1,0)</formula>
    </cfRule>
  </conditionalFormatting>
  <conditionalFormatting sqref="F4:F243">
    <cfRule type="expression" dxfId="501" priority="1014">
      <formula>AND(IF(IFERROR(VLOOKUP($F$3,#NAME?,MATCH($A4,#NAME?,0)+1,0),0)&gt;0,0,1),IF(IFERROR(VLOOKUP($F$3,#NAME?,MATCH($A4,#NAME?,0)+1,0),0)&gt;0,0,1),IF(IFERROR(VLOOKUP($F$3,#NAME?,MATCH($A4,#NAME?,0)+1,0),0)&gt;0,0,1),IF(IFERROR(MATCH($A4,#NAME?,0),0)&gt;0,1,0))</formula>
    </cfRule>
    <cfRule type="expression" dxfId="500" priority="1010">
      <formula>IF(LEN(F4)&gt;0,1,0)</formula>
    </cfRule>
    <cfRule type="expression" dxfId="499" priority="1011">
      <formula>IF(VLOOKUP($F$3,#NAME?,MATCH($A4,#NAME?,0)+1,0)&gt;0,1,0)</formula>
    </cfRule>
  </conditionalFormatting>
  <conditionalFormatting sqref="F5:F1048576">
    <cfRule type="expression" dxfId="498" priority="37">
      <formula>AND(IF(IFERROR(VLOOKUP($F$3,#NAME?,MATCH($A5,#NAME?,0)+1,0),0)&gt;0,0,1),IF(IFERROR(VLOOKUP($F$3,#NAME?,MATCH($A5,#NAME?,0)+1,0),0)&gt;0,0,1),IF(IFERROR(VLOOKUP($F$3,#NAME?,MATCH($A5,#NAME?,0)+1,0),0)&gt;0,0,1),IF(IFERROR(MATCH($A5,#NAME?,0),0)&gt;0,1,0))</formula>
    </cfRule>
    <cfRule type="expression" dxfId="497" priority="34">
      <formula>IF(VLOOKUP($F$3,#NAME?,MATCH($A5,#NAME?,0)+1,0)&gt;0,1,0)</formula>
    </cfRule>
  </conditionalFormatting>
  <conditionalFormatting sqref="F5:G1048576">
    <cfRule type="expression" dxfId="496" priority="33">
      <formula>IF(LEN(F5)&gt;0,1,0)</formula>
    </cfRule>
  </conditionalFormatting>
  <conditionalFormatting sqref="G4:G204">
    <cfRule type="expression" dxfId="495" priority="1016">
      <formula>IF(VLOOKUP($G$3,#NAME?,MATCH($A4,#NAME?,0)+1,0)&gt;0,1,0)</formula>
    </cfRule>
    <cfRule type="expression" dxfId="494" priority="1015">
      <formula>IF(LEN(G4)&gt;0,1,0)</formula>
    </cfRule>
    <cfRule type="expression" dxfId="493"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2" priority="42">
      <formula>AND(IF(IFERROR(VLOOKUP($G$3,#NAME?,MATCH($A5,#NAME?,0)+1,0),0)&gt;0,0,1),IF(IFERROR(VLOOKUP($G$3,#NAME?,MATCH($A5,#NAME?,0)+1,0),0)&gt;0,0,1),IF(IFERROR(VLOOKUP($G$3,#NAME?,MATCH($A5,#NAME?,0)+1,0),0)&gt;0,0,1),IF(IFERROR(MATCH($A5,#NAME?,0),0)&gt;0,1,0))</formula>
    </cfRule>
    <cfRule type="expression" dxfId="491" priority="39">
      <formula>IF(VLOOKUP($G$3,#NAME?,MATCH($A5,#NAME?,0)+1,0)&gt;0,1,0)</formula>
    </cfRule>
  </conditionalFormatting>
  <conditionalFormatting sqref="H4:I1048576">
    <cfRule type="expression" dxfId="490" priority="44">
      <formula>IF(VLOOKUP($H$3,#NAME?,MATCH($A4,#NAME?,0)+1,0)&gt;0,1,0)</formula>
    </cfRule>
    <cfRule type="expression" dxfId="489" priority="47">
      <formula>AND(IF(IFERROR(VLOOKUP($H$3,#NAME?,MATCH($A4,#NAME?,0)+1,0),0)&gt;0,0,1),IF(IFERROR(VLOOKUP($H$3,#NAME?,MATCH($A4,#NAME?,0)+1,0),0)&gt;0,0,1),IF(IFERROR(VLOOKUP($H$3,#NAME?,MATCH($A4,#NAME?,0)+1,0),0)&gt;0,0,1),IF(IFERROR(MATCH($A4,#NAME?,0),0)&gt;0,1,0))</formula>
    </cfRule>
  </conditionalFormatting>
  <conditionalFormatting sqref="H4:J1048576">
    <cfRule type="expression" dxfId="488" priority="43">
      <formula>IF(LEN(H4)&gt;0,1,0)</formula>
    </cfRule>
  </conditionalFormatting>
  <conditionalFormatting sqref="J4">
    <cfRule type="expression" dxfId="487" priority="1026">
      <formula>IF(VLOOKUP($B$3,#NAME?,MATCH($A4,#NAME?,0)+1,0)&gt;0,1,0)</formula>
    </cfRule>
    <cfRule type="expression" dxfId="486"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85" priority="49">
      <formula>IF(VLOOKUP($J$3,#NAME?,MATCH($A5,#NAME?,0)+1,0)&gt;0,1,0)</formula>
    </cfRule>
    <cfRule type="expression" dxfId="484"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3" priority="1034">
      <formula>AND(IF(IFERROR(VLOOKUP($K$3,#NAME?,MATCH($A4,#NAME?,0)+1,0),0)&gt;0,0,1),IF(IFERROR(VLOOKUP($K$3,#NAME?,MATCH($A4,#NAME?,0)+1,0),0)&gt;0,0,1),IF(IFERROR(VLOOKUP($K$3,#NAME?,MATCH($A4,#NAME?,0)+1,0),0)&gt;0,0,1),IF(IFERROR(MATCH($A4,#NAME?,0),0)&gt;0,1,0))</formula>
    </cfRule>
  </conditionalFormatting>
  <conditionalFormatting sqref="L4:L204">
    <cfRule type="expression" dxfId="482" priority="1036">
      <formula>IF(VLOOKUP($L$3,#NAME?,MATCH($A4,#NAME?,0)+1,0)&gt;0,1,0)</formula>
    </cfRule>
    <cfRule type="expression" dxfId="481"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0" priority="58">
      <formula>IF(LEN(L6)&gt;0,1,0)</formula>
    </cfRule>
    <cfRule type="expression" dxfId="479" priority="59">
      <formula>IF(VLOOKUP($L$3,#NAME?,MATCH($A5,#NAME?,0)+1,0)&gt;0,1,0)</formula>
    </cfRule>
    <cfRule type="expression" dxfId="478"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77"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76" priority="63">
      <formula>IF(LEN(M5)&gt;0,1,0)</formula>
    </cfRule>
    <cfRule type="expression" dxfId="475" priority="64">
      <formula>IF(VLOOKUP($M$3,#NAME?,MATCH($A5,#NAME?,0)+1,0)&gt;0,1,0)</formula>
    </cfRule>
    <cfRule type="expression" dxfId="474"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2" priority="69">
      <formula>IF(VLOOKUP($N$3,#NAME?,MATCH($A4,#NAME?,0)+1,0)&gt;0,1,0)</formula>
    </cfRule>
  </conditionalFormatting>
  <conditionalFormatting sqref="N7:O1048576 N4:V4">
    <cfRule type="expression" dxfId="471" priority="68">
      <formula>IF(LEN(N4)&gt;0,1,0)</formula>
    </cfRule>
  </conditionalFormatting>
  <conditionalFormatting sqref="N5:U9 O10:U122 N10:N204 M4:M204">
    <cfRule type="expression" dxfId="470" priority="1046">
      <formula>IF(VLOOKUP($M$3,#NAME?,MATCH($A4,#NAME?,0)+1,0)&gt;0,1,0)</formula>
    </cfRule>
  </conditionalFormatting>
  <conditionalFormatting sqref="N5:U9 O10:U122 N10:N204">
    <cfRule type="expression" dxfId="469" priority="1045">
      <formula>IF(LEN(N5)&gt;0,1,0)</formula>
    </cfRule>
  </conditionalFormatting>
  <conditionalFormatting sqref="O4 V5:V122 O7:O1048576 P123:V131">
    <cfRule type="expression" dxfId="468"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7" priority="74">
      <formula>IF(VLOOKUP($O$3,#NAME?,MATCH($A4,#NAME?,0)+1,0)&gt;0,1,0)</formula>
    </cfRule>
  </conditionalFormatting>
  <conditionalFormatting sqref="P4 P7:P1048576">
    <cfRule type="expression" dxfId="46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5" priority="79">
      <formula>IF(VLOOKUP($P$3,#NAME?,MATCH($A4,#NAME?,0)+1,0)&gt;0,1,0)</formula>
    </cfRule>
  </conditionalFormatting>
  <conditionalFormatting sqref="P7:V1048576">
    <cfRule type="expression" dxfId="464" priority="78">
      <formula>IF(LEN(P7)&gt;0,1,0)</formula>
    </cfRule>
  </conditionalFormatting>
  <conditionalFormatting sqref="Q4 Q7:Q1048576">
    <cfRule type="expression" dxfId="46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2" priority="84">
      <formula>IF(VLOOKUP($Q$3,#NAME?,MATCH($A4,#NAME?,0)+1,0)&gt;0,1,0)</formula>
    </cfRule>
  </conditionalFormatting>
  <conditionalFormatting sqref="R4 R7:R1048576">
    <cfRule type="expression" dxfId="46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0" priority="89">
      <formula>IF(VLOOKUP($R$3,#NAME?,MATCH($A4,#NAME?,0)+1,0)&gt;0,1,0)</formula>
    </cfRule>
  </conditionalFormatting>
  <conditionalFormatting sqref="S4 S7:S1048576">
    <cfRule type="expression" dxfId="45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8" priority="94">
      <formula>IF(VLOOKUP($S$3,#NAME?,MATCH($A4,#NAME?,0)+1,0)&gt;0,1,0)</formula>
    </cfRule>
  </conditionalFormatting>
  <conditionalFormatting sqref="T4 T7:T1048576">
    <cfRule type="expression" dxfId="45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6" priority="99">
      <formula>IF(VLOOKUP($T$3,#NAME?,MATCH($A4,#NAME?,0)+1,0)&gt;0,1,0)</formula>
    </cfRule>
  </conditionalFormatting>
  <conditionalFormatting sqref="U4 U7:U1048576">
    <cfRule type="expression" dxfId="45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4" priority="104">
      <formula>IF(VLOOKUP($U$3,#NAME?,MATCH($A4,#NAME?,0)+1,0)&gt;0,1,0)</formula>
    </cfRule>
  </conditionalFormatting>
  <conditionalFormatting sqref="V4 V7:V1048576">
    <cfRule type="expression" dxfId="45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2" priority="73">
      <formula>IF(LEN(P5)&gt;0,1,0)</formula>
    </cfRule>
  </conditionalFormatting>
  <conditionalFormatting sqref="V7:V1048576 V4">
    <cfRule type="expression" dxfId="451" priority="109">
      <formula>IF(VLOOKUP($V$3,#NAME?,MATCH($A4,#NAME?,0)+1,0)&gt;0,1,0)</formula>
    </cfRule>
  </conditionalFormatting>
  <conditionalFormatting sqref="W4:W204">
    <cfRule type="expression" dxfId="450" priority="1051">
      <formula>IF(VLOOKUP($N$3,#NAME?,MATCH($A4,#NAME?,0)+1,0)&gt;0,1,0)</formula>
    </cfRule>
    <cfRule type="expression" dxfId="44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8" priority="114">
      <formula>IF(VLOOKUP($W$3,#NAME?,MATCH($A5,#NAME?,0)+1,0)&gt;0,1,0)</formula>
    </cfRule>
    <cfRule type="expression" dxfId="447" priority="117">
      <formula>AND(IF(IFERROR(VLOOKUP($W$3,#NAME?,MATCH($A5,#NAME?,0)+1,0),0)&gt;0,0,1),IF(IFERROR(VLOOKUP($W$3,#NAME?,MATCH($A5,#NAME?,0)+1,0),0)&gt;0,0,1),IF(IFERROR(VLOOKUP($W$3,#NAME?,MATCH($A5,#NAME?,0)+1,0),0)&gt;0,0,1),IF(IFERROR(MATCH($A5,#NAME?,0),0)&gt;0,1,0))</formula>
    </cfRule>
  </conditionalFormatting>
  <conditionalFormatting sqref="W4:X204">
    <cfRule type="expression" dxfId="446" priority="1050">
      <formula>IF(LEN(W4)&gt;0,1,0)</formula>
    </cfRule>
  </conditionalFormatting>
  <conditionalFormatting sqref="W5:Z1048576">
    <cfRule type="expression" dxfId="445" priority="113">
      <formula>IF(LEN(W5)&gt;0,1,0)</formula>
    </cfRule>
  </conditionalFormatting>
  <conditionalFormatting sqref="X4">
    <cfRule type="expression" dxfId="444" priority="1056">
      <formula>IF(VLOOKUP($O$3,#NAME?,MATCH($A4,#NAME?,0)+1,0)&gt;0,1,0)</formula>
    </cfRule>
    <cfRule type="expression" dxfId="443" priority="1059">
      <formula>AND(IF(IFERROR(VLOOKUP($O$3,#NAME?,MATCH($A4,#NAME?,0)+1,0),0)&gt;0,0,1),IF(IFERROR(VLOOKUP($O$3,#NAME?,MATCH($A4,#NAME?,0)+1,0),0)&gt;0,0,1),IF(IFERROR(VLOOKUP($O$3,#NAME?,MATCH($A4,#NAME?,0)+1,0),0)&gt;0,0,1),IF(IFERROR(MATCH($A4,#NAME?,0),0)&gt;0,1,0))</formula>
    </cfRule>
  </conditionalFormatting>
  <conditionalFormatting sqref="X5:X204">
    <cfRule type="expression" dxfId="442" priority="1076">
      <formula>IF(VLOOKUP($B$3,#NAME?,MATCH($A5,#NAME?,0)+1,0)&gt;0,1,0)</formula>
    </cfRule>
    <cfRule type="expression" dxfId="441"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0" priority="119">
      <formula>IF(VLOOKUP($X$3,#NAME?,MATCH($A5,#NAME?,0)+1,0)&gt;0,1,0)</formula>
    </cfRule>
    <cfRule type="expression" dxfId="439"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8" priority="124">
      <formula>IF(VLOOKUP($Y$3,#NAME?,MATCH($A5,#NAME?,0)+1,0)&gt;0,1,0)</formula>
    </cfRule>
    <cfRule type="expression" dxfId="437" priority="127">
      <formula>AND(IF(IFERROR(VLOOKUP($Y$3,#NAME?,MATCH($A5,#NAME?,0)+1,0),0)&gt;0,0,1),IF(IFERROR(VLOOKUP($Y$3,#NAME?,MATCH($A5,#NAME?,0)+1,0),0)&gt;0,0,1),IF(IFERROR(VLOOKUP($Y$3,#NAME?,MATCH($A5,#NAME?,0)+1,0),0)&gt;0,0,1),IF(IFERROR(MATCH($A5,#NAME?,0),0)&gt;0,1,0))</formula>
    </cfRule>
  </conditionalFormatting>
  <conditionalFormatting sqref="Z4:Z204">
    <cfRule type="expression" dxfId="436" priority="1064">
      <formula>AND(IF(IFERROR(VLOOKUP($Q$3,#NAME?,MATCH($A4,#NAME?,0)+1,0),0)&gt;0,0,1),IF(IFERROR(VLOOKUP($Q$3,#NAME?,MATCH($A4,#NAME?,0)+1,0),0)&gt;0,0,1),IF(IFERROR(VLOOKUP($Q$3,#NAME?,MATCH($A4,#NAME?,0)+1,0),0)&gt;0,0,1),IF(IFERROR(MATCH($A4,#NAME?,0),0)&gt;0,1,0))</formula>
    </cfRule>
    <cfRule type="expression" dxfId="435" priority="1061">
      <formula>IF(VLOOKUP($Q$3,#NAME?,MATCH($A4,#NAME?,0)+1,0)&gt;0,1,0)</formula>
    </cfRule>
    <cfRule type="expression" dxfId="434" priority="1060">
      <formula>IF(LEN(Z4)&gt;0,1,0)</formula>
    </cfRule>
  </conditionalFormatting>
  <conditionalFormatting sqref="Z5:Z1048576">
    <cfRule type="expression" dxfId="433" priority="129">
      <formula>IF(VLOOKUP($Z$3,#NAME?,MATCH($A5,#NAME?,0)+1,0)&gt;0,1,0)</formula>
    </cfRule>
    <cfRule type="expression" dxfId="43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1" priority="137">
      <formula>AND(IF(IFERROR(VLOOKUP($AA$3,#NAME?,MATCH($A4,#NAME?,0)+1,0),0)&gt;0,0,1),IF(IFERROR(VLOOKUP($AA$3,#NAME?,MATCH($A4,#NAME?,0)+1,0),0)&gt;0,0,1),IF(IFERROR(VLOOKUP($AA$3,#NAME?,MATCH($A4,#NAME?,0)+1,0),0)&gt;0,0,1),IF(IFERROR(MATCH($A4,#NAME?,0),0)&gt;0,1,0))</formula>
    </cfRule>
    <cfRule type="expression" dxfId="430" priority="133">
      <formula>IF(LEN(AA4)&gt;0,1,0)</formula>
    </cfRule>
    <cfRule type="expression" dxfId="429" priority="134">
      <formula>IF(VLOOKUP($AA$3,#NAME?,MATCH($A4,#NAME?,0)+1,0)&gt;0,1,0)</formula>
    </cfRule>
  </conditionalFormatting>
  <conditionalFormatting sqref="AB4 AB7:AB1048576">
    <cfRule type="expression" dxfId="428" priority="138">
      <formula>IF(LEN(AB4)&gt;0,1,0)</formula>
    </cfRule>
    <cfRule type="expression" dxfId="427" priority="139">
      <formula>IF(VLOOKUP($AB$3,#NAME?,MATCH($A4,#NAME?,0)+1,0)&gt;0,1,0)</formula>
    </cfRule>
    <cfRule type="expression" dxfId="42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5" priority="144">
      <formula>IF(VLOOKUP($AC$3,#NAME?,MATCH(#REF!,#NAME?,0)+1,0)&gt;0,1,0)</formula>
    </cfRule>
    <cfRule type="expression" dxfId="424" priority="145">
      <formula>IF(VLOOKUP($AC$3,#NAME?,MATCH(#REF!,#NAME?,0)+1,0)&gt;0,1,0)</formula>
    </cfRule>
    <cfRule type="expression" dxfId="423" priority="143">
      <formula>IF(LEN(#REF!)&gt;0,1,0)</formula>
    </cfRule>
    <cfRule type="expression" dxfId="422" priority="146">
      <formula>IF(VLOOKUP($AC$3,#NAME?,MATCH(#REF!,#NAME?,0)+1,0)&gt;0,1,0)</formula>
    </cfRule>
  </conditionalFormatting>
  <conditionalFormatting sqref="AC4 AB5:AB204 AC7:AC1048576">
    <cfRule type="expression" dxfId="42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0" priority="149">
      <formula>IF(VLOOKUP($AD$3,#NAME?,MATCH($A4,#NAME?,0)+1,0)&gt;0,1,0)</formula>
    </cfRule>
    <cfRule type="expression" dxfId="419"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8" priority="148">
      <formula>IF(LEN(AD4)&gt;0,1,0)</formula>
    </cfRule>
  </conditionalFormatting>
  <conditionalFormatting sqref="AE4:AE1048576">
    <cfRule type="expression" dxfId="417" priority="157">
      <formula>AND(IF(IFERROR(VLOOKUP($AE$3,#NAME?,MATCH($A4,#NAME?,0)+1,0),0)&gt;0,0,1),IF(IFERROR(VLOOKUP($AE$3,#NAME?,MATCH($A4,#NAME?,0)+1,0),0)&gt;0,0,1),IF(IFERROR(VLOOKUP($AE$3,#NAME?,MATCH($A4,#NAME?,0)+1,0),0)&gt;0,0,1),IF(IFERROR(MATCH($A4,#NAME?,0),0)&gt;0,1,0))</formula>
    </cfRule>
    <cfRule type="expression" dxfId="416" priority="154">
      <formula>IF(VLOOKUP($AE$3,#NAME?,MATCH($A4,#NAME?,0)+1,0)&gt;0,1,0)</formula>
    </cfRule>
  </conditionalFormatting>
  <conditionalFormatting sqref="AF4:AF1048576">
    <cfRule type="expression" dxfId="415" priority="162">
      <formula>AND(IF(IFERROR(VLOOKUP($AF$3,#NAME?,MATCH($A4,#NAME?,0)+1,0),0)&gt;0,0,1),IF(IFERROR(VLOOKUP($AF$3,#NAME?,MATCH($A4,#NAME?,0)+1,0),0)&gt;0,0,1),IF(IFERROR(VLOOKUP($AF$3,#NAME?,MATCH($A4,#NAME?,0)+1,0),0)&gt;0,0,1),IF(IFERROR(MATCH($A4,#NAME?,0),0)&gt;0,1,0))</formula>
    </cfRule>
    <cfRule type="expression" dxfId="414" priority="159">
      <formula>IF(VLOOKUP($AF$3,#NAME?,MATCH($A4,#NAME?,0)+1,0)&gt;0,1,0)</formula>
    </cfRule>
  </conditionalFormatting>
  <conditionalFormatting sqref="AG4:AG1048576">
    <cfRule type="expression" dxfId="413" priority="164">
      <formula>IF(VLOOKUP($AG$3,#NAME?,MATCH($A4,#NAME?,0)+1,0)&gt;0,1,0)</formula>
    </cfRule>
    <cfRule type="expression" dxfId="41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1" priority="169">
      <formula>IF(VLOOKUP($AH$3,#NAME?,MATCH($A4,#NAME?,0)+1,0)&gt;0,1,0)</formula>
    </cfRule>
    <cfRule type="expression" dxfId="41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9" priority="177">
      <formula>AND(IF(IFERROR(VLOOKUP($AI$3,#NAME?,MATCH($A4,#NAME?,0)+1,0),0)&gt;0,0,1),IF(IFERROR(VLOOKUP($AI$3,#NAME?,MATCH($A4,#NAME?,0)+1,0),0)&gt;0,0,1),IF(IFERROR(VLOOKUP($AI$3,#NAME?,MATCH($A4,#NAME?,0)+1,0),0)&gt;0,0,1),IF(IFERROR(MATCH($A4,#NAME?,0),0)&gt;0,1,0))</formula>
    </cfRule>
    <cfRule type="expression" dxfId="408" priority="174">
      <formula>IF(VLOOKUP($AI$3,#NAME?,MATCH($A4,#NAME?,0)+1,0)&gt;0,1,0)</formula>
    </cfRule>
  </conditionalFormatting>
  <conditionalFormatting sqref="AJ4 AJ7:AJ1048576">
    <cfRule type="expression" dxfId="407" priority="182">
      <formula>AND(IF(IFERROR(VLOOKUP($AJ$3,#NAME?,MATCH($A4,#NAME?,0)+1,0),0)&gt;0,0,1),IF(IFERROR(VLOOKUP($AJ$3,#NAME?,MATCH($A4,#NAME?,0)+1,0),0)&gt;0,0,1),IF(IFERROR(VLOOKUP($AJ$3,#NAME?,MATCH($A4,#NAME?,0)+1,0),0)&gt;0,0,1),IF(IFERROR(MATCH($A4,#NAME?,0),0)&gt;0,1,0))</formula>
    </cfRule>
    <cfRule type="expression" dxfId="406" priority="179">
      <formula>IF(VLOOKUP($AJ$3,#NAME?,MATCH($A4,#NAME?,0)+1,0)&gt;0,1,0)</formula>
    </cfRule>
    <cfRule type="expression" dxfId="405" priority="178">
      <formula>IF(LEN(AJ4)&gt;0,1,0)</formula>
    </cfRule>
  </conditionalFormatting>
  <conditionalFormatting sqref="AK4:AK1048576">
    <cfRule type="expression" dxfId="404" priority="184">
      <formula>IF(VLOOKUP($AK$3,#NAME?,MATCH($A4,#NAME?,0)+1,0)&gt;0,1,0)</formula>
    </cfRule>
    <cfRule type="expression" dxfId="403"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2" priority="183">
      <formula>IF(LEN(AK4)&gt;0,1,0)</formula>
    </cfRule>
  </conditionalFormatting>
  <conditionalFormatting sqref="AL4:AL1048576">
    <cfRule type="expression" dxfId="401" priority="192">
      <formula>AND(IF(IFERROR(VLOOKUP($AL$3,#NAME?,MATCH($A4,#NAME?,0)+1,0),0)&gt;0,0,1),IF(IFERROR(VLOOKUP($AL$3,#NAME?,MATCH($A4,#NAME?,0)+1,0),0)&gt;0,0,1),IF(IFERROR(VLOOKUP($AL$3,#NAME?,MATCH($A4,#NAME?,0)+1,0),0)&gt;0,0,1),IF(IFERROR(MATCH($A4,#NAME?,0),0)&gt;0,1,0))</formula>
    </cfRule>
    <cfRule type="expression" dxfId="400" priority="189">
      <formula>IF(VLOOKUP($AL$3,#NAME?,MATCH($A4,#NAME?,0)+1,0)&gt;0,1,0)</formula>
    </cfRule>
  </conditionalFormatting>
  <conditionalFormatting sqref="AM4:AM1048576">
    <cfRule type="expression" dxfId="399" priority="194">
      <formula>IF(VLOOKUP($AM$3,#NAME?,MATCH($A4,#NAME?,0)+1,0)&gt;0,1,0)</formula>
    </cfRule>
    <cfRule type="expression" dxfId="398"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7" priority="202">
      <formula>AND(IF(IFERROR(VLOOKUP($AN$3,#NAME?,MATCH($A4,#NAME?,0)+1,0),0)&gt;0,0,1),IF(IFERROR(VLOOKUP($AN$3,#NAME?,MATCH($A4,#NAME?,0)+1,0),0)&gt;0,0,1),IF(IFERROR(VLOOKUP($AN$3,#NAME?,MATCH($A4,#NAME?,0)+1,0),0)&gt;0,0,1),IF(IFERROR(MATCH($A4,#NAME?,0),0)&gt;0,1,0))</formula>
    </cfRule>
    <cfRule type="expression" dxfId="396" priority="199">
      <formula>IF(VLOOKUP($AN$3,#NAME?,MATCH($A4,#NAME?,0)+1,0)&gt;0,1,0)</formula>
    </cfRule>
  </conditionalFormatting>
  <conditionalFormatting sqref="AO4:AO1048576">
    <cfRule type="expression" dxfId="395" priority="207">
      <formula>AND(IF(IFERROR(VLOOKUP($AO$3,#NAME?,MATCH($A4,#NAME?,0)+1,0),0)&gt;0,0,1),IF(IFERROR(VLOOKUP($AO$3,#NAME?,MATCH($A4,#NAME?,0)+1,0),0)&gt;0,0,1),IF(IFERROR(VLOOKUP($AO$3,#NAME?,MATCH($A4,#NAME?,0)+1,0),0)&gt;0,0,1),IF(IFERROR(MATCH($A4,#NAME?,0),0)&gt;0,1,0))</formula>
    </cfRule>
    <cfRule type="expression" dxfId="394" priority="204">
      <formula>IF(VLOOKUP($AO$3,#NAME?,MATCH($A4,#NAME?,0)+1,0)&gt;0,1,0)</formula>
    </cfRule>
  </conditionalFormatting>
  <conditionalFormatting sqref="AP4:AP1048576">
    <cfRule type="expression" dxfId="393" priority="209">
      <formula>IF(VLOOKUP($AP$3,#NAME?,MATCH($A4,#NAME?,0)+1,0)&gt;0,1,0)</formula>
    </cfRule>
    <cfRule type="expression" dxfId="3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1" priority="214">
      <formula>IF(VLOOKUP($AQ$3,#NAME?,MATCH($A4,#NAME?,0)+1,0)&gt;0,1,0)</formula>
    </cfRule>
    <cfRule type="expression" dxfId="390"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9" priority="222">
      <formula>AND(IF(IFERROR(VLOOKUP($AR$3,#NAME?,MATCH($A4,#NAME?,0)+1,0),0)&gt;0,0,1),IF(IFERROR(VLOOKUP($AR$3,#NAME?,MATCH($A4,#NAME?,0)+1,0),0)&gt;0,0,1),IF(IFERROR(VLOOKUP($AR$3,#NAME?,MATCH($A4,#NAME?,0)+1,0),0)&gt;0,0,1),IF(IFERROR(MATCH($A4,#NAME?,0),0)&gt;0,1,0))</formula>
    </cfRule>
    <cfRule type="expression" dxfId="388" priority="219">
      <formula>IF(VLOOKUP($AR$3,#NAME?,MATCH($A4,#NAME?,0)+1,0)&gt;0,1,0)</formula>
    </cfRule>
  </conditionalFormatting>
  <conditionalFormatting sqref="AS4:AS1048576">
    <cfRule type="expression" dxfId="387" priority="227">
      <formula>AND(IF(IFERROR(VLOOKUP($AS$3,#NAME?,MATCH($A4,#NAME?,0)+1,0),0)&gt;0,0,1),IF(IFERROR(VLOOKUP($AS$3,#NAME?,MATCH($A4,#NAME?,0)+1,0),0)&gt;0,0,1),IF(IFERROR(VLOOKUP($AS$3,#NAME?,MATCH($A4,#NAME?,0)+1,0),0)&gt;0,0,1),IF(IFERROR(MATCH($A4,#NAME?,0),0)&gt;0,1,0))</formula>
    </cfRule>
    <cfRule type="expression" dxfId="386" priority="224">
      <formula>IF(VLOOKUP($AS$3,#NAME?,MATCH($A4,#NAME?,0)+1,0)&gt;0,1,0)</formula>
    </cfRule>
  </conditionalFormatting>
  <conditionalFormatting sqref="AT4 AV5:AV166 AT6:AT1048576">
    <cfRule type="expression" dxfId="385" priority="228">
      <formula>IF(LEN(AT4)&gt;0,1,0)</formula>
    </cfRule>
    <cfRule type="expression" dxfId="384" priority="229">
      <formula>IF(VLOOKUP($AT$3,#NAME?,MATCH($A4,#NAME?,0)+1,0)&gt;0,1,0)</formula>
    </cfRule>
    <cfRule type="expression" dxfId="383"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2" priority="234">
      <formula>IF(VLOOKUP($AU$3,#NAME?,MATCH($A4,#NAME?,0)+1,0)&gt;0,1,0)</formula>
    </cfRule>
    <cfRule type="expression" dxfId="381" priority="233">
      <formula>IF(LEN(AU4)&gt;0,1,0)</formula>
    </cfRule>
    <cfRule type="expression" dxfId="380"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8" priority="239">
      <formula>IF(VLOOKUP($AV$3,#NAME?,MATCH($A4,#NAME?,0)+1,0)&gt;0,1,0)</formula>
    </cfRule>
  </conditionalFormatting>
  <conditionalFormatting sqref="AV7:AV1048576 AV4:AW4">
    <cfRule type="expression" dxfId="377" priority="238">
      <formula>IF(LEN(AV4)&gt;0,1,0)</formula>
    </cfRule>
  </conditionalFormatting>
  <conditionalFormatting sqref="AW4 AW6:AW1048576">
    <cfRule type="expression" dxfId="376" priority="244">
      <formula>IF(VLOOKUP($AW$3,#NAME?,MATCH($A4,#NAME?,0)+1,0)&gt;0,1,0)</formula>
    </cfRule>
    <cfRule type="expression" dxfId="375"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4" priority="243">
      <formula>IF(LEN(AW6)&gt;0,1,0)</formula>
    </cfRule>
  </conditionalFormatting>
  <conditionalFormatting sqref="AX4:AX1048576">
    <cfRule type="expression" dxfId="373" priority="252">
      <formula>AND(IF(IFERROR(VLOOKUP($AX$3,#NAME?,MATCH($A4,#NAME?,0)+1,0),0)&gt;0,0,1),IF(IFERROR(VLOOKUP($AX$3,#NAME?,MATCH($A4,#NAME?,0)+1,0),0)&gt;0,0,1),IF(IFERROR(VLOOKUP($AX$3,#NAME?,MATCH($A4,#NAME?,0)+1,0),0)&gt;0,0,1),IF(IFERROR(MATCH($A4,#NAME?,0),0)&gt;0,1,0))</formula>
    </cfRule>
    <cfRule type="expression" dxfId="372" priority="249">
      <formula>IF(VLOOKUP($AX$3,#NAME?,MATCH($A4,#NAME?,0)+1,0)&gt;0,1,0)</formula>
    </cfRule>
  </conditionalFormatting>
  <conditionalFormatting sqref="AX4:BD1048576">
    <cfRule type="expression" dxfId="371" priority="248">
      <formula>IF(LEN(AX4)&gt;0,1,0)</formula>
    </cfRule>
  </conditionalFormatting>
  <conditionalFormatting sqref="AY4:AY1048576">
    <cfRule type="expression" dxfId="370" priority="257">
      <formula>AND(IF(IFERROR(VLOOKUP($AY$3,#NAME?,MATCH($A4,#NAME?,0)+1,0),0)&gt;0,0,1),IF(IFERROR(VLOOKUP($AY$3,#NAME?,MATCH($A4,#NAME?,0)+1,0),0)&gt;0,0,1),IF(IFERROR(VLOOKUP($AY$3,#NAME?,MATCH($A4,#NAME?,0)+1,0),0)&gt;0,0,1),IF(IFERROR(MATCH($A4,#NAME?,0),0)&gt;0,1,0))</formula>
    </cfRule>
    <cfRule type="expression" dxfId="369" priority="254">
      <formula>IF(VLOOKUP($AY$3,#NAME?,MATCH($A4,#NAME?,0)+1,0)&gt;0,1,0)</formula>
    </cfRule>
  </conditionalFormatting>
  <conditionalFormatting sqref="AZ4:AZ1048576">
    <cfRule type="expression" dxfId="368" priority="262">
      <formula>AND(IF(IFERROR(VLOOKUP($AZ$3,#NAME?,MATCH($A4,#NAME?,0)+1,0),0)&gt;0,0,1),IF(IFERROR(VLOOKUP($AZ$3,#NAME?,MATCH($A4,#NAME?,0)+1,0),0)&gt;0,0,1),IF(IFERROR(VLOOKUP($AZ$3,#NAME?,MATCH($A4,#NAME?,0)+1,0),0)&gt;0,0,1),IF(IFERROR(MATCH($A4,#NAME?,0),0)&gt;0,1,0))</formula>
    </cfRule>
    <cfRule type="expression" dxfId="367" priority="259">
      <formula>IF(VLOOKUP($AZ$3,#NAME?,MATCH($A4,#NAME?,0)+1,0)&gt;0,1,0)</formula>
    </cfRule>
  </conditionalFormatting>
  <conditionalFormatting sqref="BA4:BA1048576">
    <cfRule type="expression" dxfId="366" priority="267">
      <formula>AND(IF(IFERROR(VLOOKUP($BA$3,#NAME?,MATCH($A4,#NAME?,0)+1,0),0)&gt;0,0,1),IF(IFERROR(VLOOKUP($BA$3,#NAME?,MATCH($A4,#NAME?,0)+1,0),0)&gt;0,0,1),IF(IFERROR(VLOOKUP($BA$3,#NAME?,MATCH($A4,#NAME?,0)+1,0),0)&gt;0,0,1),IF(IFERROR(MATCH($A4,#NAME?,0),0)&gt;0,1,0))</formula>
    </cfRule>
    <cfRule type="expression" dxfId="365" priority="264">
      <formula>IF(VLOOKUP($BA$3,#NAME?,MATCH($A4,#NAME?,0)+1,0)&gt;0,1,0)</formula>
    </cfRule>
  </conditionalFormatting>
  <conditionalFormatting sqref="BB4:BB1048576">
    <cfRule type="expression" dxfId="364" priority="269">
      <formula>IF(VLOOKUP($BB$3,#NAME?,MATCH($A4,#NAME?,0)+1,0)&gt;0,1,0)</formula>
    </cfRule>
    <cfRule type="expression" dxfId="363"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2" priority="274">
      <formula>IF(VLOOKUP($BC$3,#NAME?,MATCH($A4,#NAME?,0)+1,0)&gt;0,1,0)</formula>
    </cfRule>
    <cfRule type="expression" dxfId="361"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0" priority="282">
      <formula>AND(IF(IFERROR(VLOOKUP($BD$3,#NAME?,MATCH($A4,#NAME?,0)+1,0),0)&gt;0,0,1),IF(IFERROR(VLOOKUP($BD$3,#NAME?,MATCH($A4,#NAME?,0)+1,0),0)&gt;0,0,1),IF(IFERROR(VLOOKUP($BD$3,#NAME?,MATCH($A4,#NAME?,0)+1,0),0)&gt;0,0,1),IF(IFERROR(MATCH($A4,#NAME?,0),0)&gt;0,1,0))</formula>
    </cfRule>
    <cfRule type="expression" dxfId="359" priority="279">
      <formula>IF(VLOOKUP($BD$3,#NAME?,MATCH($A4,#NAME?,0)+1,0)&gt;0,1,0)</formula>
    </cfRule>
  </conditionalFormatting>
  <conditionalFormatting sqref="BE5:BE1048576">
    <cfRule type="expression" dxfId="358" priority="287">
      <formula>AND(IF(IFERROR(VLOOKUP($BE$3,#NAME?,MATCH($A5,#NAME?,0)+1,0),0)&gt;0,0,1),IF(IFERROR(VLOOKUP($BE$3,#NAME?,MATCH($A5,#NAME?,0)+1,0),0)&gt;0,0,1),IF(IFERROR(VLOOKUP($BE$3,#NAME?,MATCH($A5,#NAME?,0)+1,0),0)&gt;0,0,1),IF(IFERROR(MATCH($A5,#NAME?,0),0)&gt;0,1,0))</formula>
    </cfRule>
    <cfRule type="expression" dxfId="357" priority="284">
      <formula>IF(VLOOKUP($BE$3,#NAME?,MATCH($A5,#NAME?,0)+1,0)&gt;0,1,0)</formula>
    </cfRule>
  </conditionalFormatting>
  <conditionalFormatting sqref="BE5:BH1048576">
    <cfRule type="expression" dxfId="356" priority="283">
      <formula>IF(LEN(BE5)&gt;0,1,0)</formula>
    </cfRule>
  </conditionalFormatting>
  <conditionalFormatting sqref="BF5:BF1048576">
    <cfRule type="expression" dxfId="355" priority="289">
      <formula>IF(VLOOKUP($BF$3,#NAME?,MATCH($A5,#NAME?,0)+1,0)&gt;0,1,0)</formula>
    </cfRule>
    <cfRule type="expression" dxfId="354"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3" priority="294">
      <formula>IF(VLOOKUP($BG$3,#NAME?,MATCH($A5,#NAME?,0)+1,0)&gt;0,1,0)</formula>
    </cfRule>
    <cfRule type="expression" dxfId="35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1" priority="299">
      <formula>IF(VLOOKUP($BH$3,#NAME?,MATCH($A5,#NAME?,0)+1,0)&gt;0,1,0)</formula>
    </cfRule>
    <cfRule type="expression" dxfId="350"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9" priority="304">
      <formula>IF(VLOOKUP($BI$3,#NAME?,MATCH($A4,#NAME?,0)+1,0)&gt;0,1,0)</formula>
    </cfRule>
    <cfRule type="expression" dxfId="348"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7" priority="3">
      <formula>IF(LEN(BI4)&gt;0,1,0)</formula>
    </cfRule>
  </conditionalFormatting>
  <conditionalFormatting sqref="BJ4:BJ1048576">
    <cfRule type="expression" dxfId="346" priority="309">
      <formula>IF(VLOOKUP($BJ$3,#NAME?,MATCH($A4,#NAME?,0)+1,0)&gt;0,1,0)</formula>
    </cfRule>
    <cfRule type="expression" dxfId="345"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4" priority="317">
      <formula>AND(IF(IFERROR(VLOOKUP($BK$3,#NAME?,MATCH($A4,#NAME?,0)+1,0),0)&gt;0,0,1),IF(IFERROR(VLOOKUP($BK$3,#NAME?,MATCH($A4,#NAME?,0)+1,0),0)&gt;0,0,1),IF(IFERROR(VLOOKUP($BK$3,#NAME?,MATCH($A4,#NAME?,0)+1,0),0)&gt;0,0,1),IF(IFERROR(MATCH($A4,#NAME?,0),0)&gt;0,1,0))</formula>
    </cfRule>
    <cfRule type="expression" dxfId="343" priority="314">
      <formula>IF(VLOOKUP($BK$3,#NAME?,MATCH($A4,#NAME?,0)+1,0)&gt;0,1,0)</formula>
    </cfRule>
  </conditionalFormatting>
  <conditionalFormatting sqref="BL4:BL1048576">
    <cfRule type="expression" dxfId="342" priority="319">
      <formula>IF(VLOOKUP($BL$3,#NAME?,MATCH($A4,#NAME?,0)+1,0)&gt;0,1,0)</formula>
    </cfRule>
    <cfRule type="expression" dxfId="341"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0" priority="324">
      <formula>IF(VLOOKUP($BM$3,#NAME?,MATCH($A4,#NAME?,0)+1,0)&gt;0,1,0)</formula>
    </cfRule>
    <cfRule type="expression" dxfId="339"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38" priority="329">
      <formula>IF(VLOOKUP($BN$3,#NAME?,MATCH($A4,#NAME?,0)+1,0)&gt;0,1,0)</formula>
    </cfRule>
    <cfRule type="expression" dxfId="33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36" priority="337">
      <formula>AND(IF(IFERROR(VLOOKUP($BO$3,#NAME?,MATCH($A4,#NAME?,0)+1,0),0)&gt;0,0,1),IF(IFERROR(VLOOKUP($BO$3,#NAME?,MATCH($A4,#NAME?,0)+1,0),0)&gt;0,0,1),IF(IFERROR(VLOOKUP($BO$3,#NAME?,MATCH($A4,#NAME?,0)+1,0),0)&gt;0,0,1),IF(IFERROR(MATCH($A4,#NAME?,0),0)&gt;0,1,0))</formula>
    </cfRule>
    <cfRule type="expression" dxfId="335" priority="334">
      <formula>IF(VLOOKUP($BO$3,#NAME?,MATCH($A4,#NAME?,0)+1,0)&gt;0,1,0)</formula>
    </cfRule>
  </conditionalFormatting>
  <conditionalFormatting sqref="BP4:BP1048576">
    <cfRule type="expression" dxfId="334" priority="342">
      <formula>AND(IF(IFERROR(VLOOKUP($BP$3,#NAME?,MATCH($A4,#NAME?,0)+1,0),0)&gt;0,0,1),IF(IFERROR(VLOOKUP($BP$3,#NAME?,MATCH($A4,#NAME?,0)+1,0),0)&gt;0,0,1),IF(IFERROR(VLOOKUP($BP$3,#NAME?,MATCH($A4,#NAME?,0)+1,0),0)&gt;0,0,1),IF(IFERROR(MATCH($A4,#NAME?,0),0)&gt;0,1,0))</formula>
    </cfRule>
    <cfRule type="expression" dxfId="333" priority="339">
      <formula>IF(VLOOKUP($BP$3,#NAME?,MATCH($A4,#NAME?,0)+1,0)&gt;0,1,0)</formula>
    </cfRule>
  </conditionalFormatting>
  <conditionalFormatting sqref="BQ4:BQ1048576">
    <cfRule type="expression" dxfId="332" priority="344">
      <formula>IF(VLOOKUP($BQ$3,#NAME?,MATCH($A4,#NAME?,0)+1,0)&gt;0,1,0)</formula>
    </cfRule>
    <cfRule type="expression" dxfId="331"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0" priority="349">
      <formula>IF(VLOOKUP($BR$3,#NAME?,MATCH($A4,#NAME?,0)+1,0)&gt;0,1,0)</formula>
    </cfRule>
    <cfRule type="expression" dxfId="329"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8" priority="354">
      <formula>IF(VLOOKUP($BS$3,#NAME?,MATCH($A4,#NAME?,0)+1,0)&gt;0,1,0)</formula>
    </cfRule>
    <cfRule type="expression" dxfId="32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6" priority="359">
      <formula>IF(VLOOKUP($BT$3,#NAME?,MATCH($A4,#NAME?,0)+1,0)&gt;0,1,0)</formula>
    </cfRule>
    <cfRule type="expression" dxfId="325"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4" priority="364">
      <formula>IF(VLOOKUP($BU$3,#NAME?,MATCH($A4,#NAME?,0)+1,0)&gt;0,1,0)</formula>
    </cfRule>
    <cfRule type="expression" dxfId="323"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2" priority="369">
      <formula>IF(VLOOKUP($BV$3,#NAME?,MATCH($A4,#NAME?,0)+1,0)&gt;0,1,0)</formula>
    </cfRule>
    <cfRule type="expression" dxfId="321"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0" priority="374">
      <formula>IF(VLOOKUP($BW$3,#NAME?,MATCH($A4,#NAME?,0)+1,0)&gt;0,1,0)</formula>
    </cfRule>
    <cfRule type="expression" dxfId="319"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8" priority="382">
      <formula>AND(IF(IFERROR(VLOOKUP($BX$3,#NAME?,MATCH($A4,#NAME?,0)+1,0),0)&gt;0,0,1),IF(IFERROR(VLOOKUP($BX$3,#NAME?,MATCH($A4,#NAME?,0)+1,0),0)&gt;0,0,1),IF(IFERROR(VLOOKUP($BX$3,#NAME?,MATCH($A4,#NAME?,0)+1,0),0)&gt;0,0,1),IF(IFERROR(MATCH($A4,#NAME?,0),0)&gt;0,1,0))</formula>
    </cfRule>
    <cfRule type="expression" dxfId="317" priority="379">
      <formula>IF(VLOOKUP($BX$3,#NAME?,MATCH($A4,#NAME?,0)+1,0)&gt;0,1,0)</formula>
    </cfRule>
  </conditionalFormatting>
  <conditionalFormatting sqref="BY4:BY1048576">
    <cfRule type="expression" dxfId="316" priority="387">
      <formula>AND(IF(IFERROR(VLOOKUP($BY$3,#NAME?,MATCH($A4,#NAME?,0)+1,0),0)&gt;0,0,1),IF(IFERROR(VLOOKUP($BY$3,#NAME?,MATCH($A4,#NAME?,0)+1,0),0)&gt;0,0,1),IF(IFERROR(VLOOKUP($BY$3,#NAME?,MATCH($A4,#NAME?,0)+1,0),0)&gt;0,0,1),IF(IFERROR(MATCH($A4,#NAME?,0),0)&gt;0,1,0))</formula>
    </cfRule>
    <cfRule type="expression" dxfId="315" priority="384">
      <formula>IF(VLOOKUP($BY$3,#NAME?,MATCH($A4,#NAME?,0)+1,0)&gt;0,1,0)</formula>
    </cfRule>
  </conditionalFormatting>
  <conditionalFormatting sqref="BZ4:BZ1048576">
    <cfRule type="expression" dxfId="314" priority="392">
      <formula>AND(IF(IFERROR(VLOOKUP($BZ$3,#NAME?,MATCH($A4,#NAME?,0)+1,0),0)&gt;0,0,1),IF(IFERROR(VLOOKUP($BZ$3,#NAME?,MATCH($A4,#NAME?,0)+1,0),0)&gt;0,0,1),IF(IFERROR(VLOOKUP($BZ$3,#NAME?,MATCH($A4,#NAME?,0)+1,0),0)&gt;0,0,1),IF(IFERROR(MATCH($A4,#NAME?,0),0)&gt;0,1,0))</formula>
    </cfRule>
    <cfRule type="expression" dxfId="313" priority="389">
      <formula>IF(VLOOKUP($BZ$3,#NAME?,MATCH($A4,#NAME?,0)+1,0)&gt;0,1,0)</formula>
    </cfRule>
  </conditionalFormatting>
  <conditionalFormatting sqref="CA4:CA1048576">
    <cfRule type="expression" dxfId="312" priority="397">
      <formula>AND(IF(IFERROR(VLOOKUP($CA$3,#NAME?,MATCH($A4,#NAME?,0)+1,0),0)&gt;0,0,1),IF(IFERROR(VLOOKUP($CA$3,#NAME?,MATCH($A4,#NAME?,0)+1,0),0)&gt;0,0,1),IF(IFERROR(VLOOKUP($CA$3,#NAME?,MATCH($A4,#NAME?,0)+1,0),0)&gt;0,0,1),IF(IFERROR(MATCH($A4,#NAME?,0),0)&gt;0,1,0))</formula>
    </cfRule>
    <cfRule type="expression" dxfId="311" priority="394">
      <formula>IF(VLOOKUP($CA$3,#NAME?,MATCH($A4,#NAME?,0)+1,0)&gt;0,1,0)</formula>
    </cfRule>
  </conditionalFormatting>
  <conditionalFormatting sqref="CB4:CB1048576">
    <cfRule type="expression" dxfId="310" priority="402">
      <formula>AND(IF(IFERROR(VLOOKUP($CB$3,#NAME?,MATCH($A4,#NAME?,0)+1,0),0)&gt;0,0,1),IF(IFERROR(VLOOKUP($CB$3,#NAME?,MATCH($A4,#NAME?,0)+1,0),0)&gt;0,0,1),IF(IFERROR(VLOOKUP($CB$3,#NAME?,MATCH($A4,#NAME?,0)+1,0),0)&gt;0,0,1),IF(IFERROR(MATCH($A4,#NAME?,0),0)&gt;0,1,0))</formula>
    </cfRule>
    <cfRule type="expression" dxfId="309" priority="399">
      <formula>IF(VLOOKUP($CB$3,#NAME?,MATCH($A4,#NAME?,0)+1,0)&gt;0,1,0)</formula>
    </cfRule>
  </conditionalFormatting>
  <conditionalFormatting sqref="CC4:CC1048576">
    <cfRule type="expression" dxfId="308" priority="407">
      <formula>AND(IF(IFERROR(VLOOKUP($CC$3,#NAME?,MATCH($A4,#NAME?,0)+1,0),0)&gt;0,0,1),IF(IFERROR(VLOOKUP($CC$3,#NAME?,MATCH($A4,#NAME?,0)+1,0),0)&gt;0,0,1),IF(IFERROR(VLOOKUP($CC$3,#NAME?,MATCH($A4,#NAME?,0)+1,0),0)&gt;0,0,1),IF(IFERROR(MATCH($A4,#NAME?,0),0)&gt;0,1,0))</formula>
    </cfRule>
    <cfRule type="expression" dxfId="307" priority="404">
      <formula>IF(VLOOKUP($CC$3,#NAME?,MATCH($A4,#NAME?,0)+1,0)&gt;0,1,0)</formula>
    </cfRule>
  </conditionalFormatting>
  <conditionalFormatting sqref="CD4:CD1048576">
    <cfRule type="expression" dxfId="306" priority="412">
      <formula>AND(IF(IFERROR(VLOOKUP($CD$3,#NAME?,MATCH($A4,#NAME?,0)+1,0),0)&gt;0,0,1),IF(IFERROR(VLOOKUP($CD$3,#NAME?,MATCH($A4,#NAME?,0)+1,0),0)&gt;0,0,1),IF(IFERROR(VLOOKUP($CD$3,#NAME?,MATCH($A4,#NAME?,0)+1,0),0)&gt;0,0,1),IF(IFERROR(MATCH($A4,#NAME?,0),0)&gt;0,1,0))</formula>
    </cfRule>
    <cfRule type="expression" dxfId="305" priority="409">
      <formula>IF(VLOOKUP($CD$3,#NAME?,MATCH($A4,#NAME?,0)+1,0)&gt;0,1,0)</formula>
    </cfRule>
  </conditionalFormatting>
  <conditionalFormatting sqref="CE4:CE1048576">
    <cfRule type="expression" dxfId="304" priority="417">
      <formula>AND(IF(IFERROR(VLOOKUP($CE$3,#NAME?,MATCH($A4,#NAME?,0)+1,0),0)&gt;0,0,1),IF(IFERROR(VLOOKUP($CE$3,#NAME?,MATCH($A4,#NAME?,0)+1,0),0)&gt;0,0,1),IF(IFERROR(VLOOKUP($CE$3,#NAME?,MATCH($A4,#NAME?,0)+1,0),0)&gt;0,0,1),IF(IFERROR(MATCH($A4,#NAME?,0),0)&gt;0,1,0))</formula>
    </cfRule>
    <cfRule type="expression" dxfId="303" priority="414">
      <formula>IF(VLOOKUP($CE$3,#NAME?,MATCH($A4,#NAME?,0)+1,0)&gt;0,1,0)</formula>
    </cfRule>
  </conditionalFormatting>
  <conditionalFormatting sqref="CF4:CF1048576">
    <cfRule type="expression" dxfId="302" priority="422">
      <formula>AND(IF(IFERROR(VLOOKUP($CF$3,#NAME?,MATCH($A4,#NAME?,0)+1,0),0)&gt;0,0,1),IF(IFERROR(VLOOKUP($CF$3,#NAME?,MATCH($A4,#NAME?,0)+1,0),0)&gt;0,0,1),IF(IFERROR(VLOOKUP($CF$3,#NAME?,MATCH($A4,#NAME?,0)+1,0),0)&gt;0,0,1),IF(IFERROR(MATCH($A4,#NAME?,0),0)&gt;0,1,0))</formula>
    </cfRule>
    <cfRule type="expression" dxfId="301" priority="419">
      <formula>IF(VLOOKUP($CF$3,#NAME?,MATCH($A4,#NAME?,0)+1,0)&gt;0,1,0)</formula>
    </cfRule>
  </conditionalFormatting>
  <conditionalFormatting sqref="CG4:CG1048576">
    <cfRule type="expression" dxfId="300" priority="424">
      <formula>IF(VLOOKUP($CG$3,#NAME?,MATCH($A4,#NAME?,0)+1,0)&gt;0,1,0)</formula>
    </cfRule>
    <cfRule type="expression" dxfId="299"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8" priority="429">
      <formula>IF(VLOOKUP($CH$3,#NAME?,MATCH($A4,#NAME?,0)+1,0)&gt;0,1,0)</formula>
    </cfRule>
    <cfRule type="expression" dxfId="297"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6" priority="437">
      <formula>AND(IF(IFERROR(VLOOKUP($CI$3,#NAME?,MATCH($A4,#NAME?,0)+1,0),0)&gt;0,0,1),IF(IFERROR(VLOOKUP($CI$3,#NAME?,MATCH($A4,#NAME?,0)+1,0),0)&gt;0,0,1),IF(IFERROR(VLOOKUP($CI$3,#NAME?,MATCH($A4,#NAME?,0)+1,0),0)&gt;0,0,1),IF(IFERROR(MATCH($A4,#NAME?,0),0)&gt;0,1,0))</formula>
    </cfRule>
    <cfRule type="expression" dxfId="295" priority="434">
      <formula>IF(VLOOKUP($CI$3,#NAME?,MATCH($A4,#NAME?,0)+1,0)&gt;0,1,0)</formula>
    </cfRule>
  </conditionalFormatting>
  <conditionalFormatting sqref="CJ4:CJ1048576 CQ5:CQ204">
    <cfRule type="expression" dxfId="294" priority="439">
      <formula>IF(VLOOKUP($CJ$3,#NAME?,MATCH($A4,#NAME?,0)+1,0)&gt;0,1,0)</formula>
    </cfRule>
    <cfRule type="expression" dxfId="293"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2" priority="447">
      <formula>AND(IF(IFERROR(VLOOKUP($CK$3,#NAME?,MATCH($A4,#NAME?,0)+1,0),0)&gt;0,0,1),IF(IFERROR(VLOOKUP($CK$3,#NAME?,MATCH($A4,#NAME?,0)+1,0),0)&gt;0,0,1),IF(IFERROR(VLOOKUP($CK$3,#NAME?,MATCH($A4,#NAME?,0)+1,0),0)&gt;0,0,1),IF(IFERROR(MATCH($A4,#NAME?,0),0)&gt;0,1,0))</formula>
    </cfRule>
    <cfRule type="expression" dxfId="291" priority="444">
      <formula>IF(VLOOKUP($CK$3,#NAME?,MATCH($A4,#NAME?,0)+1,0)&gt;0,1,0)</formula>
    </cfRule>
  </conditionalFormatting>
  <conditionalFormatting sqref="CL4:CL1048576">
    <cfRule type="expression" dxfId="290" priority="452">
      <formula>AND(IF(IFERROR(VLOOKUP($CL$3,#NAME?,MATCH($A4,#NAME?,0)+1,0),0)&gt;0,0,1),IF(IFERROR(VLOOKUP($CL$3,#NAME?,MATCH($A4,#NAME?,0)+1,0),0)&gt;0,0,1),IF(IFERROR(VLOOKUP($CL$3,#NAME?,MATCH($A4,#NAME?,0)+1,0),0)&gt;0,0,1),IF(IFERROR(MATCH($A4,#NAME?,0),0)&gt;0,1,0))</formula>
    </cfRule>
    <cfRule type="expression" dxfId="289" priority="449">
      <formula>IF(VLOOKUP($CL$3,#NAME?,MATCH($A4,#NAME?,0)+1,0)&gt;0,1,0)</formula>
    </cfRule>
  </conditionalFormatting>
  <conditionalFormatting sqref="CM4:CM1048576">
    <cfRule type="expression" dxfId="288" priority="457">
      <formula>AND(IF(IFERROR(VLOOKUP($CM$3,#NAME?,MATCH($A4,#NAME?,0)+1,0),0)&gt;0,0,1),IF(IFERROR(VLOOKUP($CM$3,#NAME?,MATCH($A4,#NAME?,0)+1,0),0)&gt;0,0,1),IF(IFERROR(VLOOKUP($CM$3,#NAME?,MATCH($A4,#NAME?,0)+1,0),0)&gt;0,0,1),IF(IFERROR(MATCH($A4,#NAME?,0),0)&gt;0,1,0))</formula>
    </cfRule>
    <cfRule type="expression" dxfId="287" priority="454">
      <formula>IF(VLOOKUP($CM$3,#NAME?,MATCH($A4,#NAME?,0)+1,0)&gt;0,1,0)</formula>
    </cfRule>
  </conditionalFormatting>
  <conditionalFormatting sqref="CN4:CN1048576">
    <cfRule type="expression" dxfId="286" priority="462">
      <formula>AND(IF(IFERROR(VLOOKUP($CN$3,#NAME?,MATCH($A4,#NAME?,0)+1,0),0)&gt;0,0,1),IF(IFERROR(VLOOKUP($CN$3,#NAME?,MATCH($A4,#NAME?,0)+1,0),0)&gt;0,0,1),IF(IFERROR(VLOOKUP($CN$3,#NAME?,MATCH($A4,#NAME?,0)+1,0),0)&gt;0,0,1),IF(IFERROR(MATCH($A4,#NAME?,0),0)&gt;0,1,0))</formula>
    </cfRule>
    <cfRule type="expression" dxfId="285" priority="459">
      <formula>IF(VLOOKUP($CN$3,#NAME?,MATCH($A4,#NAME?,0)+1,0)&gt;0,1,0)</formula>
    </cfRule>
  </conditionalFormatting>
  <conditionalFormatting sqref="CO4:CO1048576">
    <cfRule type="expression" dxfId="284" priority="4">
      <formula>IF(VLOOKUP($CO$3,#NAME?,MATCH($A4,#NAME?,0)+1,0)&gt;0,1,0)</formula>
    </cfRule>
    <cfRule type="expression" dxfId="283" priority="7">
      <formula>AND(IF(IFERROR(VLOOKUP($CO$3,#NAME?,MATCH($A4,#NAME?,0)+1,0),0)&gt;0,0,1),IF(IFERROR(VLOOKUP($CO$3,#NAME?,MATCH($A4,#NAME?,0)+1,0),0)&gt;0,0,1),IF(IFERROR(VLOOKUP($CO$3,#NAME?,MATCH($A4,#NAME?,0)+1,0),0)&gt;0,0,1),IF(IFERROR(MATCH($A4,#NAME?,0),0)&gt;0,1,0))</formula>
    </cfRule>
    <cfRule type="expression" dxfId="282" priority="2">
      <formula>IF($W4&lt;&gt;"Parent",0,1)</formula>
    </cfRule>
  </conditionalFormatting>
  <conditionalFormatting sqref="CP4 CP7:CP1048576">
    <cfRule type="expression" dxfId="281"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0" priority="464">
      <formula>IF(VLOOKUP($CP$3,#NAME?,MATCH($A4,#NAME?,0)+1,0)&gt;0,1,0)</formula>
    </cfRule>
  </conditionalFormatting>
  <conditionalFormatting sqref="CP4:CR204">
    <cfRule type="expression" dxfId="279" priority="433">
      <formula>IF(LEN(CP4)&gt;0,1,0)</formula>
    </cfRule>
  </conditionalFormatting>
  <conditionalFormatting sqref="CP7:CR1048576">
    <cfRule type="expression" dxfId="278" priority="463">
      <formula>IF(LEN(CP7)&gt;0,1,0)</formula>
    </cfRule>
  </conditionalFormatting>
  <conditionalFormatting sqref="CQ4 CQ7:CQ1048576">
    <cfRule type="expression" dxfId="277"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6" priority="469">
      <formula>IF(VLOOKUP($CQ$3,#NAME?,MATCH($A4,#NAME?,0)+1,0)&gt;0,1,0)</formula>
    </cfRule>
  </conditionalFormatting>
  <conditionalFormatting sqref="CR4 CR7:CR1048576">
    <cfRule type="expression" dxfId="275"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4" priority="474">
      <formula>IF(VLOOKUP($CR$3,#NAME?,MATCH($A4,#NAME?,0)+1,0)&gt;0,1,0)</formula>
    </cfRule>
  </conditionalFormatting>
  <conditionalFormatting sqref="CS4:CS1048576">
    <cfRule type="expression" dxfId="273" priority="482">
      <formula>AND(IF(IFERROR(VLOOKUP($CS$3,#NAME?,MATCH($A4,#NAME?,0)+1,0),0)&gt;0,0,1),IF(IFERROR(VLOOKUP($CS$3,#NAME?,MATCH($A4,#NAME?,0)+1,0),0)&gt;0,0,1),IF(IFERROR(VLOOKUP($CS$3,#NAME?,MATCH($A4,#NAME?,0)+1,0),0)&gt;0,0,1),IF(IFERROR(MATCH($A4,#NAME?,0),0)&gt;0,1,0))</formula>
    </cfRule>
    <cfRule type="expression" dxfId="272" priority="479">
      <formula>IF(VLOOKUP($CS$3,#NAME?,MATCH($A4,#NAME?,0)+1,0)&gt;0,1,0)</formula>
    </cfRule>
  </conditionalFormatting>
  <conditionalFormatting sqref="CS4:CX1048576">
    <cfRule type="expression" dxfId="271" priority="478">
      <formula>IF(LEN(CS4)&gt;0,1,0)</formula>
    </cfRule>
  </conditionalFormatting>
  <conditionalFormatting sqref="CT4:CT1048576">
    <cfRule type="expression" dxfId="270" priority="484">
      <formula>IF(VLOOKUP($CT$3,#NAME?,MATCH($A4,#NAME?,0)+1,0)&gt;0,1,0)</formula>
    </cfRule>
    <cfRule type="expression" dxfId="269"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8" priority="489">
      <formula>IF(VLOOKUP($CU$3,#NAME?,MATCH($A4,#NAME?,0)+1,0)&gt;0,1,0)</formula>
    </cfRule>
    <cfRule type="expression" dxfId="26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6" priority="497">
      <formula>AND(IF(IFERROR(VLOOKUP($CV$3,#NAME?,MATCH($A4,#NAME?,0)+1,0),0)&gt;0,0,1),IF(IFERROR(VLOOKUP($CV$3,#NAME?,MATCH($A4,#NAME?,0)+1,0),0)&gt;0,0,1),IF(IFERROR(VLOOKUP($CV$3,#NAME?,MATCH($A4,#NAME?,0)+1,0),0)&gt;0,0,1),IF(IFERROR(MATCH($A4,#NAME?,0),0)&gt;0,1,0))</formula>
    </cfRule>
    <cfRule type="expression" dxfId="265" priority="494">
      <formula>IF(VLOOKUP($CV$3,#NAME?,MATCH($A4,#NAME?,0)+1,0)&gt;0,1,0)</formula>
    </cfRule>
  </conditionalFormatting>
  <conditionalFormatting sqref="CW4:CW1048576">
    <cfRule type="expression" dxfId="264" priority="502">
      <formula>AND(IF(IFERROR(VLOOKUP($CW$3,#NAME?,MATCH($A4,#NAME?,0)+1,0),0)&gt;0,0,1),IF(IFERROR(VLOOKUP($CW$3,#NAME?,MATCH($A4,#NAME?,0)+1,0),0)&gt;0,0,1),IF(IFERROR(VLOOKUP($CW$3,#NAME?,MATCH($A4,#NAME?,0)+1,0),0)&gt;0,0,1),IF(IFERROR(MATCH($A4,#NAME?,0),0)&gt;0,1,0))</formula>
    </cfRule>
    <cfRule type="expression" dxfId="263" priority="499">
      <formula>IF(VLOOKUP($CW$3,#NAME?,MATCH($A4,#NAME?,0)+1,0)&gt;0,1,0)</formula>
    </cfRule>
  </conditionalFormatting>
  <conditionalFormatting sqref="CX4:CX1048576">
    <cfRule type="expression" dxfId="262" priority="504">
      <formula>IF(VLOOKUP($CX$3,#NAME?,MATCH($A4,#NAME?,0)+1,0)&gt;0,1,0)</formula>
    </cfRule>
    <cfRule type="expression" dxfId="261"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0" priority="508">
      <formula>AND(AND(OR(AND(AND(OR(NOT(CZ4="Yes"),CZ4="")))),A4&lt;&gt;""))</formula>
    </cfRule>
    <cfRule type="expression" dxfId="259" priority="509">
      <formula>IF(LEN(CY4)&gt;0,1,0)</formula>
    </cfRule>
    <cfRule type="expression" dxfId="258" priority="510">
      <formula>IF(VLOOKUP($CY$3,#NAME?,MATCH($A4,#NAME?,0)+1,0)&gt;0,1,0)</formula>
    </cfRule>
    <cfRule type="expression" dxfId="257"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6" priority="516">
      <formula>IF(VLOOKUP($CZ$3,#NAME?,MATCH($A4,#NAME?,0)+1,0)&gt;0,1,0)</formula>
    </cfRule>
    <cfRule type="expression" dxfId="255" priority="519">
      <formula>AND(IF(IFERROR(VLOOKUP($CZ$3,#NAME?,MATCH($A4,#NAME?,0)+1,0),0)&gt;0,0,1),IF(IFERROR(VLOOKUP($CZ$3,#NAME?,MATCH($A4,#NAME?,0)+1,0),0)&gt;0,0,1),IF(IFERROR(VLOOKUP($CZ$3,#NAME?,MATCH($A4,#NAME?,0)+1,0),0)&gt;0,0,1),IF(IFERROR(MATCH($A4,#NAME?,0),0)&gt;0,1,0))</formula>
    </cfRule>
    <cfRule type="expression" dxfId="254" priority="515">
      <formula>IF(LEN(CZ4)&gt;0,1,0)</formula>
    </cfRule>
    <cfRule type="expression" dxfId="253" priority="514">
      <formula>AND(AND(OR(AND(AND(OR(NOT(DA4="Yes"),DA4="")))),A4&lt;&gt;""))</formula>
    </cfRule>
  </conditionalFormatting>
  <conditionalFormatting sqref="DA4:DA1048576">
    <cfRule type="expression" dxfId="252" priority="520">
      <formula>AND(AND(OR(AND(OR(OR(NOT(CO4&lt;&gt;"DEFAULT"),CO4="")))),A4&lt;&gt;""))</formula>
    </cfRule>
    <cfRule type="expression" dxfId="251" priority="521">
      <formula>IF(LEN(DA4)&gt;0,1,0)</formula>
    </cfRule>
    <cfRule type="expression" dxfId="250" priority="522">
      <formula>IF(VLOOKUP($DA$3,#NAME?,MATCH($A4,#NAME?,0)+1,0)&gt;0,1,0)</formula>
    </cfRule>
    <cfRule type="expression" dxfId="24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48" priority="531">
      <formula>AND(IF(IFERROR(VLOOKUP($DB$3,#NAME?,MATCH($A4,#NAME?,0)+1,0),0)&gt;0,0,1),IF(IFERROR(VLOOKUP($DB$3,#NAME?,MATCH($A4,#NAME?,0)+1,0),0)&gt;0,0,1),IF(IFERROR(VLOOKUP($DB$3,#NAME?,MATCH($A4,#NAME?,0)+1,0),0)&gt;0,0,1),IF(IFERROR(MATCH($A4,#NAME?,0),0)&gt;0,1,0))</formula>
    </cfRule>
    <cfRule type="expression" dxfId="247"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28">
      <formula>IF(VLOOKUP($DB$3,#NAME?,MATCH($A4,#NAME?,0)+1,0)&gt;0,1,0)</formula>
    </cfRule>
    <cfRule type="expression" dxfId="245" priority="527">
      <formula>IF(LEN(DB4)&gt;0,1,0)</formula>
    </cfRule>
  </conditionalFormatting>
  <conditionalFormatting sqref="DC4:DC1048576">
    <cfRule type="expression" dxfId="244" priority="534">
      <formula>IF(VLOOKUP($DC$3,#NAME?,MATCH($A4,#NAME?,0)+1,0)&gt;0,1,0)</formula>
    </cfRule>
    <cfRule type="expression" dxfId="243" priority="533">
      <formula>IF(LEN(DC4)&gt;0,1,0)</formula>
    </cfRule>
    <cfRule type="expression" dxfId="242" priority="537">
      <formula>AND(IF(IFERROR(VLOOKUP($DC$3,#NAME?,MATCH($A4,#NAME?,0)+1,0),0)&gt;0,0,1),IF(IFERROR(VLOOKUP($DC$3,#NAME?,MATCH($A4,#NAME?,0)+1,0),0)&gt;0,0,1),IF(IFERROR(VLOOKUP($DC$3,#NAME?,MATCH($A4,#NAME?,0)+1,0),0)&gt;0,0,1),IF(IFERROR(MATCH($A4,#NAME?,0),0)&gt;0,1,0))</formula>
    </cfRule>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0" priority="540">
      <formula>IF(VLOOKUP($DD$3,#NAME?,MATCH($A4,#NAME?,0)+1,0)&gt;0,1,0)</formula>
    </cfRule>
    <cfRule type="expression" dxfId="239" priority="539">
      <formula>IF(LEN(DD4)&gt;0,1,0)</formula>
    </cfRule>
    <cfRule type="expression" dxfId="238" priority="543">
      <formula>AND(IF(IFERROR(VLOOKUP($DD$3,#NAME?,MATCH($A4,#NAME?,0)+1,0),0)&gt;0,0,1),IF(IFERROR(VLOOKUP($DD$3,#NAME?,MATCH($A4,#NAME?,0)+1,0),0)&gt;0,0,1),IF(IFERROR(VLOOKUP($DD$3,#NAME?,MATCH($A4,#NAME?,0)+1,0),0)&gt;0,0,1),IF(IFERROR(MATCH($A4,#NAME?,0),0)&gt;0,1,0))</formula>
    </cfRule>
    <cfRule type="expression" dxfId="237"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6" priority="545">
      <formula>IF(LEN(DE4)&gt;0,1,0)</formula>
    </cfRule>
    <cfRule type="expression" dxfId="235" priority="546">
      <formula>IF(VLOOKUP($DE$3,#NAME?,MATCH($A4,#NAME?,0)+1,0)&gt;0,1,0)</formula>
    </cfRule>
    <cfRule type="expression" dxfId="234" priority="549">
      <formula>AND(IF(IFERROR(VLOOKUP($DE$3,#NAME?,MATCH($A4,#NAME?,0)+1,0),0)&gt;0,0,1),IF(IFERROR(VLOOKUP($DE$3,#NAME?,MATCH($A4,#NAME?,0)+1,0),0)&gt;0,0,1),IF(IFERROR(VLOOKUP($DE$3,#NAME?,MATCH($A4,#NAME?,0)+1,0),0)&gt;0,0,1),IF(IFERROR(MATCH($A4,#NAME?,0),0)&gt;0,1,0))</formula>
    </cfRule>
    <cfRule type="expression" dxfId="233"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2"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1" priority="551">
      <formula>IF(LEN(DF4)&gt;0,1,0)</formula>
    </cfRule>
    <cfRule type="expression" dxfId="230" priority="552">
      <formula>IF(VLOOKUP($DF$3,#NAME?,MATCH($A4,#NAME?,0)+1,0)&gt;0,1,0)</formula>
    </cfRule>
    <cfRule type="expression" dxfId="22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57">
      <formula>IF(LEN(DG4)&gt;0,1,0)</formula>
    </cfRule>
    <cfRule type="expression" dxfId="226" priority="558">
      <formula>IF(VLOOKUP($DG$3,#NAME?,MATCH($A4,#NAME?,0)+1,0)&gt;0,1,0)</formula>
    </cfRule>
    <cfRule type="expression" dxfId="225"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4"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3">
      <formula>IF(LEN(DH4)&gt;0,1,0)</formula>
    </cfRule>
    <cfRule type="expression" dxfId="222" priority="564">
      <formula>IF(VLOOKUP($DH$3,#NAME?,MATCH($A4,#NAME?,0)+1,0)&gt;0,1,0)</formula>
    </cfRule>
    <cfRule type="expression" dxfId="221"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0"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9" priority="569">
      <formula>IF(LEN(DI4)&gt;0,1,0)</formula>
    </cfRule>
    <cfRule type="expression" dxfId="218" priority="570">
      <formula>IF(VLOOKUP($DI$3,#NAME?,MATCH($A4,#NAME?,0)+1,0)&gt;0,1,0)</formula>
    </cfRule>
    <cfRule type="expression" dxfId="217"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6"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5" priority="575">
      <formula>IF(LEN(DJ4)&gt;0,1,0)</formula>
    </cfRule>
    <cfRule type="expression" dxfId="214" priority="576">
      <formula>IF(VLOOKUP($DJ$3,#NAME?,MATCH($A4,#NAME?,0)+1,0)&gt;0,1,0)</formula>
    </cfRule>
    <cfRule type="expression" dxfId="213"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2"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1" priority="581">
      <formula>IF(LEN(DK4)&gt;0,1,0)</formula>
    </cfRule>
    <cfRule type="expression" dxfId="210" priority="582">
      <formula>IF(VLOOKUP($DK$3,#NAME?,MATCH($A4,#NAME?,0)+1,0)&gt;0,1,0)</formula>
    </cfRule>
    <cfRule type="expression" dxfId="20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7" priority="588">
      <formula>IF(VLOOKUP($DL$3,#NAME?,MATCH($A4,#NAME?,0)+1,0)&gt;0,1,0)</formula>
    </cfRule>
    <cfRule type="expression" dxfId="206"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5" priority="587">
      <formula>IF(LEN(DL4)&gt;0,1,0)</formula>
    </cfRule>
  </conditionalFormatting>
  <conditionalFormatting sqref="DM4:DM1048576">
    <cfRule type="expression" dxfId="204" priority="593">
      <formula>IF(VLOOKUP($DM$3,#NAME?,MATCH($A4,#NAME?,0)+1,0)&gt;0,1,0)</formula>
    </cfRule>
    <cfRule type="expression" dxfId="20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2" priority="598">
      <formula>IF(VLOOKUP($DN$3,#NAME?,MATCH($A4,#NAME?,0)+1,0)&gt;0,1,0)</formula>
    </cfRule>
    <cfRule type="expression" dxfId="201"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0" priority="603">
      <formula>IF(VLOOKUP($DO$3,#NAME?,MATCH($A5,#NAME?,0)+1,0)&gt;0,1,0)</formula>
    </cfRule>
    <cfRule type="expression" dxfId="199"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8" priority="602">
      <formula>IF(LEN(DO5)&gt;0,1,0)</formula>
    </cfRule>
  </conditionalFormatting>
  <conditionalFormatting sqref="DP5:DP1048576">
    <cfRule type="expression" dxfId="197" priority="608">
      <formula>IF(VLOOKUP($DP$3,#NAME?,MATCH($A5,#NAME?,0)+1,0)&gt;0,1,0)</formula>
    </cfRule>
    <cfRule type="expression" dxfId="196"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5" priority="613">
      <formula>IF(LEN(DQ4)&gt;0,1,0)</formula>
    </cfRule>
    <cfRule type="expression" dxfId="194" priority="614">
      <formula>IF(VLOOKUP($DQ$3,#NAME?,MATCH($A4,#NAME?,0)+1,0)&gt;0,1,0)</formula>
    </cfRule>
    <cfRule type="expression" dxfId="193" priority="617">
      <formula>AND(IF(IFERROR(VLOOKUP($DQ$3,#NAME?,MATCH($A4,#NAME?,0)+1,0),0)&gt;0,0,1),IF(IFERROR(VLOOKUP($DQ$3,#NAME?,MATCH($A4,#NAME?,0)+1,0),0)&gt;0,0,1),IF(IFERROR(VLOOKUP($DQ$3,#NAME?,MATCH($A4,#NAME?,0)+1,0),0)&gt;0,0,1),IF(IFERROR(MATCH($A4,#NAME?,0),0)&gt;0,1,0))</formula>
    </cfRule>
    <cfRule type="expression" dxfId="192"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1" priority="618">
      <formula>AND(AND(OR(AND(OR(OR(NOT(DY4&lt;&gt;"Not Applicable"),DY4=""))),AND(OR(OR(NOT(DZ4&lt;&gt;"Not Applicable"),DZ4=""))),AND(OR(OR(NOT(EA4&lt;&gt;"Not Applicable"),EA4=""))),AND(OR(OR(NOT(EB4&lt;&gt;"Not Applicable"),EB4=""))),AND(OR(OR(NOT(EC4&lt;&gt;"Not Applicable"),EC4="")))),A4&lt;&gt;""))</formula>
    </cfRule>
    <cfRule type="expression" dxfId="190" priority="619">
      <formula>IF(LEN(DR4)&gt;0,1,0)</formula>
    </cfRule>
    <cfRule type="expression" dxfId="189" priority="620">
      <formula>IF(VLOOKUP($DR$3,#NAME?,MATCH($A4,#NAME?,0)+1,0)&gt;0,1,0)</formula>
    </cfRule>
    <cfRule type="expression" dxfId="188"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7" priority="624">
      <formula>IF(LEN(DS5)&gt;0,1,0)</formula>
    </cfRule>
    <cfRule type="expression" dxfId="186" priority="625">
      <formula>IF(VLOOKUP($DS$3,#NAME?,MATCH($A5,#NAME?,0)+1,0)&gt;0,1,0)</formula>
    </cfRule>
    <cfRule type="expression" dxfId="185"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4" priority="629">
      <formula>IF(LEN(DT4)&gt;0,1,0)</formula>
    </cfRule>
    <cfRule type="expression" dxfId="183" priority="630">
      <formula>IF(VLOOKUP($DT$3,#NAME?,MATCH($A4,#NAME?,0)+1,0)&gt;0,1,0)</formula>
    </cfRule>
    <cfRule type="expression" dxfId="182"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1"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35">
      <formula>IF(LEN(DU4)&gt;0,1,0)</formula>
    </cfRule>
    <cfRule type="expression" dxfId="179" priority="636">
      <formula>IF(VLOOKUP($DU$3,#NAME?,MATCH($A4,#NAME?,0)+1,0)&gt;0,1,0)</formula>
    </cfRule>
    <cfRule type="expression" dxfId="178"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7"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6" priority="641">
      <formula>IF(LEN(DV4)&gt;0,1,0)</formula>
    </cfRule>
    <cfRule type="expression" dxfId="175" priority="642">
      <formula>IF(VLOOKUP($DV$3,#NAME?,MATCH($A4,#NAME?,0)+1,0)&gt;0,1,0)</formula>
    </cfRule>
    <cfRule type="expression" dxfId="17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2" priority="647">
      <formula>IF(LEN(DW4)&gt;0,1,0)</formula>
    </cfRule>
    <cfRule type="expression" dxfId="171" priority="648">
      <formula>IF(VLOOKUP($DW$3,#NAME?,MATCH($A4,#NAME?,0)+1,0)&gt;0,1,0)</formula>
    </cfRule>
    <cfRule type="expression" dxfId="170"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9"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8" priority="653">
      <formula>IF(LEN(DX4)&gt;0,1,0)</formula>
    </cfRule>
    <cfRule type="expression" dxfId="167" priority="654">
      <formula>IF(VLOOKUP($DX$3,#NAME?,MATCH($A4,#NAME?,0)+1,0)&gt;0,1,0)</formula>
    </cfRule>
    <cfRule type="expression" dxfId="166"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5" priority="658">
      <formula>AND(AND(OR(AND(OR(OR(NOT(CO4&lt;&gt;"DEFAULT"),CO4="")))),A4&lt;&gt;""))</formula>
    </cfRule>
    <cfRule type="expression" dxfId="164" priority="659">
      <formula>IF(LEN(DY4)&gt;0,1,0)</formula>
    </cfRule>
    <cfRule type="expression" dxfId="163" priority="660">
      <formula>IF(VLOOKUP($DY$3,#NAME?,MATCH($A4,#NAME?,0)+1,0)&gt;0,1,0)</formula>
    </cfRule>
    <cfRule type="expression" dxfId="162"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1" priority="664">
      <formula>AND(AND(OR(AND(OR(OR(NOT(CO4&lt;&gt;"DEFAULT"),CO4="")))),A4&lt;&gt;""))</formula>
    </cfRule>
    <cfRule type="expression" dxfId="160" priority="665">
      <formula>IF(LEN(DZ4)&gt;0,1,0)</formula>
    </cfRule>
    <cfRule type="expression" dxfId="159" priority="666">
      <formula>IF(VLOOKUP($DZ$3,#NAME?,MATCH($A4,#NAME?,0)+1,0)&gt;0,1,0)</formula>
    </cfRule>
    <cfRule type="expression" dxfId="158"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7" priority="670">
      <formula>AND(AND(OR(AND(OR(OR(NOT(CO4&lt;&gt;"DEFAULT"),CO4="")))),A4&lt;&gt;""))</formula>
    </cfRule>
    <cfRule type="expression" dxfId="156" priority="671">
      <formula>IF(LEN(EA4)&gt;0,1,0)</formula>
    </cfRule>
    <cfRule type="expression" dxfId="155" priority="672">
      <formula>IF(VLOOKUP($EA$3,#NAME?,MATCH($A4,#NAME?,0)+1,0)&gt;0,1,0)</formula>
    </cfRule>
    <cfRule type="expression" dxfId="15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3" priority="681">
      <formula>AND(IF(IFERROR(VLOOKUP($EB$3,#NAME?,MATCH($A4,#NAME?,0)+1,0),0)&gt;0,0,1),IF(IFERROR(VLOOKUP($EB$3,#NAME?,MATCH($A4,#NAME?,0)+1,0),0)&gt;0,0,1),IF(IFERROR(VLOOKUP($EB$3,#NAME?,MATCH($A4,#NAME?,0)+1,0),0)&gt;0,0,1),IF(IFERROR(MATCH($A4,#NAME?,0),0)&gt;0,1,0))</formula>
    </cfRule>
    <cfRule type="expression" dxfId="152" priority="676">
      <formula>AND(AND(OR(AND(OR(OR(NOT(CO4&lt;&gt;"DEFAULT"),CO4="")))),A4&lt;&gt;""))</formula>
    </cfRule>
    <cfRule type="expression" dxfId="151" priority="678">
      <formula>IF(VLOOKUP($EB$3,#NAME?,MATCH($A4,#NAME?,0)+1,0)&gt;0,1,0)</formula>
    </cfRule>
    <cfRule type="expression" dxfId="150" priority="677">
      <formula>IF(LEN(EB4)&gt;0,1,0)</formula>
    </cfRule>
  </conditionalFormatting>
  <conditionalFormatting sqref="EC5:EC1048576">
    <cfRule type="expression" dxfId="149" priority="683">
      <formula>IF(LEN(EC4)&gt;0,1,0)</formula>
    </cfRule>
    <cfRule type="expression" dxfId="148" priority="682">
      <formula>AND(AND(OR(AND(OR(OR(NOT(CO4&lt;&gt;"DEFAULT"),CO4="")))),A4&lt;&gt;""))</formula>
    </cfRule>
    <cfRule type="expression" dxfId="147" priority="684">
      <formula>IF(VLOOKUP($EC$3,#NAME?,MATCH($A4,#NAME?,0)+1,0)&gt;0,1,0)</formula>
    </cfRule>
    <cfRule type="expression" dxfId="146"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5" priority="688">
      <formula>AND(AND(OR(AND(AND(OR(NOT(DY4="Transportation"),DY4=""))),AND(AND(OR(NOT(DZ4="Transportation"),DZ4=""))),AND(AND(OR(NOT(EA4="Transportation"),EA4=""))),AND(AND(OR(NOT(EB4="Transportation"),EB4=""))),AND(AND(OR(NOT(EC4="Transportation"),EC4="")))),A4&lt;&gt;""))</formula>
    </cfRule>
    <cfRule type="expression" dxfId="144" priority="689">
      <formula>IF(LEN(ED4)&gt;0,1,0)</formula>
    </cfRule>
    <cfRule type="expression" dxfId="143" priority="690">
      <formula>IF(VLOOKUP($ED$3,#NAME?,MATCH($A4,#NAME?,0)+1,0)&gt;0,1,0)</formula>
    </cfRule>
    <cfRule type="expression" dxfId="142"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1" priority="694">
      <formula>AND(AND(OR(AND(OR(OR(NOT(DY4&lt;&gt;"GHS"),DY4=""))),AND(OR(OR(NOT(DZ4&lt;&gt;"GHS"),DZ4=""))),AND(OR(OR(NOT(EA4&lt;&gt;"GHS"),EA4=""))),AND(OR(OR(NOT(EB4&lt;&gt;"GHS"),EB4=""))),AND(OR(OR(NOT(EC4&lt;&gt;"GHS"),EC4="")))),A4&lt;&gt;""))</formula>
    </cfRule>
    <cfRule type="expression" dxfId="140" priority="695">
      <formula>IF(LEN(EE4)&gt;0,1,0)</formula>
    </cfRule>
    <cfRule type="expression" dxfId="139" priority="696">
      <formula>IF(VLOOKUP($EE$3,#NAME?,MATCH($A4,#NAME?,0)+1,0)&gt;0,1,0)</formula>
    </cfRule>
    <cfRule type="expression" dxfId="138"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7" priority="700">
      <formula>AND(AND(OR(AND(OR(OR(NOT(DY4&lt;&gt;"Not Applicable"),DY4=""))),AND(OR(OR(NOT(DZ4&lt;&gt;"Not Applicable"),DZ4=""))),AND(OR(OR(NOT(EA4&lt;&gt;"Not Applicable"),EA4=""))),AND(OR(OR(NOT(EB4&lt;&gt;"Not Applicable"),EB4=""))),AND(OR(OR(NOT(EC4&lt;&gt;"Not Applicable"),EC4="")))),A4&lt;&gt;""))</formula>
    </cfRule>
    <cfRule type="expression" dxfId="136" priority="701">
      <formula>IF(LEN(EF4)&gt;0,1,0)</formula>
    </cfRule>
    <cfRule type="expression" dxfId="135" priority="702">
      <formula>IF(VLOOKUP($EF$3,#NAME?,MATCH($A4,#NAME?,0)+1,0)&gt;0,1,0)</formula>
    </cfRule>
    <cfRule type="expression" dxfId="13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3" priority="706">
      <formula>AND(AND(OR(AND(OR(OR(NOT(DY4&lt;&gt;"Not Applicable"),DY4=""))),AND(OR(OR(NOT(DZ4&lt;&gt;"Not Applicable"),DZ4=""))),AND(OR(OR(NOT(EA4&lt;&gt;"Not Applicable"),EA4=""))),AND(OR(OR(NOT(EB4&lt;&gt;"Not Applicable"),EB4=""))),AND(OR(OR(NOT(EC4&lt;&gt;"Not Applicable"),EC4="")))),A4&lt;&gt;""))</formula>
    </cfRule>
    <cfRule type="expression" dxfId="132" priority="708">
      <formula>IF(VLOOKUP($EG$3,#NAME?,MATCH($A4,#NAME?,0)+1,0)&gt;0,1,0)</formula>
    </cfRule>
    <cfRule type="expression" dxfId="131"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0" priority="707">
      <formula>IF(LEN(EG4)&gt;0,1,0)</formula>
    </cfRule>
  </conditionalFormatting>
  <conditionalFormatting sqref="EH4:EH1048576">
    <cfRule type="expression" dxfId="129" priority="713">
      <formula>IF(VLOOKUP($EH$3,#NAME?,MATCH($A4,#NAME?,0)+1,0)&gt;0,1,0)</formula>
    </cfRule>
    <cfRule type="expression" dxfId="12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7" priority="718">
      <formula>IF(VLOOKUP($EI$3,#NAME?,MATCH($A4,#NAME?,0)+1,0)&gt;0,1,0)</formula>
    </cfRule>
    <cfRule type="expression" dxfId="126"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5" priority="727">
      <formula>AND(IF(IFERROR(VLOOKUP($EJ$3,#NAME?,MATCH($A4,#NAME?,0)+1,0),0)&gt;0,0,1),IF(IFERROR(VLOOKUP($EJ$3,#NAME?,MATCH($A4,#NAME?,0)+1,0),0)&gt;0,0,1),IF(IFERROR(VLOOKUP($EJ$3,#NAME?,MATCH($A4,#NAME?,0)+1,0),0)&gt;0,0,1),IF(IFERROR(MATCH($A4,#NAME?,0),0)&gt;0,1,0))</formula>
    </cfRule>
    <cfRule type="expression" dxfId="124" priority="723">
      <formula>IF(LEN(EJ4)&gt;0,1,0)</formula>
    </cfRule>
    <cfRule type="expression" dxfId="123" priority="724">
      <formula>IF(VLOOKUP($EJ$3,#NAME?,MATCH($A4,#NAME?,0)+1,0)&gt;0,1,0)</formula>
    </cfRule>
    <cfRule type="expression" dxfId="122" priority="722">
      <formula>AND(AND(OR(AND(AND(OR(NOT(DY4="GHS"),DY4=""))),AND(AND(OR(NOT(DZ4="GHS"),DZ4=""))),AND(AND(OR(NOT(EA4="GHS"),EA4=""))),AND(AND(OR(NOT(EB4="GHS"),EB4=""))),AND(AND(OR(NOT(EC4="GHS"),EC4="")))),A4&lt;&gt;""))</formula>
    </cfRule>
  </conditionalFormatting>
  <conditionalFormatting sqref="EK4:EK1048576">
    <cfRule type="expression" dxfId="121" priority="733">
      <formula>AND(IF(IFERROR(VLOOKUP($EK$3,#NAME?,MATCH($A4,#NAME?,0)+1,0),0)&gt;0,0,1),IF(IFERROR(VLOOKUP($EK$3,#NAME?,MATCH($A4,#NAME?,0)+1,0),0)&gt;0,0,1),IF(IFERROR(VLOOKUP($EK$3,#NAME?,MATCH($A4,#NAME?,0)+1,0),0)&gt;0,0,1),IF(IFERROR(MATCH($A4,#NAME?,0),0)&gt;0,1,0))</formula>
    </cfRule>
    <cfRule type="expression" dxfId="120" priority="730">
      <formula>IF(VLOOKUP($EK$3,#NAME?,MATCH($A4,#NAME?,0)+1,0)&gt;0,1,0)</formula>
    </cfRule>
    <cfRule type="expression" dxfId="119" priority="729">
      <formula>IF(LEN(EK4)&gt;0,1,0)</formula>
    </cfRule>
    <cfRule type="expression" dxfId="118" priority="728">
      <formula>AND(AND(OR(AND(AND(OR(NOT(DY4="GHS"),DY4=""))),AND(AND(OR(NOT(DZ4="GHS"),DZ4=""))),AND(AND(OR(NOT(EA4="GHS"),EA4=""))),AND(AND(OR(NOT(EB4="GHS"),EB4=""))),AND(AND(OR(NOT(EC4="GHS"),EC4="")))),A4&lt;&gt;""))</formula>
    </cfRule>
  </conditionalFormatting>
  <conditionalFormatting sqref="EL4:EL1048576">
    <cfRule type="expression" dxfId="117" priority="734">
      <formula>AND(AND(OR(AND(AND(OR(NOT(DY4="GHS"),DY4=""))),AND(AND(OR(NOT(DZ4="GHS"),DZ4=""))),AND(AND(OR(NOT(EA4="GHS"),EA4=""))),AND(AND(OR(NOT(EB4="GHS"),EB4=""))),AND(AND(OR(NOT(EC4="GHS"),EC4="")))),A4&lt;&gt;""))</formula>
    </cfRule>
    <cfRule type="expression" dxfId="116" priority="736">
      <formula>IF(VLOOKUP($EL$3,#NAME?,MATCH($A4,#NAME?,0)+1,0)&gt;0,1,0)</formula>
    </cfRule>
    <cfRule type="expression" dxfId="115"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4" priority="735">
      <formula>IF(LEN(EL4)&gt;0,1,0)</formula>
    </cfRule>
  </conditionalFormatting>
  <conditionalFormatting sqref="EM4:EM1048576">
    <cfRule type="expression" dxfId="113" priority="741">
      <formula>IF(VLOOKUP($EM$3,#NAME?,MATCH($A4,#NAME?,0)+1,0)&gt;0,1,0)</formula>
    </cfRule>
    <cfRule type="expression" dxfId="112"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1" priority="746">
      <formula>IF(VLOOKUP($EN$3,#NAME?,MATCH($A4,#NAME?,0)+1,0)&gt;0,1,0)</formula>
    </cfRule>
    <cfRule type="expression" dxfId="11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9" priority="751">
      <formula>IF(VLOOKUP($EO$3,#NAME?,MATCH($A4,#NAME?,0)+1,0)&gt;0,1,0)</formula>
    </cfRule>
    <cfRule type="expression" dxfId="108"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7" priority="756">
      <formula>IF(VLOOKUP($EP$3,#NAME?,MATCH($A4,#NAME?,0)+1,0)&gt;0,1,0)</formula>
    </cfRule>
    <cfRule type="expression" dxfId="106"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5" priority="761">
      <formula>IF(VLOOKUP($EQ$3,#NAME?,MATCH($A4,#NAME?,0)+1,0)&gt;0,1,0)</formula>
    </cfRule>
    <cfRule type="expression" dxfId="104"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3" priority="766">
      <formula>IF(VLOOKUP($ER$3,#NAME?,MATCH($A4,#NAME?,0)+1,0)&gt;0,1,0)</formula>
    </cfRule>
    <cfRule type="expression" dxfId="102"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1" priority="771">
      <formula>IF(VLOOKUP($ES$3,#NAME?,MATCH($A4,#NAME?,0)+1,0)&gt;0,1,0)</formula>
    </cfRule>
    <cfRule type="expression" dxfId="10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9" priority="776">
      <formula>IF(VLOOKUP($ET$3,#NAME?,MATCH($A4,#NAME?,0)+1,0)&gt;0,1,0)</formula>
    </cfRule>
    <cfRule type="expression" dxfId="98"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7" priority="781">
      <formula>IF(VLOOKUP($EU$3,#NAME?,MATCH($A4,#NAME?,0)+1,0)&gt;0,1,0)</formula>
    </cfRule>
    <cfRule type="expression" dxfId="96"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5" priority="786">
      <formula>IF(VLOOKUP($EV$3,#NAME?,MATCH($A4,#NAME?,0)+1,0)&gt;0,1,0)</formula>
    </cfRule>
    <cfRule type="expression" dxfId="94"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3" priority="791">
      <formula>IF(VLOOKUP($EW$3,#NAME?,MATCH($A4,#NAME?,0)+1,0)&gt;0,1,0)</formula>
    </cfRule>
    <cfRule type="expression" dxfId="92"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1" priority="796">
      <formula>IF(VLOOKUP($EX$3,#NAME?,MATCH($A4,#NAME?,0)+1,0)&gt;0,1,0)</formula>
    </cfRule>
    <cfRule type="expression" dxfId="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9" priority="801">
      <formula>IF(VLOOKUP($EY$3,#NAME?,MATCH($A4,#NAME?,0)+1,0)&gt;0,1,0)</formula>
    </cfRule>
    <cfRule type="expression" dxfId="88"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7" priority="809">
      <formula>AND(IF(IFERROR(VLOOKUP($EZ$3,#NAME?,MATCH($A4,#NAME?,0)+1,0),0)&gt;0,0,1),IF(IFERROR(VLOOKUP($EZ$3,#NAME?,MATCH($A4,#NAME?,0)+1,0),0)&gt;0,0,1),IF(IFERROR(VLOOKUP($EZ$3,#NAME?,MATCH($A4,#NAME?,0)+1,0),0)&gt;0,0,1),IF(IFERROR(MATCH($A4,#NAME?,0),0)&gt;0,1,0))</formula>
    </cfRule>
    <cfRule type="expression" dxfId="86" priority="806">
      <formula>IF(VLOOKUP($EZ$3,#NAME?,MATCH($A4,#NAME?,0)+1,0)&gt;0,1,0)</formula>
    </cfRule>
  </conditionalFormatting>
  <conditionalFormatting sqref="FA4:FA1048576">
    <cfRule type="expression" dxfId="85" priority="811">
      <formula>IF(VLOOKUP($FA$3,#NAME?,MATCH($A4,#NAME?,0)+1,0)&gt;0,1,0)</formula>
    </cfRule>
    <cfRule type="expression" dxfId="84"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3" priority="816">
      <formula>IF(VLOOKUP($FB$3,#NAME?,MATCH($A4,#NAME?,0)+1,0)&gt;0,1,0)</formula>
    </cfRule>
    <cfRule type="expression" dxfId="82"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1" priority="821">
      <formula>IF(VLOOKUP($FC$3,#NAME?,MATCH($A4,#NAME?,0)+1,0)&gt;0,1,0)</formula>
    </cfRule>
    <cfRule type="expression" dxfId="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9" priority="826">
      <formula>IF(VLOOKUP($FD$3,#NAME?,MATCH($A4,#NAME?,0)+1,0)&gt;0,1,0)</formula>
    </cfRule>
    <cfRule type="expression" dxfId="78"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7" priority="831">
      <formula>IF(VLOOKUP($FE$3,#NAME?,MATCH($A4,#NAME?,0)+1,0)&gt;0,1,0)</formula>
    </cfRule>
    <cfRule type="expression" dxfId="76"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5" priority="839">
      <formula>AND(IF(IFERROR(VLOOKUP($FF$3,#NAME?,MATCH($A4,#NAME?,0)+1,0),0)&gt;0,0,1),IF(IFERROR(VLOOKUP($FF$3,#NAME?,MATCH($A4,#NAME?,0)+1,0),0)&gt;0,0,1),IF(IFERROR(VLOOKUP($FF$3,#NAME?,MATCH($A4,#NAME?,0)+1,0),0)&gt;0,0,1),IF(IFERROR(MATCH($A4,#NAME?,0),0)&gt;0,1,0))</formula>
    </cfRule>
    <cfRule type="expression" dxfId="74" priority="836">
      <formula>IF(VLOOKUP($FF$3,#NAME?,MATCH($A4,#NAME?,0)+1,0)&gt;0,1,0)</formula>
    </cfRule>
  </conditionalFormatting>
  <conditionalFormatting sqref="FG4:FG1048576">
    <cfRule type="expression" dxfId="73" priority="844">
      <formula>AND(IF(IFERROR(VLOOKUP($FG$3,#NAME?,MATCH($A4,#NAME?,0)+1,0),0)&gt;0,0,1),IF(IFERROR(VLOOKUP($FG$3,#NAME?,MATCH($A4,#NAME?,0)+1,0),0)&gt;0,0,1),IF(IFERROR(VLOOKUP($FG$3,#NAME?,MATCH($A4,#NAME?,0)+1,0),0)&gt;0,0,1),IF(IFERROR(MATCH($A4,#NAME?,0),0)&gt;0,1,0))</formula>
    </cfRule>
    <cfRule type="expression" dxfId="72" priority="841">
      <formula>IF(VLOOKUP($FG$3,#NAME?,MATCH($A4,#NAME?,0)+1,0)&gt;0,1,0)</formula>
    </cfRule>
  </conditionalFormatting>
  <conditionalFormatting sqref="FH4:FH1048576 FI5:FJ204">
    <cfRule type="expression" dxfId="71" priority="849">
      <formula>AND(IF(IFERROR(VLOOKUP($FH$3,#NAME?,MATCH($A4,#NAME?,0)+1,0),0)&gt;0,0,1),IF(IFERROR(VLOOKUP($FH$3,#NAME?,MATCH($A4,#NAME?,0)+1,0),0)&gt;0,0,1),IF(IFERROR(VLOOKUP($FH$3,#NAME?,MATCH($A4,#NAME?,0)+1,0),0)&gt;0,0,1),IF(IFERROR(MATCH($A4,#NAME?,0),0)&gt;0,1,0))</formula>
    </cfRule>
    <cfRule type="expression" dxfId="70" priority="846">
      <formula>IF(VLOOKUP($FH$3,#NAME?,MATCH($A4,#NAME?,0)+1,0)&gt;0,1,0)</formula>
    </cfRule>
  </conditionalFormatting>
  <conditionalFormatting sqref="FI4 FI7:FI1048576">
    <cfRule type="expression" dxfId="69"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8" priority="850">
      <formula>IF(LEN(FI4)&gt;0,1,0)</formula>
    </cfRule>
    <cfRule type="expression" dxfId="67" priority="851">
      <formula>IF(VLOOKUP($FI$3,#NAME?,MATCH($A4,#NAME?,0)+1,0)&gt;0,1,0)</formula>
    </cfRule>
  </conditionalFormatting>
  <conditionalFormatting sqref="FI5:FJ204">
    <cfRule type="expression" dxfId="66" priority="845">
      <formula>IF(LEN(FI5)&gt;0,1,0)</formula>
    </cfRule>
  </conditionalFormatting>
  <conditionalFormatting sqref="FJ7:FJ1048576">
    <cfRule type="expression" dxfId="65" priority="855">
      <formula>IF(LEN(FJ8)&gt;0,1,0)</formula>
    </cfRule>
    <cfRule type="expression" dxfId="64" priority="856">
      <formula>IF(VLOOKUP($FJ$3,#NAME?,MATCH($A8,#NAME?,0)+1,0)&gt;0,1,0)</formula>
    </cfRule>
    <cfRule type="expression" dxfId="63"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2" priority="861">
      <formula>IF(VLOOKUP($FK$3,#NAME?,MATCH($A4,#NAME?,0)+1,0)&gt;0,1,0)</formula>
    </cfRule>
    <cfRule type="expression" dxfId="61"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0" priority="860">
      <formula>IF(LEN(FK4)&gt;0,1,0)</formula>
    </cfRule>
  </conditionalFormatting>
  <conditionalFormatting sqref="FL4:FL1048576">
    <cfRule type="expression" dxfId="59" priority="869">
      <formula>AND(IF(IFERROR(VLOOKUP($FL$3,#NAME?,MATCH($A4,#NAME?,0)+1,0),0)&gt;0,0,1),IF(IFERROR(VLOOKUP($FL$3,#NAME?,MATCH($A4,#NAME?,0)+1,0),0)&gt;0,0,1),IF(IFERROR(VLOOKUP($FL$3,#NAME?,MATCH($A4,#NAME?,0)+1,0),0)&gt;0,0,1),IF(IFERROR(MATCH($A4,#NAME?,0),0)&gt;0,1,0))</formula>
    </cfRule>
    <cfRule type="expression" dxfId="58" priority="866">
      <formula>IF(VLOOKUP($FL$3,#NAME?,MATCH($A4,#NAME?,0)+1,0)&gt;0,1,0)</formula>
    </cfRule>
  </conditionalFormatting>
  <conditionalFormatting sqref="FM4:FM1048576">
    <cfRule type="expression" dxfId="57" priority="871">
      <formula>IF(VLOOKUP($FM$3,#NAME?,MATCH($A4,#NAME?,0)+1,0)&gt;0,1,0)</formula>
    </cfRule>
    <cfRule type="expression" dxfId="56"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5" priority="876">
      <formula>IF(VLOOKUP($FN$3,#NAME?,MATCH($A4,#NAME?,0)+1,0)&gt;0,1,0)</formula>
    </cfRule>
    <cfRule type="expression" dxfId="54"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3"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2" priority="53">
      <formula>IF(LEN(K4)&gt;0,1,0)</formula>
    </cfRule>
  </conditionalFormatting>
  <conditionalFormatting sqref="FO5:FO204 K4:K204">
    <cfRule type="expression" dxfId="51" priority="1031">
      <formula>IF(VLOOKUP($K$3,#NAME?,MATCH($A4,#NAME?,0)+1,0)&gt;0,1,0)</formula>
    </cfRule>
  </conditionalFormatting>
  <conditionalFormatting sqref="FO5:FO204 K5:K1048576">
    <cfRule type="expression" dxfId="50" priority="57">
      <formula>AND(IF(IFERROR(VLOOKUP($K$3,#NAME?,MATCH($A5,#NAME?,0)+1,0),0)&gt;0,0,1),IF(IFERROR(VLOOKUP($K$3,#NAME?,MATCH($A5,#NAME?,0)+1,0),0)&gt;0,0,1),IF(IFERROR(VLOOKUP($K$3,#NAME?,MATCH($A5,#NAME?,0)+1,0),0)&gt;0,0,1),IF(IFERROR(MATCH($A5,#NAME?,0),0)&gt;0,1,0))</formula>
    </cfRule>
    <cfRule type="expression" dxfId="49" priority="54">
      <formula>IF(VLOOKUP($K$3,#NAME?,MATCH($A5,#NAME?,0)+1,0)&gt;0,1,0)</formula>
    </cfRule>
  </conditionalFormatting>
  <conditionalFormatting sqref="FO5:FO204 K4:M204">
    <cfRule type="expression" dxfId="48" priority="1030">
      <formula>IF(LEN(K4)&gt;0,1,0)</formula>
    </cfRule>
  </conditionalFormatting>
  <conditionalFormatting sqref="FO7:FO1048576 FO4">
    <cfRule type="expression" dxfId="47" priority="881">
      <formula>IF(VLOOKUP($FO$3,#NAME?,MATCH($A4,#NAME?,0)+1,0)&gt;0,1,0)</formula>
    </cfRule>
  </conditionalFormatting>
  <conditionalFormatting sqref="FO7:FO1048576">
    <cfRule type="expression" dxfId="46" priority="880">
      <formula>IF(LEN(FO7)&gt;0,1,0)</formula>
    </cfRule>
  </conditionalFormatting>
  <conditionalFormatting sqref="FP4:FP1048576">
    <cfRule type="expression" dxfId="45" priority="889">
      <formula>AND(IF(IFERROR(VLOOKUP($FP$3,#NAME?,MATCH($A4,#NAME?,0)+1,0),0)&gt;0,0,1),IF(IFERROR(VLOOKUP($FP$3,#NAME?,MATCH($A4,#NAME?,0)+1,0),0)&gt;0,0,1),IF(IFERROR(VLOOKUP($FP$3,#NAME?,MATCH($A4,#NAME?,0)+1,0),0)&gt;0,0,1),IF(IFERROR(MATCH($A4,#NAME?,0),0)&gt;0,1,0))</formula>
    </cfRule>
    <cfRule type="expression" dxfId="44" priority="886">
      <formula>IF(VLOOKUP($FP$3,#NAME?,MATCH($A4,#NAME?,0)+1,0)&gt;0,1,0)</formula>
    </cfRule>
  </conditionalFormatting>
  <conditionalFormatting sqref="FP4:GJ1048576">
    <cfRule type="expression" dxfId="43" priority="885">
      <formula>IF(LEN(FP4)&gt;0,1,0)</formula>
    </cfRule>
  </conditionalFormatting>
  <conditionalFormatting sqref="FQ4:FQ1048576">
    <cfRule type="expression" dxfId="42" priority="894">
      <formula>AND(IF(IFERROR(VLOOKUP($FQ$3,#NAME?,MATCH($A4,#NAME?,0)+1,0),0)&gt;0,0,1),IF(IFERROR(VLOOKUP($FQ$3,#NAME?,MATCH($A4,#NAME?,0)+1,0),0)&gt;0,0,1),IF(IFERROR(VLOOKUP($FQ$3,#NAME?,MATCH($A4,#NAME?,0)+1,0),0)&gt;0,0,1),IF(IFERROR(MATCH($A4,#NAME?,0),0)&gt;0,1,0))</formula>
    </cfRule>
    <cfRule type="expression" dxfId="41" priority="891">
      <formula>IF(VLOOKUP($FQ$3,#NAME?,MATCH($A4,#NAME?,0)+1,0)&gt;0,1,0)</formula>
    </cfRule>
  </conditionalFormatting>
  <conditionalFormatting sqref="FR4:FR1048576">
    <cfRule type="expression" dxfId="40" priority="896">
      <formula>IF(VLOOKUP($FR$3,#NAME?,MATCH($A4,#NAME?,0)+1,0)&gt;0,1,0)</formula>
    </cfRule>
    <cfRule type="expression" dxfId="39"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8" priority="904">
      <formula>AND(IF(IFERROR(VLOOKUP($FS$3,#NAME?,MATCH($A4,#NAME?,0)+1,0),0)&gt;0,0,1),IF(IFERROR(VLOOKUP($FS$3,#NAME?,MATCH($A4,#NAME?,0)+1,0),0)&gt;0,0,1),IF(IFERROR(VLOOKUP($FS$3,#NAME?,MATCH($A4,#NAME?,0)+1,0),0)&gt;0,0,1),IF(IFERROR(MATCH($A4,#NAME?,0),0)&gt;0,1,0))</formula>
    </cfRule>
    <cfRule type="expression" dxfId="37" priority="901">
      <formula>IF(VLOOKUP($FS$3,#NAME?,MATCH($A4,#NAME?,0)+1,0)&gt;0,1,0)</formula>
    </cfRule>
  </conditionalFormatting>
  <conditionalFormatting sqref="FT4:FT1048576">
    <cfRule type="expression" dxfId="36" priority="906">
      <formula>IF(VLOOKUP($FT$3,#NAME?,MATCH($A4,#NAME?,0)+1,0)&gt;0,1,0)</formula>
    </cfRule>
    <cfRule type="expression" dxfId="3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4" priority="911">
      <formula>IF(VLOOKUP($FU$3,#NAME?,MATCH($A4,#NAME?,0)+1,0)&gt;0,1,0)</formula>
    </cfRule>
    <cfRule type="expression" dxfId="33"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2" priority="919">
      <formula>AND(IF(IFERROR(VLOOKUP($FV$3,#NAME?,MATCH($A4,#NAME?,0)+1,0),0)&gt;0,0,1),IF(IFERROR(VLOOKUP($FV$3,#NAME?,MATCH($A4,#NAME?,0)+1,0),0)&gt;0,0,1),IF(IFERROR(VLOOKUP($FV$3,#NAME?,MATCH($A4,#NAME?,0)+1,0),0)&gt;0,0,1),IF(IFERROR(MATCH($A4,#NAME?,0),0)&gt;0,1,0))</formula>
    </cfRule>
    <cfRule type="expression" dxfId="31" priority="916">
      <formula>IF(VLOOKUP($FV$3,#NAME?,MATCH($A4,#NAME?,0)+1,0)&gt;0,1,0)</formula>
    </cfRule>
  </conditionalFormatting>
  <conditionalFormatting sqref="FW4:FW1048576">
    <cfRule type="expression" dxfId="30" priority="921">
      <formula>IF(VLOOKUP($FW$3,#NAME?,MATCH($A4,#NAME?,0)+1,0)&gt;0,1,0)</formula>
    </cfRule>
    <cfRule type="expression" dxfId="29"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8" priority="926">
      <formula>IF(VLOOKUP($FX$3,#NAME?,MATCH($A4,#NAME?,0)+1,0)&gt;0,1,0)</formula>
    </cfRule>
    <cfRule type="expression" dxfId="27"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6" priority="931">
      <formula>IF(VLOOKUP($FY$3,#NAME?,MATCH($A4,#NAME?,0)+1,0)&gt;0,1,0)</formula>
    </cfRule>
    <cfRule type="expression" dxfId="2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4" priority="936">
      <formula>IF(VLOOKUP($FZ$3,#NAME?,MATCH($A4,#NAME?,0)+1,0)&gt;0,1,0)</formula>
    </cfRule>
    <cfRule type="expression" dxfId="23"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2" priority="941">
      <formula>IF(VLOOKUP($GA$3,#NAME?,MATCH($A4,#NAME?,0)+1,0)&gt;0,1,0)</formula>
    </cfRule>
    <cfRule type="expression" dxfId="21"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0" priority="946">
      <formula>IF(VLOOKUP($GB$3,#NAME?,MATCH($A4,#NAME?,0)+1,0)&gt;0,1,0)</formula>
    </cfRule>
    <cfRule type="expression" dxfId="19"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8" priority="951">
      <formula>IF(VLOOKUP($GC$3,#NAME?,MATCH($A4,#NAME?,0)+1,0)&gt;0,1,0)</formula>
    </cfRule>
    <cfRule type="expression" dxfId="17"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6" priority="956">
      <formula>IF(VLOOKUP($GD$3,#NAME?,MATCH($A4,#NAME?,0)+1,0)&gt;0,1,0)</formula>
    </cfRule>
    <cfRule type="expression" dxfId="1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 priority="961">
      <formula>IF(VLOOKUP($GE$3,#NAME?,MATCH($A4,#NAME?,0)+1,0)&gt;0,1,0)</formula>
    </cfRule>
    <cfRule type="expression" dxfId="13"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 priority="966">
      <formula>IF(VLOOKUP($GF$3,#NAME?,MATCH($A4,#NAME?,0)+1,0)&gt;0,1,0)</formula>
    </cfRule>
    <cfRule type="expression" dxfId="11"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0" priority="974">
      <formula>AND(IF(IFERROR(VLOOKUP($GG$3,#NAME?,MATCH($A4,#NAME?,0)+1,0),0)&gt;0,0,1),IF(IFERROR(VLOOKUP($GG$3,#NAME?,MATCH($A4,#NAME?,0)+1,0),0)&gt;0,0,1),IF(IFERROR(VLOOKUP($GG$3,#NAME?,MATCH($A4,#NAME?,0)+1,0),0)&gt;0,0,1),IF(IFERROR(MATCH($A4,#NAME?,0),0)&gt;0,1,0))</formula>
    </cfRule>
    <cfRule type="expression" dxfId="9" priority="971">
      <formula>IF(VLOOKUP($GG$3,#NAME?,MATCH($A4,#NAME?,0)+1,0)&gt;0,1,0)</formula>
    </cfRule>
  </conditionalFormatting>
  <conditionalFormatting sqref="GH4:GH1048576">
    <cfRule type="expression" dxfId="8" priority="979">
      <formula>AND(IF(IFERROR(VLOOKUP($GH$3,#NAME?,MATCH($A4,#NAME?,0)+1,0),0)&gt;0,0,1),IF(IFERROR(VLOOKUP($GH$3,#NAME?,MATCH($A4,#NAME?,0)+1,0),0)&gt;0,0,1),IF(IFERROR(VLOOKUP($GH$3,#NAME?,MATCH($A4,#NAME?,0)+1,0),0)&gt;0,0,1),IF(IFERROR(MATCH($A4,#NAME?,0),0)&gt;0,1,0))</formula>
    </cfRule>
    <cfRule type="expression" dxfId="7" priority="976">
      <formula>IF(VLOOKUP($GH$3,#NAME?,MATCH($A4,#NAME?,0)+1,0)&gt;0,1,0)</formula>
    </cfRule>
  </conditionalFormatting>
  <conditionalFormatting sqref="GI4:GI1048576">
    <cfRule type="expression" dxfId="6" priority="984">
      <formula>AND(IF(IFERROR(VLOOKUP($GI$3,#NAME?,MATCH($A4,#NAME?,0)+1,0),0)&gt;0,0,1),IF(IFERROR(VLOOKUP($GI$3,#NAME?,MATCH($A4,#NAME?,0)+1,0),0)&gt;0,0,1),IF(IFERROR(VLOOKUP($GI$3,#NAME?,MATCH($A4,#NAME?,0)+1,0),0)&gt;0,0,1),IF(IFERROR(MATCH($A4,#NAME?,0),0)&gt;0,1,0))</formula>
    </cfRule>
    <cfRule type="expression" dxfId="5" priority="981">
      <formula>IF(VLOOKUP($GI$3,#NAME?,MATCH($A4,#NAME?,0)+1,0)&gt;0,1,0)</formula>
    </cfRule>
  </conditionalFormatting>
  <conditionalFormatting sqref="GJ4:GJ1048576">
    <cfRule type="expression" dxfId="4" priority="989">
      <formula>AND(IF(IFERROR(VLOOKUP($GJ$3,#NAME?,MATCH($A4,#NAME?,0)+1,0),0)&gt;0,0,1),IF(IFERROR(VLOOKUP($GJ$3,#NAME?,MATCH($A4,#NAME?,0)+1,0),0)&gt;0,0,1),IF(IFERROR(VLOOKUP($GJ$3,#NAME?,MATCH($A4,#NAME?,0)+1,0),0)&gt;0,0,1),IF(IFERROR(MATCH($A4,#NAME?,0),0)&gt;0,1,0))</formula>
    </cfRule>
    <cfRule type="expression" dxfId="3"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7" sqref="B37"/>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New replacement {language} backlit keyboard for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New replacement {language} non-backlit keyboard for HP  </v>
      </c>
    </row>
    <row r="3" spans="1:22" x14ac:dyDescent="0.15">
      <c r="A3" s="38" t="s">
        <v>355</v>
      </c>
      <c r="B3" s="41"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42" x14ac:dyDescent="0.15">
      <c r="A4" s="38" t="s">
        <v>371</v>
      </c>
      <c r="B4" s="42">
        <v>58.99</v>
      </c>
      <c r="C4" s="43" t="b">
        <f>FALSE()</f>
        <v>0</v>
      </c>
      <c r="D4" s="43" t="b">
        <f>TRUE()</f>
        <v>1</v>
      </c>
      <c r="E4" s="37">
        <v>5714401650010</v>
      </c>
      <c r="F4" s="37" t="s">
        <v>372</v>
      </c>
      <c r="G4" s="44"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5" t="b">
        <f>TRUE()</f>
        <v>1</v>
      </c>
      <c r="J4" s="46" t="b">
        <v>0</v>
      </c>
      <c r="K4" s="37" t="s">
        <v>374</v>
      </c>
      <c r="L4" s="47" t="b">
        <f>TRUE()</f>
        <v>1</v>
      </c>
      <c r="M4" s="48" t="str">
        <f t="shared" ref="M4:M35" si="0">IF(ISBLANK(K4),"",IF(L4, "https://raw.githubusercontent.com/PatrickVibild/TellusAmazonPictures/master/pictures/"&amp;K4&amp;"/1.jpg","https://download.HP.com/Images/Parts/"&amp;K4&amp;"/"&amp;K4&amp;"_A.jpg"))</f>
        <v>https://raw.githubusercontent.com/PatrickVibild/TellusAmazonPictures/master/pictures/HP/W.O. PS./650 G1/DE/1.jpg</v>
      </c>
      <c r="N4" s="48" t="str">
        <f t="shared" ref="N4:N35" si="1">IF(ISBLANK(K4),"",IF(L4, "https://raw.githubusercontent.com/PatrickVibild/TellusAmazonPictures/master/pictures/"&amp;K4&amp;"/2.jpg","https://download.HP.com/Images/Parts/"&amp;K4&amp;"/"&amp;K4&amp;"_B.jpg"))</f>
        <v>https://raw.githubusercontent.com/PatrickVibild/TellusAmazonPictures/master/pictures/HP/W.O. PS./650 G1/DE/2.jpg</v>
      </c>
      <c r="O4" s="49" t="str">
        <f t="shared" ref="O4:O35" si="2">IF(ISBLANK(K4),"",IF(L4, "https://raw.githubusercontent.com/PatrickVibild/TellusAmazonPictures/master/pictures/"&amp;K4&amp;"/3.jpg","https://download.HP.com/Images/Parts/"&amp;K4&amp;"/"&amp;K4&amp;"_details.jpg"))</f>
        <v>https://raw.githubusercontent.com/PatrickVibild/TellusAmazonPictures/master/pictures/HP/W.O. PS./650 G1/DE/3.jpg</v>
      </c>
      <c r="P4" t="str">
        <f t="shared" ref="P4:P35" si="3">IF(ISBLANK(K4),"",IF(L4, "https://raw.githubusercontent.com/PatrickVibild/TellusAmazonPictures/master/pictures/"&amp;K4&amp;"/4.jpg", ""))</f>
        <v>https://raw.githubusercontent.com/PatrickVibild/TellusAmazonPictures/master/pictures/HP/W.O. PS./650 G1/DE/4.jpg</v>
      </c>
      <c r="Q4" t="str">
        <f t="shared" ref="Q4:Q35" si="4">IF(ISBLANK(K4),"",IF(L4, "https://raw.githubusercontent.com/PatrickVibild/TellusAmazonPictures/master/pictures/"&amp;K4&amp;"/5.jpg", ""))</f>
        <v>https://raw.githubusercontent.com/PatrickVibild/TellusAmazonPictures/master/pictures/HP/W.O. PS./650 G1/DE/5.jpg</v>
      </c>
      <c r="R4" t="str">
        <f t="shared" ref="R4:R35" si="5">IF(ISBLANK(K4),"",IF(L4, "https://raw.githubusercontent.com/PatrickVibild/TellusAmazonPictures/master/pictures/"&amp;K4&amp;"/6.jpg", ""))</f>
        <v>https://raw.githubusercontent.com/PatrickVibild/TellusAmazonPictures/master/pictures/HP/W.O. PS./650 G1/DE/6.jpg</v>
      </c>
      <c r="S4" t="str">
        <f t="shared" ref="S4:S35" si="6">IF(ISBLANK(K4),"",IF(L4, "https://raw.githubusercontent.com/PatrickVibild/TellusAmazonPictures/master/pictures/"&amp;K4&amp;"/7.jpg", ""))</f>
        <v>https://raw.githubusercontent.com/PatrickVibild/TellusAmazonPictures/master/pictures/HP/W.O. PS./650 G1/DE/7.jpg</v>
      </c>
      <c r="T4" t="str">
        <f t="shared" ref="T4:T35" si="7">IF(ISBLANK(K4),"",IF(L4, "https://raw.githubusercontent.com/PatrickVibild/TellusAmazonPictures/master/pictures/"&amp;K4&amp;"/8.jpg",""))</f>
        <v>https://raw.githubusercontent.com/PatrickVibild/TellusAmazonPictures/master/pictures/HP/W.O. PS./650 G1/DE/8.jpg</v>
      </c>
      <c r="U4" t="str">
        <f t="shared" ref="U4:U35" si="8">IF(ISBLANK(K4),"",IF(L4, "https://raw.githubusercontent.com/PatrickVibild/TellusAmazonPictures/master/pictures/"&amp;K4&amp;"/9.jpg", ""))</f>
        <v>https://raw.githubusercontent.com/PatrickVibild/TellusAmazonPictures/master/pictures/HP/W.O. PS./650 G1/DE/9.jpg</v>
      </c>
      <c r="V4" s="44">
        <f>MATCH(G4,options!$D$1:$D$20,0)</f>
        <v>1</v>
      </c>
    </row>
    <row r="5" spans="1:22" ht="42" x14ac:dyDescent="0.15">
      <c r="A5" s="38" t="s">
        <v>375</v>
      </c>
      <c r="B5" s="42">
        <v>51.99</v>
      </c>
      <c r="C5" s="43" t="b">
        <f>FALSE()</f>
        <v>0</v>
      </c>
      <c r="D5" s="43" t="b">
        <f>TRUE()</f>
        <v>1</v>
      </c>
      <c r="E5" s="37">
        <v>5714401650027</v>
      </c>
      <c r="F5" s="37" t="s">
        <v>376</v>
      </c>
      <c r="G5" s="50"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5" t="b">
        <f>TRUE()</f>
        <v>1</v>
      </c>
      <c r="J5" s="46" t="b">
        <v>0</v>
      </c>
      <c r="K5" s="37" t="s">
        <v>378</v>
      </c>
      <c r="L5" s="47" t="b">
        <f>TRUE()</f>
        <v>1</v>
      </c>
      <c r="M5" s="48" t="str">
        <f t="shared" si="0"/>
        <v>https://raw.githubusercontent.com/PatrickVibild/TellusAmazonPictures/master/pictures/HP/W.O. PS./650 G1/FR/1.jpg</v>
      </c>
      <c r="N5" s="48" t="str">
        <f t="shared" si="1"/>
        <v>https://raw.githubusercontent.com/PatrickVibild/TellusAmazonPictures/master/pictures/HP/W.O. PS./650 G1/FR/2.jpg</v>
      </c>
      <c r="O5" s="49" t="str">
        <f t="shared" si="2"/>
        <v>https://raw.githubusercontent.com/PatrickVibild/TellusAmazonPictures/master/pictures/HP/W.O. PS./650 G1/FR/3.jpg</v>
      </c>
      <c r="P5" t="str">
        <f t="shared" si="3"/>
        <v>https://raw.githubusercontent.com/PatrickVibild/TellusAmazonPictures/master/pictures/HP/W.O. PS./650 G1/FR/4.jpg</v>
      </c>
      <c r="Q5" t="str">
        <f t="shared" si="4"/>
        <v>https://raw.githubusercontent.com/PatrickVibild/TellusAmazonPictures/master/pictures/HP/W.O. PS./650 G1/FR/5.jpg</v>
      </c>
      <c r="R5" t="str">
        <f t="shared" si="5"/>
        <v>https://raw.githubusercontent.com/PatrickVibild/TellusAmazonPictures/master/pictures/HP/W.O. PS./650 G1/FR/6.jpg</v>
      </c>
      <c r="S5" t="str">
        <f t="shared" si="6"/>
        <v>https://raw.githubusercontent.com/PatrickVibild/TellusAmazonPictures/master/pictures/HP/W.O. PS./650 G1/FR/7.jpg</v>
      </c>
      <c r="T5" t="str">
        <f t="shared" si="7"/>
        <v>https://raw.githubusercontent.com/PatrickVibild/TellusAmazonPictures/master/pictures/HP/W.O. PS./650 G1/FR/8.jpg</v>
      </c>
      <c r="U5" t="str">
        <f t="shared" si="8"/>
        <v>https://raw.githubusercontent.com/PatrickVibild/TellusAmazonPictures/master/pictures/HP/W.O. PS./650 G1/FR/9.jpg</v>
      </c>
      <c r="V5" s="44">
        <f>MATCH(G5,options!$D$1:$D$20,0)</f>
        <v>2</v>
      </c>
    </row>
    <row r="6" spans="1:22" ht="42" x14ac:dyDescent="0.15">
      <c r="A6" s="38" t="s">
        <v>379</v>
      </c>
      <c r="B6" s="51" t="s">
        <v>380</v>
      </c>
      <c r="C6" s="43" t="b">
        <f>FALSE()</f>
        <v>0</v>
      </c>
      <c r="D6" s="43" t="b">
        <f>TRUE()</f>
        <v>1</v>
      </c>
      <c r="E6" s="37">
        <v>5714401650034</v>
      </c>
      <c r="F6" s="37" t="s">
        <v>381</v>
      </c>
      <c r="G6" s="50"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5" t="b">
        <f>TRUE()</f>
        <v>1</v>
      </c>
      <c r="J6" s="46" t="b">
        <v>0</v>
      </c>
      <c r="K6" s="37" t="s">
        <v>383</v>
      </c>
      <c r="L6" s="47" t="b">
        <f>TRUE()</f>
        <v>1</v>
      </c>
      <c r="M6" s="48" t="str">
        <f t="shared" si="0"/>
        <v>https://raw.githubusercontent.com/PatrickVibild/TellusAmazonPictures/master/pictures/HP/W.O. PS./650 G1/IT/1.jpg</v>
      </c>
      <c r="N6" s="48" t="str">
        <f t="shared" si="1"/>
        <v>https://raw.githubusercontent.com/PatrickVibild/TellusAmazonPictures/master/pictures/HP/W.O. PS./650 G1/IT/2.jpg</v>
      </c>
      <c r="O6" s="49" t="str">
        <f t="shared" si="2"/>
        <v>https://raw.githubusercontent.com/PatrickVibild/TellusAmazonPictures/master/pictures/HP/W.O. PS./650 G1/IT/3.jpg</v>
      </c>
      <c r="P6" t="str">
        <f t="shared" si="3"/>
        <v>https://raw.githubusercontent.com/PatrickVibild/TellusAmazonPictures/master/pictures/HP/W.O. PS./650 G1/IT/4.jpg</v>
      </c>
      <c r="Q6" t="str">
        <f t="shared" si="4"/>
        <v>https://raw.githubusercontent.com/PatrickVibild/TellusAmazonPictures/master/pictures/HP/W.O. PS./650 G1/IT/5.jpg</v>
      </c>
      <c r="R6" t="str">
        <f t="shared" si="5"/>
        <v>https://raw.githubusercontent.com/PatrickVibild/TellusAmazonPictures/master/pictures/HP/W.O. PS./650 G1/IT/6.jpg</v>
      </c>
      <c r="S6" t="str">
        <f t="shared" si="6"/>
        <v>https://raw.githubusercontent.com/PatrickVibild/TellusAmazonPictures/master/pictures/HP/W.O. PS./650 G1/IT/7.jpg</v>
      </c>
      <c r="T6" t="str">
        <f t="shared" si="7"/>
        <v>https://raw.githubusercontent.com/PatrickVibild/TellusAmazonPictures/master/pictures/HP/W.O. PS./650 G1/IT/8.jpg</v>
      </c>
      <c r="U6" t="str">
        <f t="shared" si="8"/>
        <v>https://raw.githubusercontent.com/PatrickVibild/TellusAmazonPictures/master/pictures/HP/W.O. PS./650 G1/IT/9.jpg</v>
      </c>
      <c r="V6" s="44">
        <f>MATCH(G6,options!$D$1:$D$20,0)</f>
        <v>3</v>
      </c>
    </row>
    <row r="7" spans="1:22" ht="42" x14ac:dyDescent="0.15">
      <c r="A7" s="38" t="s">
        <v>384</v>
      </c>
      <c r="B7" s="52" t="str">
        <f>IF(B6=options!C1,"41","41")</f>
        <v>41</v>
      </c>
      <c r="C7" s="43" t="b">
        <f>FALSE()</f>
        <v>0</v>
      </c>
      <c r="D7" s="43" t="b">
        <f>TRUE()</f>
        <v>1</v>
      </c>
      <c r="E7" s="37">
        <v>5714401650041</v>
      </c>
      <c r="F7" s="37" t="s">
        <v>385</v>
      </c>
      <c r="G7" s="50"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5" t="b">
        <f>TRUE()</f>
        <v>1</v>
      </c>
      <c r="J7" s="46" t="b">
        <v>0</v>
      </c>
      <c r="K7" s="37" t="s">
        <v>387</v>
      </c>
      <c r="L7" s="47" t="b">
        <f>TRUE()</f>
        <v>1</v>
      </c>
      <c r="M7" s="48" t="str">
        <f t="shared" si="0"/>
        <v>https://raw.githubusercontent.com/PatrickVibild/TellusAmazonPictures/master/pictures/HP/W.O. PS./650 G1/ES/1.jpg</v>
      </c>
      <c r="N7" s="48" t="str">
        <f t="shared" si="1"/>
        <v>https://raw.githubusercontent.com/PatrickVibild/TellusAmazonPictures/master/pictures/HP/W.O. PS./650 G1/ES/2.jpg</v>
      </c>
      <c r="O7" s="49" t="str">
        <f t="shared" si="2"/>
        <v>https://raw.githubusercontent.com/PatrickVibild/TellusAmazonPictures/master/pictures/HP/W.O. PS./650 G1/ES/3.jpg</v>
      </c>
      <c r="P7" t="str">
        <f t="shared" si="3"/>
        <v>https://raw.githubusercontent.com/PatrickVibild/TellusAmazonPictures/master/pictures/HP/W.O. PS./650 G1/ES/4.jpg</v>
      </c>
      <c r="Q7" t="str">
        <f t="shared" si="4"/>
        <v>https://raw.githubusercontent.com/PatrickVibild/TellusAmazonPictures/master/pictures/HP/W.O. PS./650 G1/ES/5.jpg</v>
      </c>
      <c r="R7" t="str">
        <f t="shared" si="5"/>
        <v>https://raw.githubusercontent.com/PatrickVibild/TellusAmazonPictures/master/pictures/HP/W.O. PS./650 G1/ES/6.jpg</v>
      </c>
      <c r="S7" t="str">
        <f t="shared" si="6"/>
        <v>https://raw.githubusercontent.com/PatrickVibild/TellusAmazonPictures/master/pictures/HP/W.O. PS./650 G1/ES/7.jpg</v>
      </c>
      <c r="T7" t="str">
        <f t="shared" si="7"/>
        <v>https://raw.githubusercontent.com/PatrickVibild/TellusAmazonPictures/master/pictures/HP/W.O. PS./650 G1/ES/8.jpg</v>
      </c>
      <c r="U7" t="str">
        <f t="shared" si="8"/>
        <v>https://raw.githubusercontent.com/PatrickVibild/TellusAmazonPictures/master/pictures/HP/W.O. PS./650 G1/ES/9.jpg</v>
      </c>
      <c r="V7" s="44">
        <f>MATCH(G7,options!$D$1:$D$20,0)</f>
        <v>4</v>
      </c>
    </row>
    <row r="8" spans="1:22" ht="42" x14ac:dyDescent="0.15">
      <c r="A8" s="38" t="s">
        <v>388</v>
      </c>
      <c r="B8" s="52" t="str">
        <f>IF(B6=options!C1,"17","17")</f>
        <v>17</v>
      </c>
      <c r="C8" s="43" t="b">
        <f>FALSE()</f>
        <v>0</v>
      </c>
      <c r="D8" s="43" t="b">
        <f>TRUE()</f>
        <v>1</v>
      </c>
      <c r="E8" s="37">
        <v>5714401650058</v>
      </c>
      <c r="F8" s="37" t="s">
        <v>389</v>
      </c>
      <c r="G8" s="50"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v>0</v>
      </c>
      <c r="K8" s="37" t="s">
        <v>391</v>
      </c>
      <c r="L8" s="47" t="b">
        <f>TRUE()</f>
        <v>1</v>
      </c>
      <c r="M8" s="48" t="str">
        <f t="shared" si="0"/>
        <v>https://raw.githubusercontent.com/PatrickVibild/TellusAmazonPictures/master/pictures/HP/W.O. PS./650 G1/UK/1.jpg</v>
      </c>
      <c r="N8" s="48" t="str">
        <f t="shared" si="1"/>
        <v>https://raw.githubusercontent.com/PatrickVibild/TellusAmazonPictures/master/pictures/HP/W.O. PS./650 G1/UK/2.jpg</v>
      </c>
      <c r="O8" s="49" t="str">
        <f t="shared" si="2"/>
        <v>https://raw.githubusercontent.com/PatrickVibild/TellusAmazonPictures/master/pictures/HP/W.O. PS./650 G1/UK/3.jpg</v>
      </c>
      <c r="P8" t="str">
        <f t="shared" si="3"/>
        <v>https://raw.githubusercontent.com/PatrickVibild/TellusAmazonPictures/master/pictures/HP/W.O. PS./650 G1/UK/4.jpg</v>
      </c>
      <c r="Q8" t="str">
        <f t="shared" si="4"/>
        <v>https://raw.githubusercontent.com/PatrickVibild/TellusAmazonPictures/master/pictures/HP/W.O. PS./650 G1/UK/5.jpg</v>
      </c>
      <c r="R8" t="str">
        <f t="shared" si="5"/>
        <v>https://raw.githubusercontent.com/PatrickVibild/TellusAmazonPictures/master/pictures/HP/W.O. PS./650 G1/UK/6.jpg</v>
      </c>
      <c r="S8" t="str">
        <f t="shared" si="6"/>
        <v>https://raw.githubusercontent.com/PatrickVibild/TellusAmazonPictures/master/pictures/HP/W.O. PS./650 G1/UK/7.jpg</v>
      </c>
      <c r="T8" t="str">
        <f t="shared" si="7"/>
        <v>https://raw.githubusercontent.com/PatrickVibild/TellusAmazonPictures/master/pictures/HP/W.O. PS./650 G1/UK/8.jpg</v>
      </c>
      <c r="U8" t="str">
        <f t="shared" si="8"/>
        <v>https://raw.githubusercontent.com/PatrickVibild/TellusAmazonPictures/master/pictures/HP/W.O. PS./650 G1/UK/9.jpg</v>
      </c>
      <c r="V8" s="44">
        <f>MATCH(G8,options!$D$1:$D$20,0)</f>
        <v>5</v>
      </c>
    </row>
    <row r="9" spans="1:22" ht="42" x14ac:dyDescent="0.15">
      <c r="A9" s="38" t="s">
        <v>392</v>
      </c>
      <c r="B9" s="52" t="str">
        <f>IF(B6=options!C1,"5","5")</f>
        <v>5</v>
      </c>
      <c r="C9" s="43" t="b">
        <f>TRUE()</f>
        <v>1</v>
      </c>
      <c r="D9" s="43" t="b">
        <f>TRUE()</f>
        <v>1</v>
      </c>
      <c r="E9" s="37">
        <v>5714401650188</v>
      </c>
      <c r="F9" s="37" t="s">
        <v>393</v>
      </c>
      <c r="G9" s="50"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45" t="b">
        <f>TRUE()</f>
        <v>1</v>
      </c>
      <c r="J9" s="46" t="b">
        <v>0</v>
      </c>
      <c r="K9" s="37" t="s">
        <v>395</v>
      </c>
      <c r="L9" s="47" t="b">
        <f>TRUE()</f>
        <v>1</v>
      </c>
      <c r="M9" s="48" t="str">
        <f t="shared" si="0"/>
        <v>https://raw.githubusercontent.com/PatrickVibild/TellusAmazonPictures/master/pictures/HP/W.O. PS./650 G1/USI/1.jpg</v>
      </c>
      <c r="N9" s="48" t="str">
        <f t="shared" si="1"/>
        <v>https://raw.githubusercontent.com/PatrickVibild/TellusAmazonPictures/master/pictures/HP/W.O. PS./650 G1/USI/2.jpg</v>
      </c>
      <c r="O9" s="49" t="str">
        <f t="shared" si="2"/>
        <v>https://raw.githubusercontent.com/PatrickVibild/TellusAmazonPictures/master/pictures/HP/W.O. PS./650 G1/USI/3.jpg</v>
      </c>
      <c r="P9" t="str">
        <f t="shared" si="3"/>
        <v>https://raw.githubusercontent.com/PatrickVibild/TellusAmazonPictures/master/pictures/HP/W.O. PS./650 G1/USI/4.jpg</v>
      </c>
      <c r="Q9" t="str">
        <f t="shared" si="4"/>
        <v>https://raw.githubusercontent.com/PatrickVibild/TellusAmazonPictures/master/pictures/HP/W.O. PS./650 G1/USI/5.jpg</v>
      </c>
      <c r="R9" t="str">
        <f t="shared" si="5"/>
        <v>https://raw.githubusercontent.com/PatrickVibild/TellusAmazonPictures/master/pictures/HP/W.O. PS./650 G1/USI/6.jpg</v>
      </c>
      <c r="S9" t="str">
        <f t="shared" si="6"/>
        <v>https://raw.githubusercontent.com/PatrickVibild/TellusAmazonPictures/master/pictures/HP/W.O. PS./650 G1/USI/7.jpg</v>
      </c>
      <c r="T9" t="str">
        <f t="shared" si="7"/>
        <v>https://raw.githubusercontent.com/PatrickVibild/TellusAmazonPictures/master/pictures/HP/W.O. PS./650 G1/USI/8.jpg</v>
      </c>
      <c r="U9" t="str">
        <f t="shared" si="8"/>
        <v>https://raw.githubusercontent.com/PatrickVibild/TellusAmazonPictures/master/pictures/HP/W.O. PS./650 G1/USI/9.jpg</v>
      </c>
      <c r="V9" s="44">
        <f>MATCH(G9,options!$D$1:$D$20,0)</f>
        <v>16</v>
      </c>
    </row>
    <row r="10" spans="1:22" ht="42" x14ac:dyDescent="0.15">
      <c r="A10" t="s">
        <v>396</v>
      </c>
      <c r="B10" s="53"/>
      <c r="C10" s="43" t="b">
        <f>TRUE()</f>
        <v>1</v>
      </c>
      <c r="D10" s="43" t="b">
        <f>FALSE()</f>
        <v>0</v>
      </c>
      <c r="E10" s="37">
        <v>5714401650201</v>
      </c>
      <c r="F10" s="37" t="s">
        <v>397</v>
      </c>
      <c r="G10" s="50"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45" t="b">
        <f>TRUE()</f>
        <v>1</v>
      </c>
      <c r="J10" s="46" t="b">
        <v>0</v>
      </c>
      <c r="K10" s="37" t="s">
        <v>399</v>
      </c>
      <c r="L10" s="47" t="b">
        <f>TRUE()</f>
        <v>1</v>
      </c>
      <c r="M10" s="48" t="str">
        <f t="shared" si="0"/>
        <v>https://raw.githubusercontent.com/PatrickVibild/TellusAmazonPictures/master/pictures/HP/W.O. PS./650 G1/US/1.jpg</v>
      </c>
      <c r="N10" s="48" t="str">
        <f t="shared" si="1"/>
        <v>https://raw.githubusercontent.com/PatrickVibild/TellusAmazonPictures/master/pictures/HP/W.O. PS./650 G1/US/2.jpg</v>
      </c>
      <c r="O10" s="49" t="str">
        <f t="shared" si="2"/>
        <v>https://raw.githubusercontent.com/PatrickVibild/TellusAmazonPictures/master/pictures/HP/W.O. PS./650 G1/US/3.jpg</v>
      </c>
      <c r="P10" t="str">
        <f t="shared" si="3"/>
        <v>https://raw.githubusercontent.com/PatrickVibild/TellusAmazonPictures/master/pictures/HP/W.O. PS./650 G1/US/4.jpg</v>
      </c>
      <c r="Q10" t="str">
        <f t="shared" si="4"/>
        <v>https://raw.githubusercontent.com/PatrickVibild/TellusAmazonPictures/master/pictures/HP/W.O. PS./650 G1/US/5.jpg</v>
      </c>
      <c r="R10" t="str">
        <f t="shared" si="5"/>
        <v>https://raw.githubusercontent.com/PatrickVibild/TellusAmazonPictures/master/pictures/HP/W.O. PS./650 G1/US/6.jpg</v>
      </c>
      <c r="S10" t="str">
        <f t="shared" si="6"/>
        <v>https://raw.githubusercontent.com/PatrickVibild/TellusAmazonPictures/master/pictures/HP/W.O. PS./650 G1/US/7.jpg</v>
      </c>
      <c r="T10" t="str">
        <f t="shared" si="7"/>
        <v>https://raw.githubusercontent.com/PatrickVibild/TellusAmazonPictures/master/pictures/HP/W.O. PS./650 G1/US/8.jpg</v>
      </c>
      <c r="U10" t="str">
        <f t="shared" si="8"/>
        <v>https://raw.githubusercontent.com/PatrickVibild/TellusAmazonPictures/master/pictures/HP/W.O. PS./650 G1/US/9.jpg</v>
      </c>
      <c r="V10" s="44">
        <f>MATCH(G10,options!$D$1:$D$20,0)</f>
        <v>18</v>
      </c>
    </row>
    <row r="11" spans="1:22" x14ac:dyDescent="0.15">
      <c r="A11" s="38" t="s">
        <v>400</v>
      </c>
      <c r="B11" s="54">
        <v>150</v>
      </c>
      <c r="C11" s="43"/>
      <c r="D11" s="43"/>
      <c r="E11" s="55"/>
      <c r="F11" s="37"/>
      <c r="G11" s="50"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45" t="b">
        <f>TRUE()</f>
        <v>1</v>
      </c>
      <c r="J11" s="46" t="b">
        <v>0</v>
      </c>
      <c r="K11" s="37"/>
      <c r="L11" s="47" t="b">
        <f>FALSE()</f>
        <v>0</v>
      </c>
      <c r="M11" s="48" t="str">
        <f t="shared" si="0"/>
        <v/>
      </c>
      <c r="N11" s="48" t="str">
        <f t="shared" si="1"/>
        <v/>
      </c>
      <c r="O11" s="49" t="str">
        <f t="shared" si="2"/>
        <v/>
      </c>
      <c r="P11" t="str">
        <f t="shared" si="3"/>
        <v/>
      </c>
      <c r="Q11" t="str">
        <f t="shared" si="4"/>
        <v/>
      </c>
      <c r="R11" t="str">
        <f t="shared" si="5"/>
        <v/>
      </c>
      <c r="S11" t="str">
        <f t="shared" si="6"/>
        <v/>
      </c>
      <c r="T11" t="str">
        <f t="shared" si="7"/>
        <v/>
      </c>
      <c r="U11" t="str">
        <f t="shared" si="8"/>
        <v/>
      </c>
      <c r="V11" s="44">
        <f>MATCH(G11,options!$D$1:$D$20,0)</f>
        <v>8</v>
      </c>
    </row>
    <row r="12" spans="1:22" x14ac:dyDescent="0.15">
      <c r="B12" s="53"/>
      <c r="C12" s="43"/>
      <c r="D12" s="43"/>
      <c r="E12" s="55"/>
      <c r="F12" s="37"/>
      <c r="G12" s="50" t="s">
        <v>402</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45" t="b">
        <f>TRUE()</f>
        <v>1</v>
      </c>
      <c r="J12" s="46" t="b">
        <v>0</v>
      </c>
      <c r="K12" s="37"/>
      <c r="L12" s="47" t="b">
        <f>FALSE()</f>
        <v>0</v>
      </c>
      <c r="M12" s="48" t="str">
        <f t="shared" si="0"/>
        <v/>
      </c>
      <c r="N12" s="48" t="str">
        <f t="shared" si="1"/>
        <v/>
      </c>
      <c r="O12" s="49" t="str">
        <f t="shared" si="2"/>
        <v/>
      </c>
      <c r="P12" t="str">
        <f t="shared" si="3"/>
        <v/>
      </c>
      <c r="Q12" t="str">
        <f t="shared" si="4"/>
        <v/>
      </c>
      <c r="R12" t="str">
        <f t="shared" si="5"/>
        <v/>
      </c>
      <c r="S12" t="str">
        <f t="shared" si="6"/>
        <v/>
      </c>
      <c r="T12" t="str">
        <f t="shared" si="7"/>
        <v/>
      </c>
      <c r="U12" t="str">
        <f t="shared" si="8"/>
        <v/>
      </c>
      <c r="V12" s="44">
        <f>MATCH(G12,options!$D$1:$D$20,0)</f>
        <v>20</v>
      </c>
    </row>
    <row r="13" spans="1:22" ht="14" x14ac:dyDescent="0.15">
      <c r="A13" s="38" t="s">
        <v>403</v>
      </c>
      <c r="B13" s="37" t="s">
        <v>404</v>
      </c>
      <c r="C13" s="43"/>
      <c r="D13" s="43"/>
      <c r="E13" s="55"/>
      <c r="F13" s="37"/>
      <c r="G13" s="50" t="s">
        <v>405</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45" t="b">
        <f>TRUE()</f>
        <v>1</v>
      </c>
      <c r="J13" s="46" t="b">
        <v>0</v>
      </c>
      <c r="K13" s="37"/>
      <c r="L13" s="47" t="b">
        <f>FALSE()</f>
        <v>0</v>
      </c>
      <c r="M13" s="48" t="str">
        <f t="shared" si="0"/>
        <v/>
      </c>
      <c r="N13" s="48" t="str">
        <f t="shared" si="1"/>
        <v/>
      </c>
      <c r="O13" s="49" t="str">
        <f t="shared" si="2"/>
        <v/>
      </c>
      <c r="P13" t="str">
        <f t="shared" si="3"/>
        <v/>
      </c>
      <c r="Q13" t="str">
        <f t="shared" si="4"/>
        <v/>
      </c>
      <c r="R13" t="str">
        <f t="shared" si="5"/>
        <v/>
      </c>
      <c r="S13" t="str">
        <f t="shared" si="6"/>
        <v/>
      </c>
      <c r="T13" t="str">
        <f t="shared" si="7"/>
        <v/>
      </c>
      <c r="U13" t="str">
        <f t="shared" si="8"/>
        <v/>
      </c>
      <c r="V13" s="44">
        <f>MATCH(G13,options!$D$1:$D$20,0)</f>
        <v>9</v>
      </c>
    </row>
    <row r="14" spans="1:22" x14ac:dyDescent="0.15">
      <c r="A14" s="38" t="s">
        <v>406</v>
      </c>
      <c r="B14" s="37">
        <v>5714401650997</v>
      </c>
      <c r="C14" s="43"/>
      <c r="D14" s="43"/>
      <c r="E14" s="55"/>
      <c r="F14" s="37"/>
      <c r="G14" s="50" t="s">
        <v>407</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5" t="b">
        <f>TRUE()</f>
        <v>1</v>
      </c>
      <c r="J14" s="46" t="b">
        <v>0</v>
      </c>
      <c r="K14" s="37"/>
      <c r="L14" s="47" t="b">
        <f>FALSE()</f>
        <v>0</v>
      </c>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4">
        <f>MATCH(G14,options!$D$1:$D$20,0)</f>
        <v>19</v>
      </c>
    </row>
    <row r="15" spans="1:22" x14ac:dyDescent="0.15">
      <c r="B15" s="53"/>
      <c r="C15" s="43"/>
      <c r="D15" s="43"/>
      <c r="E15" s="55"/>
      <c r="F15" s="37"/>
      <c r="G15" s="50" t="s">
        <v>408</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5" t="b">
        <f>TRUE()</f>
        <v>1</v>
      </c>
      <c r="J15" s="46" t="b">
        <v>0</v>
      </c>
      <c r="K15" s="37"/>
      <c r="L15" s="47" t="b">
        <f>FALSE()</f>
        <v>0</v>
      </c>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409</v>
      </c>
      <c r="B16" s="39" t="s">
        <v>410</v>
      </c>
      <c r="C16" s="43"/>
      <c r="D16" s="43"/>
      <c r="E16" s="55"/>
      <c r="F16" s="37"/>
      <c r="G16" s="50" t="s">
        <v>411</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5" t="b">
        <f>TRUE()</f>
        <v>1</v>
      </c>
      <c r="J16" s="46" t="b">
        <v>0</v>
      </c>
      <c r="K16" s="37"/>
      <c r="L16" s="47" t="b">
        <f>FALSE()</f>
        <v>0</v>
      </c>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4">
        <f>MATCH(G16,options!$D$1:$D$20,0)</f>
        <v>11</v>
      </c>
    </row>
    <row r="17" spans="1:22" x14ac:dyDescent="0.15">
      <c r="B17" s="53"/>
      <c r="C17" s="43"/>
      <c r="D17" s="43"/>
      <c r="E17" s="55"/>
      <c r="F17" s="37"/>
      <c r="G17" s="50" t="s">
        <v>412</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5" t="b">
        <f>TRUE()</f>
        <v>1</v>
      </c>
      <c r="J17" s="46" t="b">
        <v>0</v>
      </c>
      <c r="K17" s="37"/>
      <c r="L17" s="47" t="b">
        <f>FALSE()</f>
        <v>0</v>
      </c>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4">
        <f>MATCH(G17,options!$D$1:$D$20,0)</f>
        <v>12</v>
      </c>
    </row>
    <row r="18" spans="1:22" x14ac:dyDescent="0.15">
      <c r="A18" s="38" t="s">
        <v>413</v>
      </c>
      <c r="B18" s="54">
        <v>5</v>
      </c>
      <c r="C18" s="43"/>
      <c r="D18" s="43"/>
      <c r="E18" s="55"/>
      <c r="F18" s="37"/>
      <c r="G18" s="50" t="s">
        <v>414</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5" t="b">
        <f>TRUE()</f>
        <v>1</v>
      </c>
      <c r="J18" s="46" t="b">
        <v>0</v>
      </c>
      <c r="K18" s="37"/>
      <c r="L18" s="47" t="b">
        <f>FALSE()</f>
        <v>0</v>
      </c>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4">
        <f>MATCH(G18,options!$D$1:$D$20,0)</f>
        <v>13</v>
      </c>
    </row>
    <row r="19" spans="1:22" x14ac:dyDescent="0.15">
      <c r="B19" s="53"/>
      <c r="C19" s="43"/>
      <c r="D19" s="43"/>
      <c r="E19" s="55"/>
      <c r="F19" s="37"/>
      <c r="G19" s="50" t="s">
        <v>415</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5" t="b">
        <f>TRUE()</f>
        <v>1</v>
      </c>
      <c r="J19" s="46" t="b">
        <v>0</v>
      </c>
      <c r="K19" s="37"/>
      <c r="L19" s="47" t="b">
        <f>FALSE()</f>
        <v>0</v>
      </c>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416</v>
      </c>
      <c r="B20" s="56" t="s">
        <v>417</v>
      </c>
      <c r="C20" s="43"/>
      <c r="D20" s="43"/>
      <c r="E20" s="55"/>
      <c r="F20" s="37"/>
      <c r="G20" s="50" t="s">
        <v>418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5" t="b">
        <f>TRUE()</f>
        <v>1</v>
      </c>
      <c r="J20" s="46" t="b">
        <v>0</v>
      </c>
      <c r="K20" s="37"/>
      <c r="L20" s="47" t="b">
        <f>FALSE()</f>
        <v>0</v>
      </c>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4">
        <f>MATCH(G20,options!$D$1:$D$20,0)</f>
        <v>15</v>
      </c>
    </row>
    <row r="21" spans="1:22" x14ac:dyDescent="0.15">
      <c r="B21" s="53"/>
      <c r="C21" s="43"/>
      <c r="D21" s="43"/>
      <c r="E21" s="55"/>
      <c r="F21" s="37"/>
      <c r="G21" s="50" t="s">
        <v>394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5" t="b">
        <f>TRUE()</f>
        <v>1</v>
      </c>
      <c r="J21" s="46" t="b">
        <v>0</v>
      </c>
      <c r="K21" s="37"/>
      <c r="L21" s="47" t="b">
        <f>TRUE()</f>
        <v>1</v>
      </c>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4">
        <f>MATCH(G21,options!$D$1:$D$20,0)</f>
        <v>16</v>
      </c>
    </row>
    <row r="22" spans="1:22" x14ac:dyDescent="0.15">
      <c r="B22" s="53"/>
      <c r="C22" s="43"/>
      <c r="D22" s="43"/>
      <c r="E22" s="55"/>
      <c r="F22" s="37"/>
      <c r="G22" s="50" t="s">
        <v>398</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45" t="b">
        <f>TRUE()</f>
        <v>1</v>
      </c>
      <c r="J22" s="46" t="b">
        <f>TRUE()</f>
        <v>1</v>
      </c>
      <c r="K22" s="37"/>
      <c r="L22" s="47" t="b">
        <f>TRUE()</f>
        <v>1</v>
      </c>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4">
        <f>MATCH(G22,options!$D$1:$D$20,0)</f>
        <v>18</v>
      </c>
    </row>
    <row r="23" spans="1:22" ht="56" x14ac:dyDescent="0.15">
      <c r="A23" s="38" t="s">
        <v>419</v>
      </c>
      <c r="B23" s="39" t="str">
        <f>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43"/>
      <c r="D23" s="43"/>
      <c r="E23" s="55"/>
      <c r="F23" s="37"/>
      <c r="G23" s="50"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45" t="b">
        <f>TRUE()</f>
        <v>1</v>
      </c>
      <c r="J23" s="46" t="b">
        <f>FALSE()</f>
        <v>0</v>
      </c>
      <c r="K23" s="37"/>
      <c r="L23" s="47" t="b">
        <f>FALSE()</f>
        <v>0</v>
      </c>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4">
        <f>MATCH(G23,options!$D$1:$D$20,0)</f>
        <v>1</v>
      </c>
    </row>
    <row r="24" spans="1:22" ht="56" x14ac:dyDescent="0.15">
      <c r="A24" s="38" t="s">
        <v>420</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3"/>
      <c r="D24" s="43"/>
      <c r="E24" s="55"/>
      <c r="F24" s="37"/>
      <c r="G24" s="50"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45" t="b">
        <f>TRUE()</f>
        <v>1</v>
      </c>
      <c r="J24" s="46" t="b">
        <f>FALSE()</f>
        <v>0</v>
      </c>
      <c r="K24" s="37"/>
      <c r="L24" s="47" t="b">
        <f>FALSE()</f>
        <v>0</v>
      </c>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2</v>
      </c>
    </row>
    <row r="25" spans="1:22" ht="42" x14ac:dyDescent="0.15">
      <c r="A25" s="38" t="s">
        <v>421</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3"/>
      <c r="D25" s="43"/>
      <c r="E25" s="55"/>
      <c r="F25" s="37"/>
      <c r="G25" s="50"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45" t="b">
        <f>TRUE()</f>
        <v>1</v>
      </c>
      <c r="J25" s="46" t="b">
        <f>FALSE()</f>
        <v>0</v>
      </c>
      <c r="K25" s="37"/>
      <c r="L25" s="47" t="b">
        <f>FALSE()</f>
        <v>0</v>
      </c>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3</v>
      </c>
    </row>
    <row r="26" spans="1:22" ht="14" x14ac:dyDescent="0.15">
      <c r="A26" s="38" t="s">
        <v>422</v>
      </c>
      <c r="B26" s="39" t="str">
        <f>IF(Values!$B$36=English!$B$2,English!B6, IF(Values!$B$36=German!$B$2,German!B6, IF(Values!$B$36=Italian!$B$2,Italian!B6, IF(Values!$B$36=Spanish!$B$2, Spanish!B6, IF(Values!$B$36=French!$B$2, French!B6, IF(Values!$B$36=Dutch!$B$2,Dutch!B6, IF(Values!$B$36=English!$D$32, English!D36, 0)))))))</f>
        <v>👉 LAYOUT – {flag} {language} backlit.</v>
      </c>
      <c r="C26" s="43"/>
      <c r="D26" s="43"/>
      <c r="E26" s="55"/>
      <c r="F26" s="37"/>
      <c r="G26" s="50"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45" t="b">
        <f>TRUE()</f>
        <v>1</v>
      </c>
      <c r="J26" s="46" t="b">
        <f>FALSE()</f>
        <v>0</v>
      </c>
      <c r="K26" s="37"/>
      <c r="L26" s="47" t="b">
        <f>FALSE()</f>
        <v>0</v>
      </c>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4</v>
      </c>
    </row>
    <row r="27" spans="1:22" ht="42" x14ac:dyDescent="0.15">
      <c r="A27" s="38" t="s">
        <v>421</v>
      </c>
      <c r="B27" s="39" t="str">
        <f>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43"/>
      <c r="D27" s="43"/>
      <c r="E27" s="55"/>
      <c r="F27" s="37"/>
      <c r="G27" s="50"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5" t="b">
        <f>TRUE()</f>
        <v>1</v>
      </c>
      <c r="J27" s="46" t="b">
        <f>FALSE()</f>
        <v>0</v>
      </c>
      <c r="K27" s="37"/>
      <c r="L27" s="47" t="b">
        <f>FALSE()</f>
        <v>0</v>
      </c>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5</v>
      </c>
    </row>
    <row r="28" spans="1:22" x14ac:dyDescent="0.15">
      <c r="B28" s="57"/>
      <c r="C28" s="43"/>
      <c r="D28" s="43"/>
      <c r="E28" s="55"/>
      <c r="F28" s="37"/>
      <c r="G28" s="50" t="s">
        <v>423</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45" t="b">
        <f>TRUE()</f>
        <v>1</v>
      </c>
      <c r="J28" s="46" t="b">
        <f>FALSE()</f>
        <v>0</v>
      </c>
      <c r="K28" s="37"/>
      <c r="L28" s="47" t="b">
        <f>FALSE()</f>
        <v>0</v>
      </c>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6</v>
      </c>
    </row>
    <row r="29" spans="1:22" ht="56" x14ac:dyDescent="0.15">
      <c r="A29" s="38" t="s">
        <v>424</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3"/>
      <c r="D29" s="43"/>
      <c r="E29" s="55"/>
      <c r="F29" s="37"/>
      <c r="G29" s="50" t="s">
        <v>425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45" t="b">
        <f>TRUE()</f>
        <v>1</v>
      </c>
      <c r="J29" s="46" t="b">
        <f>FALSE()</f>
        <v>0</v>
      </c>
      <c r="K29" s="37"/>
      <c r="L29" s="47" t="b">
        <f>FALSE()</f>
        <v>0</v>
      </c>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7</v>
      </c>
    </row>
    <row r="30" spans="1:22" x14ac:dyDescent="0.15">
      <c r="B30" s="57"/>
      <c r="C30" s="43"/>
      <c r="D30" s="43"/>
      <c r="E30" s="55"/>
      <c r="F30" s="37"/>
      <c r="G30" s="50" t="s">
        <v>401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45" t="b">
        <f>TRUE()</f>
        <v>1</v>
      </c>
      <c r="J30" s="46" t="b">
        <f>FALSE()</f>
        <v>0</v>
      </c>
      <c r="K30" s="37"/>
      <c r="L30" s="47" t="b">
        <f>FALSE()</f>
        <v>0</v>
      </c>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8</v>
      </c>
    </row>
    <row r="31" spans="1:22" ht="42" x14ac:dyDescent="0.15">
      <c r="A31" s="38" t="s">
        <v>426</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3"/>
      <c r="D31" s="43"/>
      <c r="E31" s="55"/>
      <c r="F31" s="37"/>
      <c r="G31" s="50" t="s">
        <v>402</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45" t="b">
        <f>TRUE()</f>
        <v>1</v>
      </c>
      <c r="J31" s="46" t="b">
        <f>FALSE()</f>
        <v>0</v>
      </c>
      <c r="K31" s="37"/>
      <c r="L31" s="47" t="b">
        <f>FALSE()</f>
        <v>0</v>
      </c>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20</v>
      </c>
    </row>
    <row r="32" spans="1:22" x14ac:dyDescent="0.15">
      <c r="C32" s="43"/>
      <c r="D32" s="43"/>
      <c r="E32" s="55"/>
      <c r="F32" s="37"/>
      <c r="G32" s="50" t="s">
        <v>405</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45" t="b">
        <f>TRUE()</f>
        <v>1</v>
      </c>
      <c r="J32" s="46" t="b">
        <f>FALSE()</f>
        <v>0</v>
      </c>
      <c r="K32" s="37"/>
      <c r="L32" s="47" t="b">
        <f>FALSE()</f>
        <v>0</v>
      </c>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9</v>
      </c>
    </row>
    <row r="33" spans="1:22" ht="14" x14ac:dyDescent="0.15">
      <c r="A33" s="38" t="s">
        <v>427</v>
      </c>
      <c r="B33" s="39" t="str">
        <f>IF(Values!$B$36=English!$B$2,English!B14, IF(Values!$B$36=German!$B$2,German!B14, IF(Values!$B$36=Italian!$B$2,Italian!B14, IF(Values!$B$36=Spanish!$B$2, Spanish!B14, IF(Values!$B$36=French!$B$2, French!B14, IF(Values!$B$36=Dutch!$B$2,Dutch!B14, IF(Values!$B$36=English!$D$32, English!B14, 0)))))))</f>
        <v>👉 LAYOUT -  {flag} {language} NO backlit.</v>
      </c>
      <c r="C33" s="43"/>
      <c r="D33" s="43"/>
      <c r="E33" s="55"/>
      <c r="F33" s="37"/>
      <c r="G33" s="50" t="s">
        <v>407</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45" t="b">
        <f>TRUE()</f>
        <v>1</v>
      </c>
      <c r="J33" s="46" t="b">
        <f>FALSE()</f>
        <v>0</v>
      </c>
      <c r="K33" s="37"/>
      <c r="L33" s="47" t="b">
        <f>FALSE()</f>
        <v>0</v>
      </c>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19</v>
      </c>
    </row>
    <row r="34" spans="1:22" x14ac:dyDescent="0.15">
      <c r="C34" s="43"/>
      <c r="D34" s="43"/>
      <c r="E34" s="55"/>
      <c r="F34" s="37"/>
      <c r="G34" s="50" t="s">
        <v>408</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45" t="b">
        <f>TRUE()</f>
        <v>1</v>
      </c>
      <c r="J34" s="46" t="b">
        <f>FALSE()</f>
        <v>0</v>
      </c>
      <c r="K34" s="37"/>
      <c r="L34" s="47" t="b">
        <f>FALSE()</f>
        <v>0</v>
      </c>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10</v>
      </c>
    </row>
    <row r="35" spans="1:22" x14ac:dyDescent="0.15">
      <c r="C35" s="43"/>
      <c r="D35" s="43"/>
      <c r="E35" s="55"/>
      <c r="F35" s="37"/>
      <c r="G35" s="50" t="s">
        <v>411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45" t="b">
        <f>TRUE()</f>
        <v>1</v>
      </c>
      <c r="J35" s="46" t="b">
        <f>FALSE()</f>
        <v>0</v>
      </c>
      <c r="K35" s="37"/>
      <c r="L35" s="47" t="b">
        <f>FALSE()</f>
        <v>0</v>
      </c>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11</v>
      </c>
    </row>
    <row r="36" spans="1:22" ht="14" x14ac:dyDescent="0.15">
      <c r="A36" s="38" t="s">
        <v>428</v>
      </c>
      <c r="B36" s="56" t="s">
        <v>429</v>
      </c>
      <c r="C36" s="43"/>
      <c r="D36" s="43"/>
      <c r="E36" s="55"/>
      <c r="F36" s="37"/>
      <c r="G36" s="50" t="s">
        <v>412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45" t="b">
        <f>TRUE()</f>
        <v>1</v>
      </c>
      <c r="J36" s="46" t="b">
        <f>FALSE()</f>
        <v>0</v>
      </c>
      <c r="K36" s="37"/>
      <c r="L36" s="47" t="b">
        <f>FALSE()</f>
        <v>0</v>
      </c>
      <c r="M36" s="48" t="str">
        <f t="shared" ref="M36:M67" si="9">IF(ISBLANK(K36),"",IF(L36, "https://raw.githubusercontent.com/PatrickVibild/TellusAmazonPictures/master/pictures/"&amp;K36&amp;"/1.jpg","https://download.HP.com/Images/Parts/"&amp;K36&amp;"/"&amp;K36&amp;"_A.jpg"))</f>
        <v/>
      </c>
      <c r="N36" s="48" t="str">
        <f t="shared" ref="N36:N67" si="10">IF(ISBLANK(K36),"",IF(L36, "https://raw.githubusercontent.com/PatrickVibild/TellusAmazonPictures/master/pictures/"&amp;K36&amp;"/2.jpg","https://download.HP.com/Images/Parts/"&amp;K36&amp;"/"&amp;K36&amp;"_B.jpg"))</f>
        <v/>
      </c>
      <c r="O36" s="4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12</v>
      </c>
    </row>
    <row r="37" spans="1:22" ht="14" x14ac:dyDescent="0.15">
      <c r="A37" t="s">
        <v>430</v>
      </c>
      <c r="B37" s="56" t="s">
        <v>431</v>
      </c>
      <c r="C37" s="43"/>
      <c r="D37" s="43"/>
      <c r="E37" s="55"/>
      <c r="F37" s="37"/>
      <c r="G37" s="50" t="s">
        <v>414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45" t="b">
        <f>TRUE()</f>
        <v>1</v>
      </c>
      <c r="J37" s="46" t="b">
        <f>FALSE()</f>
        <v>0</v>
      </c>
      <c r="K37" s="37"/>
      <c r="L37" s="47" t="b">
        <f>FALSE()</f>
        <v>0</v>
      </c>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13</v>
      </c>
    </row>
    <row r="38" spans="1:22" x14ac:dyDescent="0.15">
      <c r="C38" s="43"/>
      <c r="D38" s="43"/>
      <c r="E38" s="55"/>
      <c r="F38" s="37"/>
      <c r="G38" s="50" t="s">
        <v>415</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45" t="b">
        <f>TRUE()</f>
        <v>1</v>
      </c>
      <c r="J38" s="46" t="b">
        <f>FALSE()</f>
        <v>0</v>
      </c>
      <c r="K38" s="37"/>
      <c r="L38" s="47" t="b">
        <f>FALSE()</f>
        <v>0</v>
      </c>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14</v>
      </c>
    </row>
    <row r="39" spans="1:22" x14ac:dyDescent="0.15">
      <c r="C39" s="43"/>
      <c r="D39" s="43"/>
      <c r="E39" s="55"/>
      <c r="F39" s="37"/>
      <c r="G39" s="50" t="s">
        <v>418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45" t="b">
        <f>TRUE()</f>
        <v>1</v>
      </c>
      <c r="J39" s="46" t="b">
        <f>FALSE()</f>
        <v>0</v>
      </c>
      <c r="K39" s="37"/>
      <c r="L39" s="47" t="b">
        <f>FALSE()</f>
        <v>0</v>
      </c>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15</v>
      </c>
    </row>
    <row r="40" spans="1:22" x14ac:dyDescent="0.15">
      <c r="C40" s="43"/>
      <c r="D40" s="43"/>
      <c r="E40" s="55"/>
      <c r="F40" s="37"/>
      <c r="G40" s="50" t="s">
        <v>394</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5" t="b">
        <f>TRUE()</f>
        <v>1</v>
      </c>
      <c r="J40" s="46" t="b">
        <f>FALSE()</f>
        <v>0</v>
      </c>
      <c r="K40" s="37"/>
      <c r="L40" s="47" t="b">
        <f>FALSE()</f>
        <v>0</v>
      </c>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16</v>
      </c>
    </row>
    <row r="41" spans="1:22" x14ac:dyDescent="0.15">
      <c r="C41" s="43"/>
      <c r="D41" s="43"/>
      <c r="E41" s="55"/>
      <c r="F41" s="37"/>
      <c r="G41" s="50" t="s">
        <v>398</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5" t="b">
        <f>TRUE()</f>
        <v>1</v>
      </c>
      <c r="J41" s="46" t="b">
        <f>FALSE()</f>
        <v>0</v>
      </c>
      <c r="K41" s="37"/>
      <c r="L41" s="47" t="b">
        <f>FALSE()</f>
        <v>0</v>
      </c>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18</v>
      </c>
    </row>
    <row r="42" spans="1:22" x14ac:dyDescent="0.15">
      <c r="C42" s="43"/>
      <c r="D42" s="43"/>
      <c r="E42" s="37"/>
      <c r="F42" s="37"/>
      <c r="G42" s="44" t="s">
        <v>432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45" t="b">
        <f>TRUE()</f>
        <v>1</v>
      </c>
      <c r="J42" s="46" t="b">
        <f>FALSE()</f>
        <v>0</v>
      </c>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398</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5" t="b">
        <f>TRUE()</f>
        <v>1</v>
      </c>
      <c r="J43" s="46" t="b">
        <f>FALSE()</f>
        <v>0</v>
      </c>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48"/>
      <c r="L68" s="48"/>
      <c r="M68" s="48" t="str">
        <f t="shared" ref="M68:M99" si="18">IF(ISBLANK(K68),"",IF(L68, "https://raw.githubusercontent.com/PatrickVibild/TellusAmazonPictures/master/pictures/"&amp;K68&amp;"/1.jpg","https://download.HP.com/Images/Parts/"&amp;K68&amp;"/"&amp;K68&amp;"_A.jpg"))</f>
        <v/>
      </c>
      <c r="N68" s="48" t="str">
        <f t="shared" ref="N68:N103" si="19">IF(ISBLANK(K68),"",IF(L68, "https://raw.githubusercontent.com/PatrickVibild/TellusAmazonPictures/master/pictures/"&amp;K68&amp;"/2.jpg","https://download.HP.com/Images/Parts/"&amp;K68&amp;"/"&amp;K68&amp;"_B.jpg"))</f>
        <v/>
      </c>
      <c r="O68" s="4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48"/>
      <c r="L100" s="48"/>
      <c r="M100" s="48" t="str">
        <f t="shared" ref="M100:M131" si="27">IF(ISBLANK(K100),"",IF(L100, "https://raw.githubusercontent.com/PatrickVibild/TellusAmazonPictures/master/pictures/"&amp;K100&amp;"/1.jpg","https://download.HP.com/Images/Parts/"&amp;K100&amp;"/"&amp;K100&amp;"_A.jpg"))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48"/>
      <c r="L104" s="48"/>
      <c r="M104" s="48" t="str">
        <f>IF(ISBLANK(K104),"","https://download.HP.com/Images/Parts/"&amp;K104&amp;"/"&amp;K104&amp;"_A.jpg")</f>
        <v/>
      </c>
      <c r="N104" s="48" t="str">
        <f>IF(ISBLANK(K104),"","https://download.HP.com/Images/Parts/"&amp;K104&amp;"/"&amp;K104&amp;"_B.jpg")</f>
        <v/>
      </c>
      <c r="O104" s="49" t="str">
        <f>IF(ISBLANK(K104),"","https://download.HP.com/Images/Parts/"&amp;K104&amp;"/"&amp;K104&amp;"_details.jpg")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3" t="b">
        <f>TRUE()</f>
        <v>1</v>
      </c>
      <c r="C1" t="s">
        <v>433</v>
      </c>
      <c r="D1" s="44" t="s">
        <v>373</v>
      </c>
      <c r="E1" t="s">
        <v>434</v>
      </c>
      <c r="F1" t="s">
        <v>429</v>
      </c>
      <c r="G1" t="s">
        <v>431</v>
      </c>
    </row>
    <row r="2" spans="1:7" x14ac:dyDescent="0.15">
      <c r="A2" t="s">
        <v>435</v>
      </c>
      <c r="B2" s="43" t="b">
        <f>FALSE()</f>
        <v>0</v>
      </c>
      <c r="C2" t="s">
        <v>380</v>
      </c>
      <c r="D2" s="44" t="s">
        <v>377</v>
      </c>
      <c r="E2" t="s">
        <v>436</v>
      </c>
      <c r="F2" t="s">
        <v>377</v>
      </c>
      <c r="G2" t="s">
        <v>398</v>
      </c>
    </row>
    <row r="3" spans="1:7" x14ac:dyDescent="0.15">
      <c r="A3" t="s">
        <v>437</v>
      </c>
      <c r="D3" s="44" t="s">
        <v>382</v>
      </c>
      <c r="E3" t="s">
        <v>438</v>
      </c>
      <c r="F3" t="s">
        <v>373</v>
      </c>
    </row>
    <row r="4" spans="1:7" x14ac:dyDescent="0.15">
      <c r="D4" s="44" t="s">
        <v>386</v>
      </c>
      <c r="E4" t="s">
        <v>439</v>
      </c>
      <c r="F4" t="s">
        <v>382</v>
      </c>
    </row>
    <row r="5" spans="1:7" x14ac:dyDescent="0.15">
      <c r="D5" s="44" t="s">
        <v>390</v>
      </c>
      <c r="E5" t="s">
        <v>440</v>
      </c>
      <c r="F5" t="s">
        <v>386</v>
      </c>
    </row>
    <row r="6" spans="1:7" x14ac:dyDescent="0.15">
      <c r="D6" s="44" t="s">
        <v>423</v>
      </c>
      <c r="E6" t="s">
        <v>441</v>
      </c>
      <c r="F6" t="s">
        <v>408</v>
      </c>
    </row>
    <row r="7" spans="1:7" x14ac:dyDescent="0.15">
      <c r="D7" s="44" t="s">
        <v>425</v>
      </c>
      <c r="E7" t="s">
        <v>442</v>
      </c>
    </row>
    <row r="8" spans="1:7" x14ac:dyDescent="0.15">
      <c r="D8" s="44" t="s">
        <v>401</v>
      </c>
      <c r="E8" t="s">
        <v>443</v>
      </c>
    </row>
    <row r="9" spans="1:7" x14ac:dyDescent="0.15">
      <c r="D9" s="44" t="s">
        <v>405</v>
      </c>
      <c r="E9" t="s">
        <v>444</v>
      </c>
    </row>
    <row r="10" spans="1:7" x14ac:dyDescent="0.15">
      <c r="D10" s="44" t="s">
        <v>408</v>
      </c>
      <c r="E10" t="s">
        <v>445</v>
      </c>
    </row>
    <row r="11" spans="1:7" x14ac:dyDescent="0.15">
      <c r="D11" s="44" t="s">
        <v>411</v>
      </c>
      <c r="E11" t="s">
        <v>446</v>
      </c>
    </row>
    <row r="12" spans="1:7" x14ac:dyDescent="0.15">
      <c r="D12" s="44" t="s">
        <v>412</v>
      </c>
      <c r="E12" t="s">
        <v>447</v>
      </c>
    </row>
    <row r="13" spans="1:7" x14ac:dyDescent="0.15">
      <c r="D13" s="44" t="s">
        <v>414</v>
      </c>
      <c r="E13" t="s">
        <v>448</v>
      </c>
    </row>
    <row r="14" spans="1:7" x14ac:dyDescent="0.15">
      <c r="D14" s="44" t="s">
        <v>415</v>
      </c>
      <c r="E14" t="s">
        <v>449</v>
      </c>
    </row>
    <row r="15" spans="1:7" x14ac:dyDescent="0.15">
      <c r="D15" s="44" t="s">
        <v>418</v>
      </c>
      <c r="E15" t="s">
        <v>450</v>
      </c>
    </row>
    <row r="16" spans="1:7" x14ac:dyDescent="0.15">
      <c r="D16" s="44" t="s">
        <v>394</v>
      </c>
      <c r="E16" s="60" t="s">
        <v>451</v>
      </c>
    </row>
    <row r="17" spans="4:5" x14ac:dyDescent="0.15">
      <c r="D17" s="44" t="s">
        <v>432</v>
      </c>
      <c r="E17" t="s">
        <v>452</v>
      </c>
    </row>
    <row r="18" spans="4:5" x14ac:dyDescent="0.15">
      <c r="D18" s="44" t="s">
        <v>398</v>
      </c>
      <c r="E18" t="s">
        <v>453</v>
      </c>
    </row>
    <row r="19" spans="4:5" x14ac:dyDescent="0.15">
      <c r="D19" s="44" t="s">
        <v>407</v>
      </c>
      <c r="E19" t="s">
        <v>454</v>
      </c>
    </row>
    <row r="20" spans="4:5" x14ac:dyDescent="0.15">
      <c r="D20" s="44" t="s">
        <v>402</v>
      </c>
      <c r="E20" t="s">
        <v>455</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1640625" defaultRowHeight="13" x14ac:dyDescent="0.15"/>
  <cols>
    <col min="1" max="1" width="15" customWidth="1"/>
    <col min="2" max="2" width="251.5" customWidth="1"/>
  </cols>
  <sheetData>
    <row r="2" spans="1:2" x14ac:dyDescent="0.15">
      <c r="B2" t="s">
        <v>429</v>
      </c>
    </row>
    <row r="3" spans="1:2" x14ac:dyDescent="0.15">
      <c r="B3" s="41" t="s">
        <v>456</v>
      </c>
    </row>
    <row r="4" spans="1:2" x14ac:dyDescent="0.15">
      <c r="B4" s="41" t="s">
        <v>457</v>
      </c>
    </row>
    <row r="5" spans="1:2" x14ac:dyDescent="0.15">
      <c r="B5" s="41" t="s">
        <v>458</v>
      </c>
    </row>
    <row r="6" spans="1:2" x14ac:dyDescent="0.15">
      <c r="A6" t="s">
        <v>459</v>
      </c>
      <c r="B6" s="41" t="s">
        <v>460</v>
      </c>
    </row>
    <row r="7" spans="1:2" x14ac:dyDescent="0.15">
      <c r="B7" s="41" t="s">
        <v>461</v>
      </c>
    </row>
    <row r="8" spans="1:2" x14ac:dyDescent="0.15">
      <c r="A8" t="s">
        <v>40</v>
      </c>
      <c r="B8" s="41" t="s">
        <v>462</v>
      </c>
    </row>
    <row r="9" spans="1:2" x14ac:dyDescent="0.15">
      <c r="A9" t="s">
        <v>463</v>
      </c>
      <c r="B9" s="41" t="s">
        <v>464</v>
      </c>
    </row>
    <row r="10" spans="1:2" x14ac:dyDescent="0.15">
      <c r="B10" t="s">
        <v>465</v>
      </c>
    </row>
    <row r="11" spans="1:2" x14ac:dyDescent="0.15">
      <c r="B11" t="s">
        <v>466</v>
      </c>
    </row>
    <row r="14" spans="1:2" x14ac:dyDescent="0.15">
      <c r="B14" s="41" t="s">
        <v>467</v>
      </c>
    </row>
    <row r="20" spans="2:2" x14ac:dyDescent="0.15">
      <c r="B20" s="44" t="s">
        <v>373</v>
      </c>
    </row>
    <row r="21" spans="2:2" x14ac:dyDescent="0.15">
      <c r="B21" s="44" t="s">
        <v>377</v>
      </c>
    </row>
    <row r="22" spans="2:2" x14ac:dyDescent="0.15">
      <c r="B22" s="44" t="s">
        <v>382</v>
      </c>
    </row>
    <row r="23" spans="2:2" x14ac:dyDescent="0.15">
      <c r="B23" s="44" t="s">
        <v>386</v>
      </c>
    </row>
    <row r="24" spans="2:2" x14ac:dyDescent="0.15">
      <c r="B24" s="44" t="s">
        <v>390</v>
      </c>
    </row>
    <row r="25" spans="2:2" x14ac:dyDescent="0.15">
      <c r="B25" s="44" t="s">
        <v>423</v>
      </c>
    </row>
    <row r="26" spans="2:2" x14ac:dyDescent="0.15">
      <c r="B26" s="44" t="s">
        <v>425</v>
      </c>
    </row>
    <row r="27" spans="2:2" x14ac:dyDescent="0.15">
      <c r="B27" s="44" t="s">
        <v>401</v>
      </c>
    </row>
    <row r="28" spans="2:2" x14ac:dyDescent="0.15">
      <c r="B28" s="44" t="s">
        <v>405</v>
      </c>
    </row>
    <row r="29" spans="2:2" x14ac:dyDescent="0.15">
      <c r="B29" s="44" t="s">
        <v>408</v>
      </c>
    </row>
    <row r="30" spans="2:2" x14ac:dyDescent="0.15">
      <c r="B30" s="44" t="s">
        <v>411</v>
      </c>
    </row>
    <row r="31" spans="2:2" x14ac:dyDescent="0.15">
      <c r="B31" s="44" t="s">
        <v>412</v>
      </c>
    </row>
    <row r="32" spans="2:2" x14ac:dyDescent="0.15">
      <c r="B32" s="44" t="s">
        <v>414</v>
      </c>
    </row>
    <row r="33" spans="2:4" x14ac:dyDescent="0.15">
      <c r="B33" s="44" t="s">
        <v>415</v>
      </c>
    </row>
    <row r="34" spans="2:4" x14ac:dyDescent="0.15">
      <c r="B34" s="44" t="s">
        <v>418</v>
      </c>
      <c r="D34" s="41"/>
    </row>
    <row r="35" spans="2:4" x14ac:dyDescent="0.15">
      <c r="B35" s="44" t="s">
        <v>394</v>
      </c>
      <c r="D35" s="41"/>
    </row>
    <row r="36" spans="2:4" x14ac:dyDescent="0.15">
      <c r="B36" s="44" t="s">
        <v>432</v>
      </c>
      <c r="D36" s="41"/>
    </row>
    <row r="37" spans="2:4" x14ac:dyDescent="0.15">
      <c r="B37" s="44" t="s">
        <v>398</v>
      </c>
      <c r="D37" s="41"/>
    </row>
    <row r="38" spans="2:4" x14ac:dyDescent="0.15">
      <c r="B38" s="44" t="s">
        <v>407</v>
      </c>
      <c r="D38" s="41"/>
    </row>
    <row r="39" spans="2:4" x14ac:dyDescent="0.15">
      <c r="B39" s="44" t="s">
        <v>402</v>
      </c>
      <c r="D39" s="41"/>
    </row>
  </sheetData>
  <conditionalFormatting sqref="B3:B7">
    <cfRule type="expression" dxfId="2" priority="2">
      <formula>IF(LEN(B3)&gt;0,1,0)</formula>
    </cfRule>
    <cfRule type="expression" dxfId="1" priority="3">
      <formula>IF(VLOOKUP($AH$3,#NAME?,MATCH($A2,#NAME?,0)+1,0)&gt;0,1,0)</formula>
    </cfRule>
    <cfRule type="expression" dxfId="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61" t="s">
        <v>468</v>
      </c>
    </row>
    <row r="4" spans="1:2" ht="16" x14ac:dyDescent="0.2">
      <c r="B4" s="61" t="s">
        <v>469</v>
      </c>
    </row>
    <row r="5" spans="1:2" ht="16" x14ac:dyDescent="0.2">
      <c r="B5" s="61" t="s">
        <v>470</v>
      </c>
    </row>
    <row r="6" spans="1:2" ht="16" x14ac:dyDescent="0.2">
      <c r="B6" s="61" t="s">
        <v>471</v>
      </c>
    </row>
    <row r="7" spans="1:2" ht="16" x14ac:dyDescent="0.2">
      <c r="B7" s="61" t="s">
        <v>472</v>
      </c>
    </row>
    <row r="8" spans="1:2" x14ac:dyDescent="0.15">
      <c r="A8" t="s">
        <v>473</v>
      </c>
      <c r="B8" t="s">
        <v>474</v>
      </c>
    </row>
    <row r="9" spans="1:2" x14ac:dyDescent="0.15">
      <c r="A9" t="s">
        <v>475</v>
      </c>
      <c r="B9" t="s">
        <v>476</v>
      </c>
    </row>
    <row r="10" spans="1:2" x14ac:dyDescent="0.15">
      <c r="B10" t="s">
        <v>477</v>
      </c>
    </row>
    <row r="11" spans="1:2" x14ac:dyDescent="0.15">
      <c r="B11" t="s">
        <v>478</v>
      </c>
    </row>
    <row r="14" spans="1:2" x14ac:dyDescent="0.15">
      <c r="B14" t="s">
        <v>479</v>
      </c>
    </row>
    <row r="20" spans="2:2" x14ac:dyDescent="0.15">
      <c r="B20" t="s">
        <v>480</v>
      </c>
    </row>
    <row r="21" spans="2:2" x14ac:dyDescent="0.15">
      <c r="B21" t="s">
        <v>481</v>
      </c>
    </row>
    <row r="22" spans="2:2" x14ac:dyDescent="0.15">
      <c r="B22" t="s">
        <v>482</v>
      </c>
    </row>
    <row r="23" spans="2:2" x14ac:dyDescent="0.15">
      <c r="B23" t="s">
        <v>483</v>
      </c>
    </row>
    <row r="24" spans="2:2" x14ac:dyDescent="0.15">
      <c r="B24" t="s">
        <v>390</v>
      </c>
    </row>
    <row r="25" spans="2:2" x14ac:dyDescent="0.15">
      <c r="B25" t="s">
        <v>484</v>
      </c>
    </row>
    <row r="26" spans="2:2" x14ac:dyDescent="0.15">
      <c r="B26" t="s">
        <v>485</v>
      </c>
    </row>
    <row r="27" spans="2:2" x14ac:dyDescent="0.15">
      <c r="B27" t="s">
        <v>486</v>
      </c>
    </row>
    <row r="28" spans="2:2" x14ac:dyDescent="0.15">
      <c r="B28" t="s">
        <v>487</v>
      </c>
    </row>
    <row r="29" spans="2:2" x14ac:dyDescent="0.15">
      <c r="B29" t="s">
        <v>488</v>
      </c>
    </row>
    <row r="30" spans="2:2" x14ac:dyDescent="0.15">
      <c r="B30" t="s">
        <v>489</v>
      </c>
    </row>
    <row r="31" spans="2:2" x14ac:dyDescent="0.15">
      <c r="B31" t="s">
        <v>490</v>
      </c>
    </row>
    <row r="32" spans="2:2" x14ac:dyDescent="0.15">
      <c r="B32" t="s">
        <v>491</v>
      </c>
    </row>
    <row r="33" spans="2:2" x14ac:dyDescent="0.15">
      <c r="B33" t="s">
        <v>492</v>
      </c>
    </row>
    <row r="34" spans="2:2" x14ac:dyDescent="0.15">
      <c r="B34" t="s">
        <v>493</v>
      </c>
    </row>
    <row r="35" spans="2:2" x14ac:dyDescent="0.15">
      <c r="B35" t="s">
        <v>394</v>
      </c>
    </row>
    <row r="36" spans="2:2" x14ac:dyDescent="0.15">
      <c r="B36" t="s">
        <v>494</v>
      </c>
    </row>
    <row r="37" spans="2:2" x14ac:dyDescent="0.15">
      <c r="B37" t="s">
        <v>495</v>
      </c>
    </row>
    <row r="38" spans="2:2" x14ac:dyDescent="0.15">
      <c r="B38" t="s">
        <v>496</v>
      </c>
    </row>
    <row r="39" spans="2:2" x14ac:dyDescent="0.15">
      <c r="B39" t="s">
        <v>497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386</v>
      </c>
    </row>
    <row r="3" spans="1:2" x14ac:dyDescent="0.15">
      <c r="B3" s="41" t="s">
        <v>498</v>
      </c>
    </row>
    <row r="4" spans="1:2" x14ac:dyDescent="0.15">
      <c r="B4" s="41" t="s">
        <v>499</v>
      </c>
    </row>
    <row r="5" spans="1:2" x14ac:dyDescent="0.15">
      <c r="B5" s="41" t="s">
        <v>500</v>
      </c>
    </row>
    <row r="6" spans="1:2" x14ac:dyDescent="0.15">
      <c r="B6" s="41" t="s">
        <v>501</v>
      </c>
    </row>
    <row r="7" spans="1:2" x14ac:dyDescent="0.15">
      <c r="B7" s="41" t="s">
        <v>502</v>
      </c>
    </row>
    <row r="8" spans="1:2" x14ac:dyDescent="0.15">
      <c r="A8" t="s">
        <v>473</v>
      </c>
      <c r="B8" s="41" t="s">
        <v>503</v>
      </c>
    </row>
    <row r="9" spans="1:2" x14ac:dyDescent="0.15">
      <c r="A9" t="s">
        <v>475</v>
      </c>
      <c r="B9" s="41" t="s">
        <v>504</v>
      </c>
    </row>
    <row r="10" spans="1:2" x14ac:dyDescent="0.15">
      <c r="B10" s="41" t="s">
        <v>505</v>
      </c>
    </row>
    <row r="11" spans="1:2" x14ac:dyDescent="0.15">
      <c r="B11" s="41" t="s">
        <v>506</v>
      </c>
    </row>
    <row r="12" spans="1:2" x14ac:dyDescent="0.15">
      <c r="B12" s="41"/>
    </row>
    <row r="13" spans="1:2" x14ac:dyDescent="0.15">
      <c r="B13" s="41"/>
    </row>
    <row r="14" spans="1:2" x14ac:dyDescent="0.15">
      <c r="B14" s="41" t="s">
        <v>507</v>
      </c>
    </row>
    <row r="15" spans="1:2" x14ac:dyDescent="0.15">
      <c r="B15" s="41"/>
    </row>
    <row r="20" spans="2:2" x14ac:dyDescent="0.15">
      <c r="B20" t="s">
        <v>508</v>
      </c>
    </row>
    <row r="21" spans="2:2" x14ac:dyDescent="0.15">
      <c r="B21" t="s">
        <v>509</v>
      </c>
    </row>
    <row r="22" spans="2:2" x14ac:dyDescent="0.15">
      <c r="B22" t="s">
        <v>510</v>
      </c>
    </row>
    <row r="23" spans="2:2" x14ac:dyDescent="0.15">
      <c r="B23" t="s">
        <v>511</v>
      </c>
    </row>
    <row r="24" spans="2:2" x14ac:dyDescent="0.15">
      <c r="B24" t="s">
        <v>512</v>
      </c>
    </row>
    <row r="25" spans="2:2" x14ac:dyDescent="0.15">
      <c r="B25" t="s">
        <v>513</v>
      </c>
    </row>
    <row r="26" spans="2:2" x14ac:dyDescent="0.15">
      <c r="B26" t="s">
        <v>514</v>
      </c>
    </row>
    <row r="27" spans="2:2" x14ac:dyDescent="0.15">
      <c r="B27" t="s">
        <v>515</v>
      </c>
    </row>
    <row r="28" spans="2:2" x14ac:dyDescent="0.15">
      <c r="B28" t="s">
        <v>516</v>
      </c>
    </row>
    <row r="29" spans="2:2" x14ac:dyDescent="0.15">
      <c r="B29" t="s">
        <v>517</v>
      </c>
    </row>
    <row r="30" spans="2:2" x14ac:dyDescent="0.15">
      <c r="B30" t="s">
        <v>518</v>
      </c>
    </row>
    <row r="31" spans="2:2" x14ac:dyDescent="0.15">
      <c r="B31" t="s">
        <v>519</v>
      </c>
    </row>
    <row r="32" spans="2:2" x14ac:dyDescent="0.15">
      <c r="B32" t="s">
        <v>520</v>
      </c>
    </row>
    <row r="33" spans="2:2" x14ac:dyDescent="0.15">
      <c r="B33" t="s">
        <v>521</v>
      </c>
    </row>
    <row r="34" spans="2:2" x14ac:dyDescent="0.15">
      <c r="B34" t="s">
        <v>522</v>
      </c>
    </row>
    <row r="35" spans="2:2" x14ac:dyDescent="0.15">
      <c r="B35" t="s">
        <v>523</v>
      </c>
    </row>
    <row r="36" spans="2:2" x14ac:dyDescent="0.15">
      <c r="B36" t="s">
        <v>524</v>
      </c>
    </row>
    <row r="37" spans="2:2" x14ac:dyDescent="0.15">
      <c r="B37" t="s">
        <v>398</v>
      </c>
    </row>
    <row r="38" spans="2:2" x14ac:dyDescent="0.15">
      <c r="B38" t="s">
        <v>525</v>
      </c>
    </row>
    <row r="39" spans="2:2" x14ac:dyDescent="0.15">
      <c r="B39" t="s">
        <v>526</v>
      </c>
    </row>
  </sheetData>
  <conditionalFormatting sqref="B1:B15">
    <cfRule type="expression" dxfId="526" priority="2">
      <formula>IF(LEN(B1)&gt;0,1,0)</formula>
    </cfRule>
    <cfRule type="expression" dxfId="525" priority="3">
      <formula>IF(VLOOKUP($AH$3,#NAME?,MATCH(#REF!,#NAME?,0)+1,0)&gt;0,1,0)</formula>
    </cfRule>
    <cfRule type="expression" dxfId="524" priority="4">
      <formula>IF(VLOOKUP($AH$3,#NAME?,MATCH(#REF!,#NAME?,0)+1,0)&gt;0,1,0)</formula>
    </cfRule>
    <cfRule type="expression" dxfId="523" priority="5">
      <formula>IF(VLOOKUP($AH$3,#NAME?,MATCH(#REF!,#NAME?,0)+1,0)&gt;0,1,0)</formula>
    </cfRule>
    <cfRule type="expression" dxfId="522"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527</v>
      </c>
    </row>
    <row r="4" spans="2:2" x14ac:dyDescent="0.15">
      <c r="B4" t="s">
        <v>528</v>
      </c>
    </row>
    <row r="5" spans="2:2" x14ac:dyDescent="0.15">
      <c r="B5" t="s">
        <v>529</v>
      </c>
    </row>
    <row r="6" spans="2:2" x14ac:dyDescent="0.15">
      <c r="B6" t="s">
        <v>530</v>
      </c>
    </row>
    <row r="7" spans="2:2" x14ac:dyDescent="0.15">
      <c r="B7" t="s">
        <v>531</v>
      </c>
    </row>
    <row r="8" spans="2:2" ht="16" x14ac:dyDescent="0.2">
      <c r="B8" s="61" t="s">
        <v>532</v>
      </c>
    </row>
    <row r="9" spans="2:2" x14ac:dyDescent="0.15">
      <c r="B9" t="s">
        <v>533</v>
      </c>
    </row>
    <row r="10" spans="2:2" x14ac:dyDescent="0.15">
      <c r="B10" s="41" t="s">
        <v>534</v>
      </c>
    </row>
    <row r="11" spans="2:2" x14ac:dyDescent="0.15">
      <c r="B11" s="41" t="s">
        <v>535</v>
      </c>
    </row>
    <row r="14" spans="2:2" x14ac:dyDescent="0.15">
      <c r="B14" t="s">
        <v>536</v>
      </c>
    </row>
    <row r="20" spans="2:2" x14ac:dyDescent="0.15">
      <c r="B20" t="s">
        <v>537</v>
      </c>
    </row>
    <row r="21" spans="2:2" x14ac:dyDescent="0.15">
      <c r="B21" t="s">
        <v>538</v>
      </c>
    </row>
    <row r="22" spans="2:2" x14ac:dyDescent="0.15">
      <c r="B22" t="s">
        <v>539</v>
      </c>
    </row>
    <row r="23" spans="2:2" x14ac:dyDescent="0.15">
      <c r="B23" t="s">
        <v>540</v>
      </c>
    </row>
    <row r="24" spans="2:2" x14ac:dyDescent="0.15">
      <c r="B24" t="s">
        <v>390</v>
      </c>
    </row>
    <row r="25" spans="2:2" x14ac:dyDescent="0.15">
      <c r="B25" t="s">
        <v>541</v>
      </c>
    </row>
    <row r="26" spans="2:2" x14ac:dyDescent="0.15">
      <c r="B26" t="s">
        <v>542</v>
      </c>
    </row>
    <row r="27" spans="2:2" x14ac:dyDescent="0.15">
      <c r="B27" t="s">
        <v>543</v>
      </c>
    </row>
    <row r="28" spans="2:2" x14ac:dyDescent="0.15">
      <c r="B28" t="s">
        <v>544</v>
      </c>
    </row>
    <row r="29" spans="2:2" x14ac:dyDescent="0.15">
      <c r="B29" t="s">
        <v>545</v>
      </c>
    </row>
    <row r="30" spans="2:2" x14ac:dyDescent="0.15">
      <c r="B30" t="s">
        <v>546</v>
      </c>
    </row>
    <row r="31" spans="2:2" x14ac:dyDescent="0.15">
      <c r="B31" t="s">
        <v>547</v>
      </c>
    </row>
    <row r="32" spans="2:2" x14ac:dyDescent="0.15">
      <c r="B32" t="s">
        <v>548</v>
      </c>
    </row>
    <row r="33" spans="2:2" x14ac:dyDescent="0.15">
      <c r="B33" t="s">
        <v>549</v>
      </c>
    </row>
    <row r="34" spans="2:2" x14ac:dyDescent="0.15">
      <c r="B34" t="s">
        <v>550</v>
      </c>
    </row>
    <row r="35" spans="2:2" x14ac:dyDescent="0.15">
      <c r="B35" t="s">
        <v>551</v>
      </c>
    </row>
    <row r="36" spans="2:2" x14ac:dyDescent="0.15">
      <c r="B36" t="s">
        <v>552</v>
      </c>
    </row>
    <row r="37" spans="2:2" x14ac:dyDescent="0.15">
      <c r="B37" t="s">
        <v>398</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61" t="s">
        <v>555</v>
      </c>
    </row>
    <row r="4" spans="2:2" ht="16" x14ac:dyDescent="0.2">
      <c r="B4" s="61" t="s">
        <v>556</v>
      </c>
    </row>
    <row r="5" spans="2:2" x14ac:dyDescent="0.15">
      <c r="B5" t="s">
        <v>557</v>
      </c>
    </row>
    <row r="6" spans="2:2" ht="16" x14ac:dyDescent="0.2">
      <c r="B6" s="61" t="s">
        <v>558</v>
      </c>
    </row>
    <row r="7" spans="2:2" ht="16" x14ac:dyDescent="0.2">
      <c r="B7" s="61" t="s">
        <v>559</v>
      </c>
    </row>
    <row r="8" spans="2:2" x14ac:dyDescent="0.15">
      <c r="B8" t="s">
        <v>560</v>
      </c>
    </row>
    <row r="9" spans="2:2" x14ac:dyDescent="0.15">
      <c r="B9" t="s">
        <v>561</v>
      </c>
    </row>
    <row r="10" spans="2:2" x14ac:dyDescent="0.15">
      <c r="B10" t="s">
        <v>562</v>
      </c>
    </row>
    <row r="11" spans="2:2" x14ac:dyDescent="0.15">
      <c r="B11" t="s">
        <v>563</v>
      </c>
    </row>
    <row r="14" spans="2:2" ht="16" x14ac:dyDescent="0.2">
      <c r="B14" s="61" t="s">
        <v>564</v>
      </c>
    </row>
    <row r="20" spans="2:2" x14ac:dyDescent="0.15">
      <c r="B20" t="s">
        <v>565</v>
      </c>
    </row>
    <row r="21" spans="2:2" x14ac:dyDescent="0.15">
      <c r="B21" t="s">
        <v>566</v>
      </c>
    </row>
    <row r="22" spans="2:2" x14ac:dyDescent="0.15">
      <c r="B22" t="s">
        <v>510</v>
      </c>
    </row>
    <row r="23" spans="2:2" x14ac:dyDescent="0.15">
      <c r="B23" t="s">
        <v>567</v>
      </c>
    </row>
    <row r="24" spans="2:2" x14ac:dyDescent="0.15">
      <c r="B24" t="s">
        <v>390</v>
      </c>
    </row>
    <row r="25" spans="2:2" x14ac:dyDescent="0.15">
      <c r="B25" t="s">
        <v>568</v>
      </c>
    </row>
    <row r="26" spans="2:2" x14ac:dyDescent="0.15">
      <c r="B26" t="s">
        <v>514</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551</v>
      </c>
    </row>
    <row r="36" spans="2:2" x14ac:dyDescent="0.15">
      <c r="B36" t="s">
        <v>577</v>
      </c>
    </row>
    <row r="37" spans="2:2" x14ac:dyDescent="0.15">
      <c r="B37" t="s">
        <v>495</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408</v>
      </c>
    </row>
    <row r="3" spans="2:2" x14ac:dyDescent="0.15">
      <c r="B3" t="s">
        <v>580</v>
      </c>
    </row>
    <row r="4" spans="2:2" x14ac:dyDescent="0.15">
      <c r="B4" t="s">
        <v>581</v>
      </c>
    </row>
    <row r="5" spans="2:2" x14ac:dyDescent="0.15">
      <c r="B5" t="s">
        <v>582</v>
      </c>
    </row>
    <row r="6" spans="2:2" x14ac:dyDescent="0.15">
      <c r="B6" t="s">
        <v>583</v>
      </c>
    </row>
    <row r="7" spans="2:2" x14ac:dyDescent="0.15">
      <c r="B7" t="s">
        <v>584</v>
      </c>
    </row>
    <row r="8" spans="2:2" x14ac:dyDescent="0.15">
      <c r="B8" t="s">
        <v>585</v>
      </c>
    </row>
    <row r="9" spans="2:2" x14ac:dyDescent="0.15">
      <c r="B9" t="s">
        <v>586</v>
      </c>
    </row>
    <row r="10" spans="2:2" x14ac:dyDescent="0.15">
      <c r="B10" t="s">
        <v>587</v>
      </c>
    </row>
    <row r="11" spans="2:2" x14ac:dyDescent="0.15">
      <c r="B11" t="s">
        <v>588</v>
      </c>
    </row>
    <row r="14" spans="2:2" x14ac:dyDescent="0.15">
      <c r="B14" t="s">
        <v>589</v>
      </c>
    </row>
    <row r="20" spans="2:2" x14ac:dyDescent="0.15">
      <c r="B20" t="s">
        <v>590</v>
      </c>
    </row>
    <row r="21" spans="2:2" x14ac:dyDescent="0.15">
      <c r="B21" t="s">
        <v>591</v>
      </c>
    </row>
    <row r="22" spans="2:2" x14ac:dyDescent="0.15">
      <c r="B22" t="s">
        <v>592</v>
      </c>
    </row>
    <row r="23" spans="2:2" x14ac:dyDescent="0.15">
      <c r="B23" t="s">
        <v>593</v>
      </c>
    </row>
    <row r="24" spans="2:2" x14ac:dyDescent="0.15">
      <c r="B24" t="s">
        <v>390</v>
      </c>
    </row>
    <row r="25" spans="2:2" x14ac:dyDescent="0.15">
      <c r="B25" t="s">
        <v>594</v>
      </c>
    </row>
    <row r="26" spans="2:2" x14ac:dyDescent="0.15">
      <c r="B26" t="s">
        <v>595</v>
      </c>
    </row>
    <row r="27" spans="2:2" x14ac:dyDescent="0.15">
      <c r="B27" t="s">
        <v>596</v>
      </c>
    </row>
    <row r="28" spans="2:2" x14ac:dyDescent="0.15">
      <c r="B28" t="s">
        <v>597</v>
      </c>
    </row>
    <row r="29" spans="2:2" x14ac:dyDescent="0.15">
      <c r="B29" t="s">
        <v>598</v>
      </c>
    </row>
    <row r="30" spans="2:2" x14ac:dyDescent="0.15">
      <c r="B30" t="s">
        <v>599</v>
      </c>
    </row>
    <row r="31" spans="2:2" x14ac:dyDescent="0.15">
      <c r="B31" t="s">
        <v>600</v>
      </c>
    </row>
    <row r="32" spans="2:2" x14ac:dyDescent="0.15">
      <c r="B32" t="s">
        <v>601</v>
      </c>
    </row>
    <row r="33" spans="2:2" x14ac:dyDescent="0.15">
      <c r="B33" t="s">
        <v>602</v>
      </c>
    </row>
    <row r="34" spans="2:2" x14ac:dyDescent="0.15">
      <c r="B34" t="s">
        <v>603</v>
      </c>
    </row>
    <row r="35" spans="2:2" x14ac:dyDescent="0.15">
      <c r="B35" t="s">
        <v>604</v>
      </c>
    </row>
    <row r="36" spans="2:2" x14ac:dyDescent="0.15">
      <c r="B36" t="s">
        <v>494</v>
      </c>
    </row>
    <row r="37" spans="2:2" x14ac:dyDescent="0.15">
      <c r="B37" t="s">
        <v>398</v>
      </c>
    </row>
    <row r="38" spans="2:2" x14ac:dyDescent="0.15">
      <c r="B38" t="s">
        <v>605</v>
      </c>
    </row>
    <row r="39" spans="2:2" x14ac:dyDescent="0.15">
      <c r="B39" t="s">
        <v>606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193</cp:revision>
  <dcterms:created xsi:type="dcterms:W3CDTF">2020-07-27T15:42:24Z</dcterms:created>
  <dcterms:modified xsi:type="dcterms:W3CDTF">2024-07-25T01:44:20Z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