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O/650 G1/"/>
    </mc:Choice>
  </mc:AlternateContent>
  <xr:revisionPtr revIDLastSave="0" documentId="13_ncr:1_{2F58E846-40AB-7748-8F82-0D7031212DEB}"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EI11" i="1" s="1"/>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AB8" i="1" s="1"/>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AM6" i="1" s="1"/>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AK7" i="1" s="1"/>
  <c r="V24" i="2"/>
  <c r="H24" i="2" s="1"/>
  <c r="U24" i="2"/>
  <c r="T24" i="2"/>
  <c r="S24" i="2"/>
  <c r="R24" i="2"/>
  <c r="Q24" i="2"/>
  <c r="P24" i="2"/>
  <c r="O24" i="2"/>
  <c r="N24" i="2"/>
  <c r="M24" i="2"/>
  <c r="L24" i="2"/>
  <c r="J24" i="2"/>
  <c r="I24" i="2"/>
  <c r="B24" i="2"/>
  <c r="V23" i="2"/>
  <c r="U23" i="2"/>
  <c r="T23" i="2"/>
  <c r="S23" i="2"/>
  <c r="R23" i="2"/>
  <c r="Q23" i="2"/>
  <c r="P23" i="2"/>
  <c r="O23" i="2"/>
  <c r="N23" i="2"/>
  <c r="M23" i="2"/>
  <c r="L23" i="2"/>
  <c r="J23" i="2"/>
  <c r="I23" i="2"/>
  <c r="H23" i="2"/>
  <c r="B23" i="2"/>
  <c r="AI10" i="1" s="1"/>
  <c r="V22" i="2"/>
  <c r="H22" i="2" s="1"/>
  <c r="U22" i="2"/>
  <c r="T22" i="2"/>
  <c r="S22" i="2"/>
  <c r="R22" i="2"/>
  <c r="Q22" i="2"/>
  <c r="P22" i="2"/>
  <c r="O22" i="2"/>
  <c r="N22" i="2"/>
  <c r="M22" i="2"/>
  <c r="L22" i="2"/>
  <c r="J22" i="2"/>
  <c r="I22" i="2"/>
  <c r="V21" i="2"/>
  <c r="U21" i="2"/>
  <c r="T21" i="2"/>
  <c r="S21" i="2"/>
  <c r="R21" i="2"/>
  <c r="Q21" i="2"/>
  <c r="P21" i="2"/>
  <c r="O21" i="2"/>
  <c r="N21" i="2"/>
  <c r="M21" i="2"/>
  <c r="L21" i="2"/>
  <c r="J21" i="2"/>
  <c r="I21" i="2"/>
  <c r="H21" i="2"/>
  <c r="V20" i="2"/>
  <c r="U20" i="2"/>
  <c r="T20" i="2"/>
  <c r="S20" i="2"/>
  <c r="R20" i="2"/>
  <c r="Q20" i="2"/>
  <c r="P20" i="2"/>
  <c r="O20" i="2"/>
  <c r="N20" i="2"/>
  <c r="M20" i="2"/>
  <c r="L20" i="2"/>
  <c r="J20" i="2"/>
  <c r="I20" i="2"/>
  <c r="H20" i="2"/>
  <c r="V19" i="2"/>
  <c r="H19" i="2" s="1"/>
  <c r="U19" i="2"/>
  <c r="T19" i="2"/>
  <c r="S19" i="2"/>
  <c r="R19" i="2"/>
  <c r="Q19" i="2"/>
  <c r="P19" i="2"/>
  <c r="O19" i="2"/>
  <c r="N19" i="2"/>
  <c r="M19" i="2"/>
  <c r="L19" i="2"/>
  <c r="J19" i="2"/>
  <c r="I19" i="2"/>
  <c r="V18" i="2"/>
  <c r="U18" i="2"/>
  <c r="T18" i="2"/>
  <c r="S18" i="2"/>
  <c r="R18" i="2"/>
  <c r="Q18" i="2"/>
  <c r="P18" i="2"/>
  <c r="O18" i="2"/>
  <c r="N18" i="2"/>
  <c r="M18" i="2"/>
  <c r="L18" i="2"/>
  <c r="J18" i="2"/>
  <c r="I18" i="2"/>
  <c r="H18" i="2"/>
  <c r="V17" i="2"/>
  <c r="H17" i="2" s="1"/>
  <c r="U17" i="2"/>
  <c r="T17" i="2"/>
  <c r="S17" i="2"/>
  <c r="R17" i="2"/>
  <c r="Q17" i="2"/>
  <c r="P17" i="2"/>
  <c r="O17" i="2"/>
  <c r="N17" i="2"/>
  <c r="M17" i="2"/>
  <c r="L17" i="2"/>
  <c r="J17" i="2"/>
  <c r="I17" i="2"/>
  <c r="V16" i="2"/>
  <c r="U16" i="2"/>
  <c r="T16" i="2"/>
  <c r="S16" i="2"/>
  <c r="R16" i="2"/>
  <c r="Q16" i="2"/>
  <c r="P16" i="2"/>
  <c r="O16" i="2"/>
  <c r="N16" i="2"/>
  <c r="M16" i="2"/>
  <c r="L16" i="2"/>
  <c r="J16" i="2"/>
  <c r="I16" i="2"/>
  <c r="H16" i="2"/>
  <c r="V15" i="2"/>
  <c r="U15" i="2"/>
  <c r="T15" i="2"/>
  <c r="S15" i="2"/>
  <c r="R15" i="2"/>
  <c r="Q15" i="2"/>
  <c r="P15" i="2"/>
  <c r="O15" i="2"/>
  <c r="N15" i="2"/>
  <c r="M15" i="2"/>
  <c r="L15" i="2"/>
  <c r="J15" i="2"/>
  <c r="I15" i="2"/>
  <c r="H15" i="2"/>
  <c r="V14" i="2"/>
  <c r="H14" i="2" s="1"/>
  <c r="U14" i="2"/>
  <c r="T14" i="2"/>
  <c r="S14" i="2"/>
  <c r="R14" i="2"/>
  <c r="Q14" i="2"/>
  <c r="P14" i="2"/>
  <c r="O14" i="2"/>
  <c r="N14" i="2"/>
  <c r="M14" i="2"/>
  <c r="L14" i="2"/>
  <c r="J14" i="2"/>
  <c r="I14" i="2"/>
  <c r="V13" i="2"/>
  <c r="U13" i="2"/>
  <c r="T13" i="2"/>
  <c r="S13" i="2"/>
  <c r="R13" i="2"/>
  <c r="Q13" i="2"/>
  <c r="P13" i="2"/>
  <c r="O13" i="2"/>
  <c r="N13" i="2"/>
  <c r="M13" i="2"/>
  <c r="L13" i="2"/>
  <c r="J13" i="2"/>
  <c r="I13" i="2"/>
  <c r="H13" i="2"/>
  <c r="V12" i="2"/>
  <c r="H12" i="2" s="1"/>
  <c r="U12" i="2"/>
  <c r="T12" i="2"/>
  <c r="S12" i="2"/>
  <c r="R12" i="2"/>
  <c r="Q12" i="2"/>
  <c r="P12" i="2"/>
  <c r="O12" i="2"/>
  <c r="N12" i="2"/>
  <c r="M12" i="2"/>
  <c r="L12" i="2"/>
  <c r="J12" i="2"/>
  <c r="I12" i="2"/>
  <c r="V11" i="2"/>
  <c r="U11" i="2"/>
  <c r="T11" i="2"/>
  <c r="S11" i="2"/>
  <c r="R11" i="2"/>
  <c r="Q11" i="2"/>
  <c r="P11" i="2"/>
  <c r="O11" i="2"/>
  <c r="N11" i="2"/>
  <c r="M11" i="2"/>
  <c r="L11" i="2"/>
  <c r="J11" i="2"/>
  <c r="I11" i="2"/>
  <c r="H11" i="2"/>
  <c r="V10" i="2"/>
  <c r="U10" i="2"/>
  <c r="T10" i="2"/>
  <c r="S10" i="2"/>
  <c r="R10" i="2"/>
  <c r="R11" i="1" s="1"/>
  <c r="L10" i="2"/>
  <c r="Q10" i="2" s="1"/>
  <c r="Q11" i="1" s="1"/>
  <c r="J10" i="2"/>
  <c r="FO11" i="1" s="1"/>
  <c r="I10" i="2"/>
  <c r="AI11" i="1" s="1"/>
  <c r="H10" i="2"/>
  <c r="AT11" i="1" s="1"/>
  <c r="D10" i="2"/>
  <c r="CO11" i="1" s="1"/>
  <c r="C10" i="2"/>
  <c r="V9" i="2"/>
  <c r="U9" i="2"/>
  <c r="U10" i="1" s="1"/>
  <c r="T9" i="2"/>
  <c r="T10" i="1" s="1"/>
  <c r="S9" i="2"/>
  <c r="S10" i="1" s="1"/>
  <c r="R9" i="2"/>
  <c r="R10" i="1" s="1"/>
  <c r="Q9" i="2"/>
  <c r="Q10" i="1" s="1"/>
  <c r="P9" i="2"/>
  <c r="P10" i="1" s="1"/>
  <c r="O9" i="2"/>
  <c r="O10" i="1" s="1"/>
  <c r="N9" i="2"/>
  <c r="L9" i="2"/>
  <c r="M9" i="2" s="1"/>
  <c r="M10" i="1" s="1"/>
  <c r="J9" i="2"/>
  <c r="AL10" i="1" s="1"/>
  <c r="I9" i="2"/>
  <c r="H9" i="2"/>
  <c r="D9" i="2"/>
  <c r="C9" i="2"/>
  <c r="B9" i="2"/>
  <c r="CR11" i="1" s="1"/>
  <c r="V8" i="2"/>
  <c r="H8" i="2" s="1"/>
  <c r="AT9" i="1" s="1"/>
  <c r="U8" i="2"/>
  <c r="U9" i="1" s="1"/>
  <c r="T8" i="2"/>
  <c r="S8" i="2"/>
  <c r="R8" i="2"/>
  <c r="Q8" i="2"/>
  <c r="P8" i="2"/>
  <c r="O8" i="2"/>
  <c r="N8" i="2"/>
  <c r="N9" i="1" s="1"/>
  <c r="M8" i="2"/>
  <c r="M9" i="1" s="1"/>
  <c r="L8" i="2"/>
  <c r="J8" i="2"/>
  <c r="AV9" i="1" s="1"/>
  <c r="I8" i="2"/>
  <c r="D8" i="2"/>
  <c r="C8" i="2"/>
  <c r="B8" i="2"/>
  <c r="CQ8" i="1" s="1"/>
  <c r="V7" i="2"/>
  <c r="U7" i="2"/>
  <c r="T7" i="2"/>
  <c r="S7" i="2"/>
  <c r="R7" i="2"/>
  <c r="Q7" i="2"/>
  <c r="P7" i="2"/>
  <c r="O7" i="2"/>
  <c r="N7" i="2"/>
  <c r="M7" i="2"/>
  <c r="L7" i="2"/>
  <c r="J7" i="2"/>
  <c r="FO8" i="1" s="1"/>
  <c r="I7" i="2"/>
  <c r="H7" i="2"/>
  <c r="AT8" i="1" s="1"/>
  <c r="D7" i="2"/>
  <c r="CO8" i="1" s="1"/>
  <c r="C7" i="2"/>
  <c r="B7" i="2"/>
  <c r="V6" i="2"/>
  <c r="U6" i="2"/>
  <c r="T6" i="2"/>
  <c r="T7" i="1" s="1"/>
  <c r="S6" i="2"/>
  <c r="S7" i="1" s="1"/>
  <c r="R6" i="2"/>
  <c r="R7" i="1" s="1"/>
  <c r="Q6" i="2"/>
  <c r="Q7" i="1" s="1"/>
  <c r="P6" i="2"/>
  <c r="P7" i="1" s="1"/>
  <c r="O6" i="2"/>
  <c r="O7" i="1" s="1"/>
  <c r="L6" i="2"/>
  <c r="N6" i="2" s="1"/>
  <c r="N7" i="1" s="1"/>
  <c r="J6" i="2"/>
  <c r="I6" i="2"/>
  <c r="AI7" i="1" s="1"/>
  <c r="H6" i="2"/>
  <c r="F7" i="1" s="1"/>
  <c r="D6" i="2"/>
  <c r="C6" i="2"/>
  <c r="CO7" i="1" s="1"/>
  <c r="V5" i="2"/>
  <c r="H5" i="2" s="1"/>
  <c r="U5" i="2"/>
  <c r="U6" i="1" s="1"/>
  <c r="L5" i="2"/>
  <c r="T5" i="2" s="1"/>
  <c r="T6" i="1" s="1"/>
  <c r="J5" i="2"/>
  <c r="I5" i="2"/>
  <c r="D5" i="2"/>
  <c r="C5" i="2"/>
  <c r="V4" i="2"/>
  <c r="U4" i="2"/>
  <c r="T4" i="2"/>
  <c r="S4" i="2"/>
  <c r="R4" i="2"/>
  <c r="Q4" i="2"/>
  <c r="L4" i="2"/>
  <c r="P4" i="2" s="1"/>
  <c r="P5" i="1" s="1"/>
  <c r="J4" i="2"/>
  <c r="FO5" i="1" s="1"/>
  <c r="I4" i="2"/>
  <c r="H4" i="2"/>
  <c r="AT5" i="1" s="1"/>
  <c r="D4" i="2"/>
  <c r="C4" i="2"/>
  <c r="CO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M11" i="1"/>
  <c r="FJ11" i="1"/>
  <c r="FI11" i="1"/>
  <c r="FH11" i="1"/>
  <c r="EV11" i="1"/>
  <c r="ES11" i="1"/>
  <c r="DY11" i="1"/>
  <c r="DO11" i="1"/>
  <c r="DA11" i="1"/>
  <c r="CZ11" i="1"/>
  <c r="CV11" i="1"/>
  <c r="CU11" i="1"/>
  <c r="CT11" i="1"/>
  <c r="CS11" i="1"/>
  <c r="CP11" i="1"/>
  <c r="CL11" i="1"/>
  <c r="CJ11" i="1"/>
  <c r="CI11" i="1"/>
  <c r="CH11" i="1"/>
  <c r="CG11" i="1"/>
  <c r="BH11" i="1"/>
  <c r="BG11" i="1"/>
  <c r="BF11" i="1"/>
  <c r="BE11" i="1"/>
  <c r="AM11" i="1"/>
  <c r="AL11" i="1"/>
  <c r="AK11" i="1"/>
  <c r="AJ11" i="1"/>
  <c r="AA11" i="1"/>
  <c r="Z11" i="1"/>
  <c r="Y11" i="1"/>
  <c r="X11" i="1"/>
  <c r="W11" i="1"/>
  <c r="U11" i="1"/>
  <c r="T11" i="1"/>
  <c r="S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Q10" i="1"/>
  <c r="CP10" i="1"/>
  <c r="CO10" i="1"/>
  <c r="FE10" i="1" s="1"/>
  <c r="CL10" i="1"/>
  <c r="CK10" i="1"/>
  <c r="CJ10" i="1"/>
  <c r="CI10" i="1"/>
  <c r="CH10" i="1"/>
  <c r="CG10" i="1"/>
  <c r="BH10" i="1"/>
  <c r="BG10" i="1"/>
  <c r="BF10" i="1"/>
  <c r="BE10" i="1"/>
  <c r="AV10" i="1"/>
  <c r="AT10" i="1"/>
  <c r="AM10" i="1"/>
  <c r="AJ10" i="1"/>
  <c r="AA10" i="1"/>
  <c r="Z10" i="1"/>
  <c r="Y10" i="1"/>
  <c r="X10" i="1"/>
  <c r="W10" i="1"/>
  <c r="N10" i="1"/>
  <c r="L10" i="1"/>
  <c r="J10" i="1"/>
  <c r="I10" i="1"/>
  <c r="H10" i="1"/>
  <c r="G10" i="1"/>
  <c r="F10" i="1"/>
  <c r="E10" i="1"/>
  <c r="D10" i="1"/>
  <c r="C10" i="1"/>
  <c r="B10" i="1"/>
  <c r="A10" i="1"/>
  <c r="FV9" i="1"/>
  <c r="FU9" i="1"/>
  <c r="FT9" i="1"/>
  <c r="FS9" i="1"/>
  <c r="FR9" i="1"/>
  <c r="FQ9" i="1"/>
  <c r="FP9" i="1"/>
  <c r="FM9" i="1"/>
  <c r="FJ9" i="1"/>
  <c r="FI9" i="1"/>
  <c r="FH9" i="1"/>
  <c r="EV9" i="1"/>
  <c r="ES9" i="1"/>
  <c r="DY9" i="1"/>
  <c r="DP9" i="1"/>
  <c r="DO9" i="1"/>
  <c r="DA9" i="1"/>
  <c r="CZ9" i="1"/>
  <c r="CV9" i="1"/>
  <c r="CU9" i="1"/>
  <c r="CT9" i="1"/>
  <c r="CS9" i="1"/>
  <c r="CR9" i="1"/>
  <c r="CQ9" i="1"/>
  <c r="CP9" i="1"/>
  <c r="CO9" i="1"/>
  <c r="L9" i="1" s="1"/>
  <c r="CL9" i="1"/>
  <c r="CI9" i="1"/>
  <c r="CH9" i="1"/>
  <c r="CG9" i="1"/>
  <c r="BH9" i="1"/>
  <c r="BG9" i="1"/>
  <c r="BF9" i="1"/>
  <c r="BE9" i="1"/>
  <c r="AJ9" i="1"/>
  <c r="AI9" i="1"/>
  <c r="AB9" i="1"/>
  <c r="AA9" i="1"/>
  <c r="Z9" i="1"/>
  <c r="Y9" i="1"/>
  <c r="X9" i="1"/>
  <c r="W9" i="1"/>
  <c r="T9" i="1"/>
  <c r="S9" i="1"/>
  <c r="R9" i="1"/>
  <c r="Q9" i="1"/>
  <c r="P9" i="1"/>
  <c r="O9" i="1"/>
  <c r="J9" i="1"/>
  <c r="I9" i="1"/>
  <c r="H9" i="1"/>
  <c r="G9" i="1"/>
  <c r="E9" i="1"/>
  <c r="D9" i="1"/>
  <c r="C9" i="1"/>
  <c r="B9" i="1"/>
  <c r="A9" i="1"/>
  <c r="FV8" i="1"/>
  <c r="FU8" i="1"/>
  <c r="FT8" i="1"/>
  <c r="FS8" i="1"/>
  <c r="FR8" i="1"/>
  <c r="FQ8" i="1"/>
  <c r="FP8" i="1"/>
  <c r="FM8" i="1"/>
  <c r="FJ8" i="1"/>
  <c r="FI8" i="1"/>
  <c r="FH8" i="1"/>
  <c r="EV8" i="1"/>
  <c r="ES8" i="1"/>
  <c r="EI8" i="1"/>
  <c r="DY8" i="1"/>
  <c r="DO8" i="1"/>
  <c r="DA8" i="1"/>
  <c r="CZ8" i="1"/>
  <c r="CV8" i="1"/>
  <c r="CU8" i="1"/>
  <c r="CT8" i="1"/>
  <c r="CS8" i="1"/>
  <c r="CR8" i="1"/>
  <c r="CP8" i="1"/>
  <c r="CL8" i="1"/>
  <c r="CJ8" i="1"/>
  <c r="CI8" i="1"/>
  <c r="CH8" i="1"/>
  <c r="CG8" i="1"/>
  <c r="BH8" i="1"/>
  <c r="BG8" i="1"/>
  <c r="BF8" i="1"/>
  <c r="BE8" i="1"/>
  <c r="AK8" i="1"/>
  <c r="AJ8" i="1"/>
  <c r="AI8" i="1"/>
  <c r="AA8" i="1"/>
  <c r="Z8" i="1"/>
  <c r="Y8" i="1"/>
  <c r="X8" i="1"/>
  <c r="W8" i="1"/>
  <c r="U8" i="1"/>
  <c r="T8" i="1"/>
  <c r="S8" i="1"/>
  <c r="R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P7" i="1"/>
  <c r="CL7" i="1"/>
  <c r="CK7" i="1"/>
  <c r="CJ7" i="1"/>
  <c r="CI7" i="1"/>
  <c r="CH7" i="1"/>
  <c r="CG7" i="1"/>
  <c r="BH7" i="1"/>
  <c r="BG7" i="1"/>
  <c r="BF7" i="1"/>
  <c r="BE7" i="1"/>
  <c r="AV7" i="1"/>
  <c r="AT7" i="1"/>
  <c r="AM7" i="1"/>
  <c r="AL7" i="1"/>
  <c r="AJ7" i="1"/>
  <c r="AA7" i="1"/>
  <c r="Z7" i="1"/>
  <c r="Y7" i="1"/>
  <c r="X7" i="1"/>
  <c r="W7" i="1"/>
  <c r="U7" i="1"/>
  <c r="K7" i="1"/>
  <c r="J7" i="1"/>
  <c r="I7" i="1"/>
  <c r="H7" i="1"/>
  <c r="G7" i="1"/>
  <c r="E7" i="1"/>
  <c r="D7" i="1"/>
  <c r="C7" i="1"/>
  <c r="B7" i="1"/>
  <c r="A7" i="1"/>
  <c r="FV6" i="1"/>
  <c r="FU6" i="1"/>
  <c r="FT6" i="1"/>
  <c r="FS6" i="1"/>
  <c r="FR6" i="1"/>
  <c r="FQ6" i="1"/>
  <c r="FP6" i="1"/>
  <c r="FO6" i="1"/>
  <c r="FM6" i="1"/>
  <c r="FJ6" i="1"/>
  <c r="FI6" i="1"/>
  <c r="FH6" i="1"/>
  <c r="EV6" i="1"/>
  <c r="ES6" i="1"/>
  <c r="DY6" i="1"/>
  <c r="DP6" i="1"/>
  <c r="DO6" i="1"/>
  <c r="DA6" i="1"/>
  <c r="CZ6" i="1"/>
  <c r="CV6" i="1"/>
  <c r="CU6" i="1"/>
  <c r="CT6" i="1"/>
  <c r="CS6" i="1"/>
  <c r="CQ6" i="1"/>
  <c r="CP6" i="1"/>
  <c r="CO6" i="1"/>
  <c r="L6" i="1" s="1"/>
  <c r="CL6" i="1"/>
  <c r="CI6" i="1"/>
  <c r="CH6" i="1"/>
  <c r="CG6" i="1"/>
  <c r="BH6" i="1"/>
  <c r="BG6" i="1"/>
  <c r="BF6" i="1"/>
  <c r="BE6" i="1"/>
  <c r="AV6" i="1"/>
  <c r="AJ6" i="1"/>
  <c r="AB6" i="1"/>
  <c r="AA6" i="1"/>
  <c r="Z6" i="1"/>
  <c r="Y6" i="1"/>
  <c r="X6" i="1"/>
  <c r="W6" i="1"/>
  <c r="J6" i="1"/>
  <c r="I6" i="1"/>
  <c r="H6" i="1"/>
  <c r="G6" i="1"/>
  <c r="E6" i="1"/>
  <c r="D6" i="1"/>
  <c r="C6" i="1"/>
  <c r="B6" i="1"/>
  <c r="A6" i="1"/>
  <c r="FV5" i="1"/>
  <c r="FU5" i="1"/>
  <c r="FT5" i="1"/>
  <c r="FS5" i="1"/>
  <c r="FR5" i="1"/>
  <c r="FQ5" i="1"/>
  <c r="FP5" i="1"/>
  <c r="FM5" i="1"/>
  <c r="FJ5" i="1"/>
  <c r="FI5" i="1"/>
  <c r="FH5" i="1"/>
  <c r="EV5" i="1"/>
  <c r="ES5" i="1"/>
  <c r="EI5" i="1"/>
  <c r="DY5" i="1"/>
  <c r="DO5" i="1"/>
  <c r="DA5" i="1"/>
  <c r="CZ5" i="1"/>
  <c r="CV5" i="1"/>
  <c r="CU5" i="1"/>
  <c r="CT5" i="1"/>
  <c r="CS5" i="1"/>
  <c r="CR5" i="1"/>
  <c r="CQ5" i="1"/>
  <c r="CP5" i="1"/>
  <c r="CL5" i="1"/>
  <c r="CJ5" i="1"/>
  <c r="CI5" i="1"/>
  <c r="CH5" i="1"/>
  <c r="CG5" i="1"/>
  <c r="BH5" i="1"/>
  <c r="BG5" i="1"/>
  <c r="BF5" i="1"/>
  <c r="BE5" i="1"/>
  <c r="AK5" i="1"/>
  <c r="AJ5" i="1"/>
  <c r="AI5" i="1"/>
  <c r="AB5" i="1"/>
  <c r="AA5" i="1"/>
  <c r="Z5" i="1"/>
  <c r="Y5" i="1"/>
  <c r="X5" i="1"/>
  <c r="W5" i="1"/>
  <c r="U5" i="1"/>
  <c r="T5" i="1"/>
  <c r="S5" i="1"/>
  <c r="R5" i="1"/>
  <c r="Q5" i="1"/>
  <c r="K5" i="1"/>
  <c r="J5" i="1"/>
  <c r="I5" i="1"/>
  <c r="H5" i="1"/>
  <c r="G5" i="1"/>
  <c r="E5" i="1"/>
  <c r="D5" i="1"/>
  <c r="C5" i="1"/>
  <c r="B5" i="1"/>
  <c r="A5" i="1"/>
  <c r="AA4" i="1"/>
  <c r="J4" i="1"/>
  <c r="I4" i="1"/>
  <c r="H4" i="1"/>
  <c r="F4" i="1"/>
  <c r="D4" i="1"/>
  <c r="B4" i="1"/>
  <c r="A4" i="1"/>
  <c r="L7" i="1" l="1"/>
  <c r="FE7" i="1"/>
  <c r="L5" i="1"/>
  <c r="FE5" i="1"/>
  <c r="AT6" i="1"/>
  <c r="F6" i="1"/>
  <c r="L11" i="1"/>
  <c r="FE11" i="1"/>
  <c r="AL6" i="1"/>
  <c r="L8" i="1"/>
  <c r="FE8" i="1"/>
  <c r="F9" i="1"/>
  <c r="FO9" i="1"/>
  <c r="M5" i="2"/>
  <c r="M6" i="1" s="1"/>
  <c r="AL8" i="1"/>
  <c r="EI9" i="1"/>
  <c r="N5" i="2"/>
  <c r="N6" i="1" s="1"/>
  <c r="AI6" i="1"/>
  <c r="CR6" i="1"/>
  <c r="AM8" i="1"/>
  <c r="DP10" i="1"/>
  <c r="CK11" i="1"/>
  <c r="O5" i="2"/>
  <c r="O6" i="1" s="1"/>
  <c r="AL5" i="1"/>
  <c r="EI6" i="1"/>
  <c r="AM5" i="1"/>
  <c r="DP7" i="1"/>
  <c r="CK8" i="1"/>
  <c r="AK9" i="1"/>
  <c r="AB10" i="1"/>
  <c r="AV11" i="1"/>
  <c r="P5" i="2"/>
  <c r="P6" i="1" s="1"/>
  <c r="AB7" i="1"/>
  <c r="M4" i="2"/>
  <c r="M5" i="1" s="1"/>
  <c r="Q5" i="2"/>
  <c r="Q6" i="1" s="1"/>
  <c r="N10" i="2"/>
  <c r="N11" i="1" s="1"/>
  <c r="M10" i="2"/>
  <c r="M11" i="1" s="1"/>
  <c r="CK5" i="1"/>
  <c r="AK6" i="1"/>
  <c r="CQ7" i="1"/>
  <c r="AV8" i="1"/>
  <c r="K9" i="1"/>
  <c r="AL9" i="1"/>
  <c r="FE9" i="1"/>
  <c r="CR10" i="1"/>
  <c r="EI10" i="1"/>
  <c r="AV5" i="1"/>
  <c r="K6" i="1"/>
  <c r="FE6" i="1"/>
  <c r="CR7" i="1"/>
  <c r="EI7" i="1"/>
  <c r="AM9" i="1"/>
  <c r="CJ9" i="1"/>
  <c r="F11" i="1"/>
  <c r="DP11" i="1"/>
  <c r="O10" i="2"/>
  <c r="O11" i="1" s="1"/>
  <c r="F8" i="1"/>
  <c r="AK10" i="1"/>
  <c r="AB11" i="1"/>
  <c r="O4" i="2"/>
  <c r="O5" i="1" s="1"/>
  <c r="S5" i="2"/>
  <c r="S6" i="1" s="1"/>
  <c r="M6" i="2"/>
  <c r="M7" i="1" s="1"/>
  <c r="P10" i="2"/>
  <c r="P11" i="1" s="1"/>
  <c r="N4" i="2"/>
  <c r="N5" i="1" s="1"/>
  <c r="R5" i="2"/>
  <c r="R6" i="1" s="1"/>
  <c r="CJ6" i="1"/>
  <c r="DP8" i="1"/>
  <c r="CK9" i="1"/>
  <c r="CQ11" i="1"/>
  <c r="F5" i="1"/>
  <c r="DP5" i="1"/>
  <c r="CK6" i="1"/>
  <c r="K10" i="1"/>
</calcChain>
</file>

<file path=xl/sharedStrings.xml><?xml version="1.0" encoding="utf-8"?>
<sst xmlns="http://schemas.openxmlformats.org/spreadsheetml/2006/main" count="757" uniqueCount="607">
  <si>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</si>
  <si>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</si>
  <si>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</si>
  <si>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</si>
  <si>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</si>
  <si>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</si>
  <si>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</si>
  <si>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</si>
  <si>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</si>
  <si>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</si>
  <si>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</si>
  <si>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</si>
  <si>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</si>
  <si>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</si>
  <si>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</si>
  <si>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</si>
  <si>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</si>
  <si>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</si>
  <si>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</si>
  <si>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</si>
  <si>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</si>
  <si>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</si>
  <si>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</si>
  <si>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</si>
  <si>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</si>
  <si>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</si>
  <si>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</si>
  <si>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</si>
  <si>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</si>
  <si>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</si>
  <si>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</si>
  <si>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</si>
  <si>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</si>
  <si>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</si>
  <si>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</si>
  <si>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</si>
  <si>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</si>
  <si>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</si>
  <si>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</si>
  <si>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</si>
  <si>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</si>
  <si>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</si>
  <si>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</si>
  <si>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</si>
  <si>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</si>
  <si>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</si>
  <si>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</si>
  <si>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</si>
  <si>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</si>
  <si>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</si>
  <si>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</si>
  <si>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</si>
  <si>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</si>
  <si>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</si>
  <si>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</si>
  <si>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</si>
  <si>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</si>
  <si>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</si>
  <si>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</si>
  <si>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</si>
  <si>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</si>
  <si>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</si>
  <si>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</si>
  <si>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</si>
  <si>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</si>
  <si>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</si>
  <si>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</si>
  <si>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</si>
  <si>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</si>
  <si>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</si>
  <si>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</si>
  <si>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</si>
  <si>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</si>
  <si>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</si>
  <si>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</si>
  <si>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</si>
  <si>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</si>
  <si>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</si>
  <si>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</si>
  <si>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</si>
  <si>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</si>
  <si>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</si>
  <si>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</si>
  <si>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</si>
  <si>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</si>
  <si>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</si>
  <si>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</si>
  <si>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</si>
  <si>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</si>
  <si>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</si>
  <si>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</si>
  <si>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</si>
  <si>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</si>
  <si>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</si>
  <si>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</si>
  <si>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</si>
  <si>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</si>
  <si>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</si>
  <si>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</si>
  <si>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</si>
  <si>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</si>
  <si>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</si>
  <si>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</si>
  <si>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</si>
  <si>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</si>
  <si>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</si>
  <si>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</si>
  <si>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</si>
  <si>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</si>
  <si>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</si>
  <si>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</si>
  <si>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</si>
  <si>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</si>
  <si>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</si>
  <si>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</si>
  <si>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</si>
  <si>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</si>
  <si>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</si>
  <si>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</si>
  <si>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</si>
  <si>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</si>
  <si>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</si>
  <si>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</si>
  <si>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</si>
  <si>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</si>
  <si>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</si>
  <si>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</si>
  <si>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</si>
  <si>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</si>
  <si>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</si>
  <si>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</si>
  <si>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</si>
  <si>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</si>
  <si>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</si>
  <si>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</si>
  <si>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</si>
  <si>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</si>
  <si>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</si>
  <si>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</si>
  <si>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</si>
  <si>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</si>
  <si>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</si>
  <si>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</si>
  <si>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</si>
  <si>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</si>
  <si>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</si>
  <si>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</si>
  <si>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</si>
  <si>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</si>
  <si>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</si>
  <si>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</si>
  <si>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</si>
  <si>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</si>
  <si>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</si>
  <si>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</si>
  <si>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</si>
  <si>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</si>
  <si>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</si>
  <si>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</si>
  <si>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</si>
  <si>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</si>
  <si>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</si>
  <si>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</si>
  <si>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</si>
  <si>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</si>
  <si>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</si>
  <si>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</si>
  <si>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</si>
  <si>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</si>
  <si>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</si>
  <si>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</si>
  <si>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</si>
  <si>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</si>
  <si>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</si>
  <si>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</si>
  <si>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</si>
  <si>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</si>
  <si>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</si>
  <si>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</si>
  <si>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</si>
  <si>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</si>
  <si>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</si>
  <si>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</si>
  <si>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</si>
  <si>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</si>
  <si>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</si>
  <si>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</si>
  <si>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</si>
  <si>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</si>
  <si>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</si>
  <si>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</si>
  <si>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</si>
  <si>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</si>
  <si>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</si>
  <si>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</si>
  <si>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</si>
  <si>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</si>
  <si>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</si>
  <si>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</si>
  <si>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</si>
  <si>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</si>
  <si>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</si>
  <si>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</si>
  <si>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</si>
  <si>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</si>
  <si>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</si>
  <si>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</si>
  <si>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</si>
  <si>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</si>
  <si>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</si>
  <si>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</si>
  <si>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</si>
  <si>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</si>
  <si>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</si>
  <si>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</si>
  <si>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</si>
  <si>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</si>
  <si>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</si>
  <si>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</si>
  <si>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</si>
  <si>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</si>
  <si>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</si>
  <si>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</si>
  <si>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</si>
  <si>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</si>
  <si>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</si>
  <si>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</si>
  <si>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</si>
  <si>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</si>
  <si>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</si>
  <si>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</si>
  <si>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</si>
  <si>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</si>
  <si>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</si>
  <si>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</si>
  <si>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</si>
  <si>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</si>
  <si>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</si>
  <si>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</si>
  <si>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</si>
  <si>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</si>
  <si>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</si>
  <si>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</si>
  <si>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</si>
  <si>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</si>
  <si>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</si>
  <si>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</si>
  <si>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</si>
  <si>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</si>
  <si>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</si>
  <si>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</si>
  <si>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</si>
  <si>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</si>
  <si>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</si>
  <si>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</si>
  <si>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</si>
  <si>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</si>
  <si>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</si>
  <si>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</si>
  <si>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</si>
  <si>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</si>
  <si>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</si>
  <si>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</si>
  <si>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</si>
  <si>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</si>
  <si>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</si>
  <si>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</si>
  <si>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</si>
  <si>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</si>
  <si>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</si>
  <si>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</si>
  <si>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</si>
  <si>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</si>
  <si>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</si>
  <si>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</si>
  <si>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</si>
  <si>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</si>
  <si>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</si>
  <si>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</si>
  <si>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</si>
  <si>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</si>
  <si>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</si>
  <si>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</si>
  <si>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</si>
  <si>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</si>
  <si>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</si>
  <si>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</si>
  <si>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</si>
  <si>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</si>
  <si>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</si>
  <si>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</si>
  <si>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</si>
  <si>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</si>
  <si>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</si>
  <si>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</si>
  <si>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</si>
  <si>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</si>
  <si>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</si>
  <si>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</si>
  <si>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</si>
  <si>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</si>
  <si>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</si>
  <si>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</si>
  <si>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</si>
  <si>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</si>
  <si>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</si>
  <si>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</si>
  <si>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</si>
  <si>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</si>
  <si>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</si>
  <si>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</si>
  <si>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</si>
  <si>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</si>
  <si>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</si>
  <si>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</si>
  <si>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</si>
  <si>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</si>
  <si>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</si>
  <si>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</si>
  <si>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</si>
  <si>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</si>
  <si>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</si>
  <si>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</si>
  <si>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</si>
  <si>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</si>
  <si>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</si>
  <si>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</si>
  <si>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</si>
  <si>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</si>
  <si>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</si>
  <si>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</si>
  <si>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</si>
  <si>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</si>
  <si>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</si>
  <si>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</si>
  <si>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</si>
  <si>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</si>
  <si>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</si>
  <si>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</si>
  <si>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</si>
  <si>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</si>
  <si>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</si>
  <si>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</si>
  <si>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</si>
  <si>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</si>
  <si>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</si>
  <si>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</si>
  <si>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</si>
  <si>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</si>
  <si>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</si>
  <si>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</si>
  <si>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</si>
  <si>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</si>
  <si>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</si>
  <si>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</si>
  <si>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</si>
  <si>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</si>
  <si>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</si>
  <si>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</si>
  <si>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</si>
  <si>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</si>
  <si>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</si>
  <si>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</si>
  <si>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</si>
  <si>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</si>
  <si>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</si>
  <si>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</si>
  <si>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</si>
  <si>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</si>
  <si>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</si>
  <si>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</si>
  <si>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</si>
  <si>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</si>
  <si>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</si>
  <si>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HP/W. PS/840 G3/DE</t>
  </si>
  <si>
    <t>Price – NON-Backlit</t>
  </si>
  <si>
    <t>HP 650 G1 wo - FR</t>
  </si>
  <si>
    <t>French</t>
  </si>
  <si>
    <t>HP/W. PS/840 G3/FR</t>
  </si>
  <si>
    <t>Packing size</t>
  </si>
  <si>
    <t>Big</t>
  </si>
  <si>
    <t>HP 650 G1 wo - IT</t>
  </si>
  <si>
    <t>Italian</t>
  </si>
  <si>
    <t>HP/W. PS/840 G3/IT</t>
  </si>
  <si>
    <t>Package height (CM)</t>
  </si>
  <si>
    <t>HP 650 G1 wo - ES</t>
  </si>
  <si>
    <t>Spanish</t>
  </si>
  <si>
    <t>Package width (CM)</t>
  </si>
  <si>
    <t>HP 650 G1 wo - UK</t>
  </si>
  <si>
    <t>UK</t>
  </si>
  <si>
    <t>Package length (CM)</t>
  </si>
  <si>
    <t>HP 650 G1 wo - USI</t>
  </si>
  <si>
    <t>US International</t>
  </si>
  <si>
    <t>HP/W. PS/840 G3/USI</t>
  </si>
  <si>
    <t>Origin of Product</t>
  </si>
  <si>
    <t>HP 650 G1 wo - US</t>
  </si>
  <si>
    <t>US</t>
  </si>
  <si>
    <t>HP/W. PS/840 G3/US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</si>
  <si>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</si>
  <si>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</si>
  <si>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</si>
  <si>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</si>
  <si>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</si>
  <si>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</si>
  <si>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</si>
  <si>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</si>
  <si>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</si>
  <si>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</si>
  <si>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</si>
  <si>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</si>
  <si>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</si>
  <si>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</si>
  <si>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</si>
  <si>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</si>
  <si>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</si>
  <si>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</si>
  <si>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</si>
  <si>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</si>
  <si>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</si>
  <si>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</si>
  <si>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</si>
  <si>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</si>
  <si>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</si>
  <si>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</si>
  <si>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</si>
  <si>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</si>
  <si>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</si>
  <si>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Marketplace</t>
  </si>
  <si>
    <t>EU</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</si>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</sst>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D8110A5" TargetMode="External"/><Relationship Id="rId1" Type="http://schemas.openxmlformats.org/officeDocument/2006/relationships/externalLinkPath" Target="file:///DD8110A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606</v>
      </c>
    </row>
    <row r="4" spans="1:193" ht="17" x14ac:dyDescent="0.2">
      <c r="A4" s="2" t="str">
        <f>IF(ISBLANK(Values!E3),"",IF(Values!$B$37="EU","computercomponent","computer"))</f>
        <v>computercomponent</v>
      </c>
      <c r="B4" s="28" t="str">
        <f>Values!B13</f>
        <v>HP 650 parent</v>
      </c>
      <c r="C4" s="28" t="s">
        <v>345</v>
      </c>
      <c r="D4" s="29">
        <f>Values!B14</f>
        <v>5714401650997</v>
      </c>
      <c r="E4" s="2" t="s">
        <v>346</v>
      </c>
      <c r="F4" s="28" t="str">
        <f>SUBSTITUTE(Values!B1, "{language}", "") &amp; " " &amp; Values!B3</f>
        <v>vervangend  toetsenbord met achtergrondverlichting voor HP  650 G1, 655 G1</v>
      </c>
      <c r="G4" s="28" t="s">
        <v>345</v>
      </c>
      <c r="H4" s="2" t="str">
        <f>Values!B16</f>
        <v>laptop-computer-replacement-parts</v>
      </c>
      <c r="I4" s="2" t="str">
        <f>IF(ISBLANK(Values!E3),"","4730574031")</f>
        <v>4730574031</v>
      </c>
      <c r="J4" s="30" t="str">
        <f>Values!B13</f>
        <v>HP 650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HP 650 G1 wo - DE</v>
      </c>
      <c r="C5" s="30" t="str">
        <f>IF(ISBLANK(Values!E4),"","TellusRem")</f>
        <v>TellusRem</v>
      </c>
      <c r="D5" s="29">
        <f>IF(ISBLANK(Values!E4),"",Values!E4)</f>
        <v>5714401650010</v>
      </c>
      <c r="E5" s="2" t="str">
        <f>IF(ISBLANK(Values!E4),"","EAN")</f>
        <v>EAN</v>
      </c>
      <c r="F5" s="28" t="str">
        <f>IF(ISBLANK(Values!E4),"",IF(Values!J4, SUBSTITUTE(Values!$B$1, "{language}", Values!H4) &amp; " " &amp;Values!$B$3, SUBSTITUTE(Values!$B$2, "{language}", Values!$H4) &amp; " " &amp;Values!$B$3))</f>
        <v>vervangend Duitse toetsenbord met achtergrondverlichting voor HP  650 G1, 655 G1</v>
      </c>
      <c r="G5" s="30" t="str">
        <f>IF(ISBLANK(Values!E4),"","TellusRem")</f>
        <v>TellusRem</v>
      </c>
      <c r="H5" s="2" t="str">
        <f>IF(ISBLANK(Values!E4),"",Values!$B$16)</f>
        <v>laptop-computer-replacement-parts</v>
      </c>
      <c r="I5" s="2" t="str">
        <f>IF(ISBLANK(Values!E4),"","4730574031")</f>
        <v>4730574031</v>
      </c>
      <c r="J5" s="32" t="str">
        <f>IF(ISBLANK(Values!E4),"",Values!F4 )</f>
        <v>HP 650 G1 wo - DE</v>
      </c>
      <c r="K5" s="28">
        <f>IF(ISBLANK(Values!E4),"",IF(Values!J4, Values!$B$4, Values!$B$5))</f>
        <v>58.99</v>
      </c>
      <c r="L5" s="28" t="str">
        <f>IF(ISBLANK(Values!E4),"",IF($CO5="DEFAULT", Values!$B$18, ""))</f>
        <v/>
      </c>
      <c r="M5" s="28" t="str">
        <f>IF(ISBLANK(Values!E4),"",Values!$M4)</f>
        <v>https://raw.githubusercontent.com/PatrickVibild/TellusAmazonPictures/master/pictures/HP/W. PS/840 G3/DE/1.jpg</v>
      </c>
      <c r="N5" s="28" t="str">
        <f>IF(ISBLANK(Values!$F4),"",Values!N4)</f>
        <v>https://raw.githubusercontent.com/PatrickVibild/TellusAmazonPictures/master/pictures/HP/W. PS/840 G3/DE/2.jpg</v>
      </c>
      <c r="O5" s="28" t="str">
        <f>IF(ISBLANK(Values!$F4),"",Values!O4)</f>
        <v>https://raw.githubusercontent.com/PatrickVibild/TellusAmazonPictures/master/pictures/HP/W. PS/840 G3/DE/3.jpg</v>
      </c>
      <c r="P5" s="28" t="str">
        <f>IF(ISBLANK(Values!$F4),"",Values!P4)</f>
        <v>https://raw.githubusercontent.com/PatrickVibild/TellusAmazonPictures/master/pictures/HP/W. PS/840 G3/DE/4.jpg</v>
      </c>
      <c r="Q5" s="28" t="str">
        <f>IF(ISBLANK(Values!$F4),"",Values!Q4)</f>
        <v>https://raw.githubusercontent.com/PatrickVibild/TellusAmazonPictures/master/pictures/HP/W. PS/840 G3/DE/5.jpg</v>
      </c>
      <c r="R5" s="28" t="str">
        <f>IF(ISBLANK(Values!$F4),"",Values!R4)</f>
        <v>https://raw.githubusercontent.com/PatrickVibild/TellusAmazonPictures/master/pictures/HP/W. PS/840 G3/DE/6.jpg</v>
      </c>
      <c r="S5" s="28" t="str">
        <f>IF(ISBLANK(Values!$F4),"",Values!S4)</f>
        <v>https://raw.githubusercontent.com/PatrickVibild/TellusAmazonPictures/master/pictures/HP/W. PS/840 G3/DE/7.jpg</v>
      </c>
      <c r="T5" s="28" t="str">
        <f>IF(ISBLANK(Values!$F4),"",Values!T4)</f>
        <v>https://raw.githubusercontent.com/PatrickVibild/TellusAmazonPictures/master/pictures/HP/W. PS/840 G3/DE/8.jpg</v>
      </c>
      <c r="U5" s="28" t="str">
        <f>IF(ISBLANK(Values!$F4),"",Values!U4)</f>
        <v>https://raw.githubusercontent.com/PatrickVibild/TellusAmazonPictures/master/pictures/HP/W. PS/840 G3/DE/9.jpg</v>
      </c>
      <c r="W5" s="30" t="str">
        <f>IF(ISBLANK(Values!E4),"","Child")</f>
        <v>Child</v>
      </c>
      <c r="X5" s="30" t="str">
        <f>IF(ISBLANK(Values!E4),"",Values!$B$13)</f>
        <v>HP 650 parent</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xml:space="preserve">👉 LAYOUT - 🇩🇪 Duitse GEEN achtergrondverlichting. </v>
      </c>
      <c r="AM5" s="2" t="str">
        <f>SUBSTITUTE(IF(ISBLANK(Values!E4),"",Values!$B$27), "{model}", Values!$B$3)</f>
        <v xml:space="preserve">👉 COMPATIBEL MET - HP 650 G1, 655 G1.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58.99</v>
      </c>
    </row>
    <row r="6" spans="1:193" ht="64" x14ac:dyDescent="0.2">
      <c r="A6" s="2" t="str">
        <f>IF(ISBLANK(Values!E5),"",IF(Values!$B$37="EU","computercomponent","computer"))</f>
        <v>computercomponent</v>
      </c>
      <c r="B6" s="34" t="str">
        <f>IF(ISBLANK(Values!E5),"",Values!F5)</f>
        <v>HP 650 G1 wo - FR</v>
      </c>
      <c r="C6" s="30" t="str">
        <f>IF(ISBLANK(Values!E5),"","TellusRem")</f>
        <v>TellusRem</v>
      </c>
      <c r="D6" s="29">
        <f>IF(ISBLANK(Values!E5),"",Values!E5)</f>
        <v>5714401650027</v>
      </c>
      <c r="E6" s="2" t="str">
        <f>IF(ISBLANK(Values!E5),"","EAN")</f>
        <v>EAN</v>
      </c>
      <c r="F6" s="28" t="str">
        <f>IF(ISBLANK(Values!E5),"",IF(Values!J5, SUBSTITUTE(Values!$B$1, "{language}", Values!H5) &amp; " " &amp;Values!$B$3, SUBSTITUTE(Values!$B$2, "{language}", Values!$H5) &amp; " " &amp;Values!$B$3))</f>
        <v>vervangend Frans toetsenbord met achtergrondverlichting voor HP  650 G1, 655 G1</v>
      </c>
      <c r="G6" s="30" t="str">
        <f>IF(ISBLANK(Values!E5),"","TellusRem")</f>
        <v>TellusRem</v>
      </c>
      <c r="H6" s="2" t="str">
        <f>IF(ISBLANK(Values!E5),"",Values!$B$16)</f>
        <v>laptop-computer-replacement-parts</v>
      </c>
      <c r="I6" s="2" t="str">
        <f>IF(ISBLANK(Values!E5),"","4730574031")</f>
        <v>4730574031</v>
      </c>
      <c r="J6" s="32" t="str">
        <f>IF(ISBLANK(Values!E5),"",Values!F5 )</f>
        <v>HP 650 G1 wo - FR</v>
      </c>
      <c r="K6" s="28">
        <f>IF(ISBLANK(Values!E5),"",IF(Values!J5, Values!$B$4, Values!$B$5))</f>
        <v>58.99</v>
      </c>
      <c r="L6" s="28" t="str">
        <f>IF(ISBLANK(Values!E5),"",IF($CO6="DEFAULT", Values!$B$18, ""))</f>
        <v/>
      </c>
      <c r="M6" s="28" t="str">
        <f>IF(ISBLANK(Values!E5),"",Values!$M5)</f>
        <v>https://raw.githubusercontent.com/PatrickVibild/TellusAmazonPictures/master/pictures/HP/W. PS/840 G3/FR/1.jpg</v>
      </c>
      <c r="N6" s="28" t="str">
        <f>IF(ISBLANK(Values!$F5),"",Values!N5)</f>
        <v>https://raw.githubusercontent.com/PatrickVibild/TellusAmazonPictures/master/pictures/HP/W. PS/840 G3/FR/2.jpg</v>
      </c>
      <c r="O6" s="28" t="str">
        <f>IF(ISBLANK(Values!$F5),"",Values!O5)</f>
        <v>https://raw.githubusercontent.com/PatrickVibild/TellusAmazonPictures/master/pictures/HP/W. PS/840 G3/FR/3.jpg</v>
      </c>
      <c r="P6" s="28" t="str">
        <f>IF(ISBLANK(Values!$F5),"",Values!P5)</f>
        <v>https://raw.githubusercontent.com/PatrickVibild/TellusAmazonPictures/master/pictures/HP/W. PS/840 G3/FR/4.jpg</v>
      </c>
      <c r="Q6" s="28" t="str">
        <f>IF(ISBLANK(Values!$F5),"",Values!Q5)</f>
        <v>https://raw.githubusercontent.com/PatrickVibild/TellusAmazonPictures/master/pictures/HP/W. PS/840 G3/FR/5.jpg</v>
      </c>
      <c r="R6" s="28" t="str">
        <f>IF(ISBLANK(Values!$F5),"",Values!R5)</f>
        <v>https://raw.githubusercontent.com/PatrickVibild/TellusAmazonPictures/master/pictures/HP/W. PS/840 G3/FR/6.jpg</v>
      </c>
      <c r="S6" s="28" t="str">
        <f>IF(ISBLANK(Values!$F5),"",Values!S5)</f>
        <v>https://raw.githubusercontent.com/PatrickVibild/TellusAmazonPictures/master/pictures/HP/W. PS/840 G3/FR/7.jpg</v>
      </c>
      <c r="T6" s="28" t="str">
        <f>IF(ISBLANK(Values!$F5),"",Values!T5)</f>
        <v>https://raw.githubusercontent.com/PatrickVibild/TellusAmazonPictures/master/pictures/HP/W. PS/840 G3/FR/8.jpg</v>
      </c>
      <c r="U6" s="28" t="str">
        <f>IF(ISBLANK(Values!$F5),"",Values!U5)</f>
        <v>https://raw.githubusercontent.com/PatrickVibild/TellusAmazonPictures/master/pictures/HP/W. PS/840 G3/FR/9.jpg</v>
      </c>
      <c r="W6" s="30" t="str">
        <f>IF(ISBLANK(Values!E5),"","Child")</f>
        <v>Child</v>
      </c>
      <c r="X6" s="30" t="str">
        <f>IF(ISBLANK(Values!E5),"",Values!$B$13)</f>
        <v>HP 650 parent</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xml:space="preserve">👉 LAYOUT - 🇫🇷 Frans GEEN achtergrondverlichting. </v>
      </c>
      <c r="AM6" s="2" t="str">
        <f>SUBSTITUTE(IF(ISBLANK(Values!E5),"",Values!$B$27), "{model}", Values!$B$3)</f>
        <v xml:space="preserve">👉 COMPATIBEL MET - HP 650 G1, 655 G1.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58.99</v>
      </c>
    </row>
    <row r="7" spans="1:193" ht="64" x14ac:dyDescent="0.2">
      <c r="A7" s="2" t="str">
        <f>IF(ISBLANK(Values!E6),"",IF(Values!$B$37="EU","computercomponent","computer"))</f>
        <v>computercomponent</v>
      </c>
      <c r="B7" s="34" t="str">
        <f>IF(ISBLANK(Values!E6),"",Values!F6)</f>
        <v>HP 650 G1 wo - IT</v>
      </c>
      <c r="C7" s="30" t="str">
        <f>IF(ISBLANK(Values!E6),"","TellusRem")</f>
        <v>TellusRem</v>
      </c>
      <c r="D7" s="29">
        <f>IF(ISBLANK(Values!E6),"",Values!E6)</f>
        <v>5714401650034</v>
      </c>
      <c r="E7" s="2" t="str">
        <f>IF(ISBLANK(Values!E6),"","EAN")</f>
        <v>EAN</v>
      </c>
      <c r="F7" s="28" t="str">
        <f>IF(ISBLANK(Values!E6),"",IF(Values!J6, SUBSTITUTE(Values!$B$1, "{language}", Values!H6) &amp; " " &amp;Values!$B$3, SUBSTITUTE(Values!$B$2, "{language}", Values!$H6) &amp; " " &amp;Values!$B$3))</f>
        <v>vervangend Italiaans toetsenbord met achtergrondverlichting voor HP  650 G1, 655 G1</v>
      </c>
      <c r="G7" s="30" t="str">
        <f>IF(ISBLANK(Values!E6),"","TellusRem")</f>
        <v>TellusRem</v>
      </c>
      <c r="H7" s="2" t="str">
        <f>IF(ISBLANK(Values!E6),"",Values!$B$16)</f>
        <v>laptop-computer-replacement-parts</v>
      </c>
      <c r="I7" s="2" t="str">
        <f>IF(ISBLANK(Values!E6),"","4730574031")</f>
        <v>4730574031</v>
      </c>
      <c r="J7" s="32" t="str">
        <f>IF(ISBLANK(Values!E6),"",Values!F6 )</f>
        <v>HP 650 G1 wo - IT</v>
      </c>
      <c r="K7" s="28">
        <f>IF(ISBLANK(Values!E6),"",IF(Values!J6, Values!$B$4, Values!$B$5))</f>
        <v>58.99</v>
      </c>
      <c r="L7" s="28" t="str">
        <f>IF(ISBLANK(Values!E6),"",IF($CO7="DEFAULT", Values!$B$18, ""))</f>
        <v/>
      </c>
      <c r="M7" s="28" t="str">
        <f>IF(ISBLANK(Values!E6),"",Values!$M6)</f>
        <v>https://raw.githubusercontent.com/PatrickVibild/TellusAmazonPictures/master/pictures/HP/W. PS/840 G3/IT/1.jpg</v>
      </c>
      <c r="N7" s="28" t="str">
        <f>IF(ISBLANK(Values!$F6),"",Values!N6)</f>
        <v>https://raw.githubusercontent.com/PatrickVibild/TellusAmazonPictures/master/pictures/HP/W. PS/840 G3/IT/2.jpg</v>
      </c>
      <c r="O7" s="28" t="str">
        <f>IF(ISBLANK(Values!$F6),"",Values!O6)</f>
        <v>https://raw.githubusercontent.com/PatrickVibild/TellusAmazonPictures/master/pictures/HP/W. PS/840 G3/IT/3.jpg</v>
      </c>
      <c r="P7" s="28" t="str">
        <f>IF(ISBLANK(Values!$F6),"",Values!P6)</f>
        <v>https://raw.githubusercontent.com/PatrickVibild/TellusAmazonPictures/master/pictures/HP/W. PS/840 G3/IT/4.jpg</v>
      </c>
      <c r="Q7" s="28" t="str">
        <f>IF(ISBLANK(Values!$F6),"",Values!Q6)</f>
        <v>https://raw.githubusercontent.com/PatrickVibild/TellusAmazonPictures/master/pictures/HP/W. PS/840 G3/IT/5.jpg</v>
      </c>
      <c r="R7" s="28" t="str">
        <f>IF(ISBLANK(Values!$F6),"",Values!R6)</f>
        <v>https://raw.githubusercontent.com/PatrickVibild/TellusAmazonPictures/master/pictures/HP/W. PS/840 G3/IT/6.jpg</v>
      </c>
      <c r="S7" s="28" t="str">
        <f>IF(ISBLANK(Values!$F6),"",Values!S6)</f>
        <v>https://raw.githubusercontent.com/PatrickVibild/TellusAmazonPictures/master/pictures/HP/W. PS/840 G3/IT/7.jpg</v>
      </c>
      <c r="T7" s="28" t="str">
        <f>IF(ISBLANK(Values!$F6),"",Values!T6)</f>
        <v>https://raw.githubusercontent.com/PatrickVibild/TellusAmazonPictures/master/pictures/HP/W. PS/840 G3/IT/8.jpg</v>
      </c>
      <c r="U7" s="28" t="str">
        <f>IF(ISBLANK(Values!$F6),"",Values!U6)</f>
        <v>https://raw.githubusercontent.com/PatrickVibild/TellusAmazonPictures/master/pictures/HP/W. PS/840 G3/IT/9.jpg</v>
      </c>
      <c r="W7" s="30" t="str">
        <f>IF(ISBLANK(Values!E6),"","Child")</f>
        <v>Child</v>
      </c>
      <c r="X7" s="30" t="str">
        <f>IF(ISBLANK(Values!E6),"",Values!$B$13)</f>
        <v>HP 650 parent</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xml:space="preserve">👉 LAYOUT - 🇮🇹 Italiaans GEEN achtergrondverlichting. </v>
      </c>
      <c r="AM7" s="2" t="str">
        <f>SUBSTITUTE(IF(ISBLANK(Values!E6),"",Values!$B$27), "{model}", Values!$B$3)</f>
        <v xml:space="preserve">👉 COMPATIBEL MET - HP 650 G1, 655 G1.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58.99</v>
      </c>
    </row>
    <row r="8" spans="1:193" ht="64" x14ac:dyDescent="0.2">
      <c r="A8" s="2" t="str">
        <f>IF(ISBLANK(Values!E7),"",IF(Values!$B$37="EU","computercomponent","computer"))</f>
        <v>computercomponent</v>
      </c>
      <c r="B8" s="34" t="str">
        <f>IF(ISBLANK(Values!E7),"",Values!F7)</f>
        <v>HP 650 G1 wo - ES</v>
      </c>
      <c r="C8" s="30" t="str">
        <f>IF(ISBLANK(Values!E7),"","TellusRem")</f>
        <v>TellusRem</v>
      </c>
      <c r="D8" s="29">
        <f>IF(ISBLANK(Values!E7),"",Values!E7)</f>
        <v>5714401650041</v>
      </c>
      <c r="E8" s="2" t="str">
        <f>IF(ISBLANK(Values!E7),"","EAN")</f>
        <v>EAN</v>
      </c>
      <c r="F8" s="28" t="str">
        <f>IF(ISBLANK(Values!E7),"",IF(Values!J7, SUBSTITUTE(Values!$B$1, "{language}", Values!H7) &amp; " " &amp;Values!$B$3, SUBSTITUTE(Values!$B$2, "{language}", Values!$H7) &amp; " " &amp;Values!$B$3))</f>
        <v>vervangend Spaans toetsenbord met achtergrondverlichting voor HP  650 G1, 655 G1</v>
      </c>
      <c r="G8" s="30" t="str">
        <f>IF(ISBLANK(Values!E7),"","TellusRem")</f>
        <v>TellusRem</v>
      </c>
      <c r="H8" s="2" t="str">
        <f>IF(ISBLANK(Values!E7),"",Values!$B$16)</f>
        <v>laptop-computer-replacement-parts</v>
      </c>
      <c r="I8" s="2" t="str">
        <f>IF(ISBLANK(Values!E7),"","4730574031")</f>
        <v>4730574031</v>
      </c>
      <c r="J8" s="32" t="str">
        <f>IF(ISBLANK(Values!E7),"",Values!F7 )</f>
        <v>HP 650 G1 wo - ES</v>
      </c>
      <c r="K8" s="28">
        <f>IF(ISBLANK(Values!E7),"",IF(Values!J7, Values!$B$4, Values!$B$5))</f>
        <v>58.99</v>
      </c>
      <c r="L8" s="28"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HP 650 parent</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xml:space="preserve">👉 LAYOUT - 🇪🇸 Spaans GEEN achtergrondverlichting. </v>
      </c>
      <c r="AM8" s="2" t="str">
        <f>SUBSTITUTE(IF(ISBLANK(Values!E7),"",Values!$B$27), "{model}", Values!$B$3)</f>
        <v xml:space="preserve">👉 COMPATIBEL MET - HP 650 G1, 655 G1.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58.99</v>
      </c>
    </row>
    <row r="9" spans="1:193" ht="64" x14ac:dyDescent="0.2">
      <c r="A9" s="2" t="str">
        <f>IF(ISBLANK(Values!E8),"",IF(Values!$B$37="EU","computercomponent","computer"))</f>
        <v>computercomponent</v>
      </c>
      <c r="B9" s="34" t="str">
        <f>IF(ISBLANK(Values!E8),"",Values!F8)</f>
        <v>HP 650 G1 wo - UK</v>
      </c>
      <c r="C9" s="30" t="str">
        <f>IF(ISBLANK(Values!E8),"","TellusRem")</f>
        <v>TellusRem</v>
      </c>
      <c r="D9" s="29">
        <f>IF(ISBLANK(Values!E8),"",Values!E8)</f>
        <v>5714401650058</v>
      </c>
      <c r="E9" s="2" t="str">
        <f>IF(ISBLANK(Values!E8),"","EAN")</f>
        <v>EAN</v>
      </c>
      <c r="F9" s="28" t="str">
        <f>IF(ISBLANK(Values!E8),"",IF(Values!J8, SUBSTITUTE(Values!$B$1, "{language}", Values!H8) &amp; " " &amp;Values!$B$3, SUBSTITUTE(Values!$B$2, "{language}", Values!$H8) &amp; " " &amp;Values!$B$3))</f>
        <v>vervangend UK toetsenbord met achtergrondverlichting voor HP  650 G1, 655 G1</v>
      </c>
      <c r="G9" s="30" t="str">
        <f>IF(ISBLANK(Values!E8),"","TellusRem")</f>
        <v>TellusRem</v>
      </c>
      <c r="H9" s="2" t="str">
        <f>IF(ISBLANK(Values!E8),"",Values!$B$16)</f>
        <v>laptop-computer-replacement-parts</v>
      </c>
      <c r="I9" s="2" t="str">
        <f>IF(ISBLANK(Values!E8),"","4730574031")</f>
        <v>4730574031</v>
      </c>
      <c r="J9" s="32" t="str">
        <f>IF(ISBLANK(Values!E8),"",Values!F8 )</f>
        <v>HP 650 G1 wo - UK</v>
      </c>
      <c r="K9" s="28">
        <f>IF(ISBLANK(Values!E8),"",IF(Values!J8, Values!$B$4, Values!$B$5))</f>
        <v>58.99</v>
      </c>
      <c r="L9" s="28"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HP 650 parent</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xml:space="preserve">👉 LAYOUT - 🇬🇧 UK GEEN achtergrondverlichting. </v>
      </c>
      <c r="AM9" s="2" t="str">
        <f>SUBSTITUTE(IF(ISBLANK(Values!E8),"",Values!$B$27), "{model}", Values!$B$3)</f>
        <v xml:space="preserve">👉 COMPATIBEL MET - HP 650 G1, 655 G1.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58.99</v>
      </c>
    </row>
    <row r="10" spans="1:193" ht="64" x14ac:dyDescent="0.2">
      <c r="A10" s="2" t="str">
        <f>IF(ISBLANK(Values!E9),"",IF(Values!$B$37="EU","computercomponent","computer"))</f>
        <v>computercomponent</v>
      </c>
      <c r="B10" s="34" t="str">
        <f>IF(ISBLANK(Values!E9),"",Values!F9)</f>
        <v>HP 650 G1 wo - USI</v>
      </c>
      <c r="C10" s="30" t="str">
        <f>IF(ISBLANK(Values!E10),"","TellusRem")</f>
        <v>TellusRem</v>
      </c>
      <c r="D10" s="29">
        <f>IF(ISBLANK(Values!E10),"",Values!E10)</f>
        <v>5714401650201</v>
      </c>
      <c r="E10" s="2" t="str">
        <f>IF(ISBLANK(Values!E10),"","EAN")</f>
        <v>EAN</v>
      </c>
      <c r="F10" s="28" t="str">
        <f>IF(ISBLANK(Values!E10),"",IF(Values!J9, SUBSTITUTE(Values!$B$1, "{language}", Values!H9) &amp; " " &amp;Values!$B$3, SUBSTITUTE(Values!$B$2, "{language}", Values!$H9) &amp; " " &amp;Values!$B$3))</f>
        <v>vervangend US Internationaal toetsenbord met achtergrondverlichting voor HP  650 G1, 655 G1</v>
      </c>
      <c r="G10" s="30" t="str">
        <f>IF(ISBLANK(Values!E9),"","TellusRem")</f>
        <v>TellusRem</v>
      </c>
      <c r="H10" s="2" t="str">
        <f>IF(ISBLANK(Values!E9),"",Values!$B$16)</f>
        <v>laptop-computer-replacement-parts</v>
      </c>
      <c r="I10" s="2" t="str">
        <f>IF(ISBLANK(Values!E9),"","4730574031")</f>
        <v>4730574031</v>
      </c>
      <c r="J10" s="32" t="str">
        <f>IF(ISBLANK(Values!E9),"",Values!F9 )</f>
        <v>HP 650 G1 wo - USI</v>
      </c>
      <c r="K10" s="28">
        <f>IF(ISBLANK(Values!E9),"",IF(Values!J9, Values!$B$4, Values!$B$5))</f>
        <v>58.99</v>
      </c>
      <c r="L10" s="28" t="str">
        <f>IF(ISBLANK(Values!E9),"",IF($CO10="DEFAULT", Values!$B$18, ""))</f>
        <v/>
      </c>
      <c r="M10" s="28" t="str">
        <f>IF(ISBLANK(Values!E9),"",Values!$M9)</f>
        <v>https://raw.githubusercontent.com/PatrickVibild/TellusAmazonPictures/master/pictures/HP/W. PS/840 G3/USI/1.jpg</v>
      </c>
      <c r="N10" s="28" t="str">
        <f>IF(ISBLANK(Values!$F9),"",Values!N9)</f>
        <v>https://raw.githubusercontent.com/PatrickVibild/TellusAmazonPictures/master/pictures/HP/W. PS/840 G3/USI/2.jpg</v>
      </c>
      <c r="O10" s="28" t="str">
        <f>IF(ISBLANK(Values!$F9),"",Values!O9)</f>
        <v>https://raw.githubusercontent.com/PatrickVibild/TellusAmazonPictures/master/pictures/HP/W. PS/840 G3/USI/3.jpg</v>
      </c>
      <c r="P10" s="28" t="str">
        <f>IF(ISBLANK(Values!$F9),"",Values!P9)</f>
        <v>https://raw.githubusercontent.com/PatrickVibild/TellusAmazonPictures/master/pictures/HP/W. PS/840 G3/USI/4.jpg</v>
      </c>
      <c r="Q10" s="28" t="str">
        <f>IF(ISBLANK(Values!$F9),"",Values!Q9)</f>
        <v>https://raw.githubusercontent.com/PatrickVibild/TellusAmazonPictures/master/pictures/HP/W. PS/840 G3/USI/5.jpg</v>
      </c>
      <c r="R10" s="28" t="str">
        <f>IF(ISBLANK(Values!$F9),"",Values!R9)</f>
        <v>https://raw.githubusercontent.com/PatrickVibild/TellusAmazonPictures/master/pictures/HP/W. PS/840 G3/USI/6.jpg</v>
      </c>
      <c r="S10" s="28" t="str">
        <f>IF(ISBLANK(Values!$F9),"",Values!S9)</f>
        <v>https://raw.githubusercontent.com/PatrickVibild/TellusAmazonPictures/master/pictures/HP/W. PS/840 G3/USI/7.jpg</v>
      </c>
      <c r="T10" s="28" t="str">
        <f>IF(ISBLANK(Values!$F9),"",Values!T9)</f>
        <v>https://raw.githubusercontent.com/PatrickVibild/TellusAmazonPictures/master/pictures/HP/W. PS/840 G3/USI/8.jpg</v>
      </c>
      <c r="U10" s="28" t="str">
        <f>IF(ISBLANK(Values!$F9),"",Values!U9)</f>
        <v>https://raw.githubusercontent.com/PatrickVibild/TellusAmazonPictures/master/pictures/HP/W. PS/840 G3/USI/9.jpg</v>
      </c>
      <c r="W10" s="30" t="str">
        <f>IF(ISBLANK(Values!E9),"","Child")</f>
        <v>Child</v>
      </c>
      <c r="X10" s="30" t="str">
        <f>IF(ISBLANK(Values!E9),"",Values!$B$13)</f>
        <v>HP 650 parent</v>
      </c>
      <c r="Y10" s="32" t="str">
        <f>IF(ISBLANK(Values!E9),"","Size-Color")</f>
        <v>Size-Color</v>
      </c>
      <c r="Z10" s="30" t="str">
        <f>IF(ISBLANK(Values!E9),"","variation")</f>
        <v>variation</v>
      </c>
      <c r="AA10" s="2"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xml:space="preserve">👉 LAYOUT - 🇺🇸 with € symbol US Internationaal GEEN achtergrondverlichting. </v>
      </c>
      <c r="AM10" s="2" t="str">
        <f>SUBSTITUTE(IF(ISBLANK(Values!E9),"",Values!$B$27), "{model}", Values!$B$3)</f>
        <v xml:space="preserve">👉 COMPATIBEL MET - HP 650 G1, 655 G1. Controleer de afbeelding en beschrijving zorgvuldig voordat u een toetsenbord koopt. Dit zorgt ervoor dat u het juiste laptoptoetsenbord voor uw computer krijgt. Super eenvoudige installatie. </v>
      </c>
      <c r="AT10" s="28" t="str">
        <f>IF(ISBLANK(Values!E9),"",Values!H9)</f>
        <v>US Internationaal</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58.99</v>
      </c>
    </row>
    <row r="11" spans="1:193" ht="64" x14ac:dyDescent="0.2">
      <c r="A11" s="2" t="str">
        <f>IF(ISBLANK(Values!E10),"",IF(Values!$B$37="EU","computercomponent","computer"))</f>
        <v>computercomponent</v>
      </c>
      <c r="B11" s="34" t="str">
        <f>IF(ISBLANK(Values!E10),"",Values!F10)</f>
        <v>HP 650 G1 wo - US</v>
      </c>
      <c r="C11" s="30" t="str">
        <f>IF(ISBLANK(Values!E10),"","TellusRem")</f>
        <v>TellusRem</v>
      </c>
      <c r="D11" s="29">
        <f>IF(ISBLANK(Values!E10),"",Values!E10)</f>
        <v>5714401650201</v>
      </c>
      <c r="E11" s="2" t="str">
        <f>IF(ISBLANK(Values!E10),"","EAN")</f>
        <v>EAN</v>
      </c>
      <c r="F11" s="28" t="str">
        <f>IF(ISBLANK(Values!E10),"",IF(Values!J10, SUBSTITUTE(Values!$B$1, "{language}", Values!H10) &amp; " " &amp;Values!$B$3, SUBSTITUTE(Values!$B$2, "{language}", Values!$H10) &amp; " " &amp;Values!$B$3))</f>
        <v>vervangend US toetsenbord met achtergrondverlichting voor HP  650 G1, 655 G1</v>
      </c>
      <c r="G11" s="30" t="str">
        <f>IF(ISBLANK(Values!E10),"","TellusRem")</f>
        <v>TellusRem</v>
      </c>
      <c r="H11" s="2" t="str">
        <f>IF(ISBLANK(Values!E10),"",Values!$B$16)</f>
        <v>laptop-computer-replacement-parts</v>
      </c>
      <c r="I11" s="2" t="str">
        <f>IF(ISBLANK(Values!E10),"","4730574031")</f>
        <v>4730574031</v>
      </c>
      <c r="J11" s="32" t="str">
        <f>IF(ISBLANK(Values!E10),"",Values!F10 )</f>
        <v>HP 650 G1 wo - US</v>
      </c>
      <c r="K11" s="28">
        <f>IF(ISBLANK(Values!E10),"",IF(Values!J10, Values!$B$4, Values!$B$5))</f>
        <v>58.99</v>
      </c>
      <c r="L11" s="28">
        <f>IF(ISBLANK(Values!E10),"",IF($CO11="DEFAULT", Values!$B$18, ""))</f>
        <v>5</v>
      </c>
      <c r="M11" s="28" t="str">
        <f>IF(ISBLANK(Values!E10),"",Values!$M10)</f>
        <v>https://raw.githubusercontent.com/PatrickVibild/TellusAmazonPictures/master/pictures/HP/W. PS/840 G3/US/1.jpg</v>
      </c>
      <c r="N11" s="28" t="str">
        <f>IF(ISBLANK(Values!$F10),"",Values!N10)</f>
        <v>https://raw.githubusercontent.com/PatrickVibild/TellusAmazonPictures/master/pictures/HP/W. PS/840 G3/US/2.jpg</v>
      </c>
      <c r="O11" s="28" t="str">
        <f>IF(ISBLANK(Values!$F10),"",Values!O10)</f>
        <v>https://raw.githubusercontent.com/PatrickVibild/TellusAmazonPictures/master/pictures/HP/W. PS/840 G3/US/3.jpg</v>
      </c>
      <c r="P11" s="28" t="str">
        <f>IF(ISBLANK(Values!$F10),"",Values!P10)</f>
        <v>https://raw.githubusercontent.com/PatrickVibild/TellusAmazonPictures/master/pictures/HP/W. PS/840 G3/US/4.jpg</v>
      </c>
      <c r="Q11" s="28" t="str">
        <f>IF(ISBLANK(Values!$F10),"",Values!Q10)</f>
        <v>https://raw.githubusercontent.com/PatrickVibild/TellusAmazonPictures/master/pictures/HP/W. PS/840 G3/US/5.jpg</v>
      </c>
      <c r="R11" s="28" t="str">
        <f>IF(ISBLANK(Values!$F10),"",Values!R10)</f>
        <v>https://raw.githubusercontent.com/PatrickVibild/TellusAmazonPictures/master/pictures/HP/W. PS/840 G3/US/6.jpg</v>
      </c>
      <c r="S11" s="28" t="str">
        <f>IF(ISBLANK(Values!$F10),"",Values!S10)</f>
        <v>https://raw.githubusercontent.com/PatrickVibild/TellusAmazonPictures/master/pictures/HP/W. PS/840 G3/US/7.jpg</v>
      </c>
      <c r="T11" s="28" t="str">
        <f>IF(ISBLANK(Values!$F10),"",Values!T10)</f>
        <v>https://raw.githubusercontent.com/PatrickVibild/TellusAmazonPictures/master/pictures/HP/W. PS/840 G3/US/8.jpg</v>
      </c>
      <c r="U11" s="28" t="str">
        <f>IF(ISBLANK(Values!$F10),"",Values!U10)</f>
        <v>https://raw.githubusercontent.com/PatrickVibild/TellusAmazonPictures/master/pictures/HP/W. PS/840 G3/US/9.jpg</v>
      </c>
      <c r="W11" s="30" t="str">
        <f>IF(ISBLANK(Values!E10),"","Child")</f>
        <v>Child</v>
      </c>
      <c r="X11" s="30" t="str">
        <f>IF(ISBLANK(Values!E10),"",Values!$B$13)</f>
        <v>HP 650 parent</v>
      </c>
      <c r="Y11" s="32" t="str">
        <f>IF(ISBLANK(Values!E10),"","Size-Color")</f>
        <v>Size-Color</v>
      </c>
      <c r="Z11" s="30" t="str">
        <f>IF(ISBLANK(Values!E10),"","variation")</f>
        <v>variation</v>
      </c>
      <c r="AA11" s="2"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IF(ISBLANK(Values!E10),"",IF(Values!I10,Values!$B$23,Values!$B$33))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1" s="3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650 G1, 655 G1</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xml:space="preserve">👉 LAYOUT - 🇺🇸 US GEEN achtergrondverlichting. </v>
      </c>
      <c r="AM11" s="2" t="str">
        <f>SUBSTITUTE(IF(ISBLANK(Values!E10),"",Values!$B$27), "{model}", Values!$B$3)</f>
        <v xml:space="preserve">👉 COMPATIBEL MET - HP 650 G1, 655 G1. Controleer de afbeelding en beschrijving zorgvuldig voordat u een toetsenbord koopt. Dit zorgt ervoor dat u het juiste laptoptoetsenbord voor uw computer krijgt. Super eenvoudige installatie. </v>
      </c>
      <c r="AT11" s="28" t="str">
        <f>IF(ISBLANK(Values!E10),"",Values!H10)</f>
        <v>US</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58.99</v>
      </c>
    </row>
    <row r="12" spans="1:193" ht="17" x14ac:dyDescent="0.2">
      <c r="A12" s="2" t="str">
        <f>IF(ISBLANK(Values!E11),"",IF(Values!$B$37="EU","computercomponent","computer"))</f>
        <v/>
      </c>
      <c r="B12" s="34"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5" t="str">
        <f>IF(ISBLANK(Values!E11),"",IF(Values!I11,Values!$B$23,Values!$B$33))</f>
        <v/>
      </c>
      <c r="AJ12" s="3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t="str">
        <f>IF(ISBLANK(Values!$E11), "", "not_applicable")</f>
        <v/>
      </c>
      <c r="EI12" s="2" t="str">
        <f>IF(ISBLANK(Values!E11),"",Values!$B$31)</f>
        <v/>
      </c>
      <c r="ES12" s="2" t="str">
        <f>IF(ISBLANK(Values!E11),"","Amazon Tellus UPS")</f>
        <v/>
      </c>
      <c r="EV12" s="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vervangend {language} toetsenbord met achtergrondverlichting voor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vervangend {language} toetsenbord zonder achtergrondverlichting voor HP </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42" x14ac:dyDescent="0.15">
      <c r="A4" s="38" t="s">
        <v>371</v>
      </c>
      <c r="B4" s="42">
        <v>58.99</v>
      </c>
      <c r="C4" s="43" t="b">
        <f>FALSE()</f>
        <v>0</v>
      </c>
      <c r="D4" s="43" t="b">
        <f>TRUE()</f>
        <v>1</v>
      </c>
      <c r="E4" s="37">
        <v>5714401650010</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5" t="b">
        <f>TRUE()</f>
        <v>1</v>
      </c>
      <c r="J4" s="46" t="b">
        <f>TRUE()</f>
        <v>1</v>
      </c>
      <c r="K4" s="37"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PS/840 G3/DE/1.jpg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PS/840 G3/DE/2.jpg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PS/840 G3/DE/3.jpg</v>
      </c>
      <c r="P4" t="str">
        <f t="shared" ref="P4:P35" si="3">IF(ISBLANK(K4),"",IF(L4, "https://raw.githubusercontent.com/PatrickVibild/TellusAmazonPictures/master/pictures/"&amp;K4&amp;"/4.jpg", ""))</f>
        <v>https://raw.githubusercontent.com/PatrickVibild/TellusAmazonPictures/master/pictures/HP/W. PS/840 G3/DE/4.jpg</v>
      </c>
      <c r="Q4" t="str">
        <f t="shared" ref="Q4:Q35" si="4">IF(ISBLANK(K4),"",IF(L4, "https://raw.githubusercontent.com/PatrickVibild/TellusAmazonPictures/master/pictures/"&amp;K4&amp;"/5.jpg", ""))</f>
        <v>https://raw.githubusercontent.com/PatrickVibild/TellusAmazonPictures/master/pictures/HP/W. PS/840 G3/DE/5.jpg</v>
      </c>
      <c r="R4" t="str">
        <f t="shared" ref="R4:R35" si="5">IF(ISBLANK(K4),"",IF(L4, "https://raw.githubusercontent.com/PatrickVibild/TellusAmazonPictures/master/pictures/"&amp;K4&amp;"/6.jpg", ""))</f>
        <v>https://raw.githubusercontent.com/PatrickVibild/TellusAmazonPictures/master/pictures/HP/W. PS/840 G3/DE/6.jpg</v>
      </c>
      <c r="S4" t="str">
        <f t="shared" ref="S4:S35" si="6">IF(ISBLANK(K4),"",IF(L4, "https://raw.githubusercontent.com/PatrickVibild/TellusAmazonPictures/master/pictures/"&amp;K4&amp;"/7.jpg", ""))</f>
        <v>https://raw.githubusercontent.com/PatrickVibild/TellusAmazonPictures/master/pictures/HP/W. PS/840 G3/DE/7.jpg</v>
      </c>
      <c r="T4" t="str">
        <f t="shared" ref="T4:T35" si="7">IF(ISBLANK(K4),"",IF(L4, "https://raw.githubusercontent.com/PatrickVibild/TellusAmazonPictures/master/pictures/"&amp;K4&amp;"/8.jpg",""))</f>
        <v>https://raw.githubusercontent.com/PatrickVibild/TellusAmazonPictures/master/pictures/HP/W. PS/840 G3/DE/8.jpg</v>
      </c>
      <c r="U4" t="str">
        <f t="shared" ref="U4:U35" si="8">IF(ISBLANK(K4),"",IF(L4, "https://raw.githubusercontent.com/PatrickVibild/TellusAmazonPictures/master/pictures/"&amp;K4&amp;"/9.jpg", ""))</f>
        <v>https://raw.githubusercontent.com/PatrickVibild/TellusAmazonPictures/master/pictures/HP/W. PS/840 G3/DE/9.jpg</v>
      </c>
      <c r="V4" s="44">
        <f>MATCH(G4,options!$D$1:$D$20,0)</f>
        <v>1</v>
      </c>
    </row>
    <row r="5" spans="1:22" ht="42" x14ac:dyDescent="0.15">
      <c r="A5" s="38" t="s">
        <v>375</v>
      </c>
      <c r="B5" s="42">
        <v>51.99</v>
      </c>
      <c r="C5" s="43" t="b">
        <f>FALSE()</f>
        <v>0</v>
      </c>
      <c r="D5" s="43" t="b">
        <f>TRUE()</f>
        <v>1</v>
      </c>
      <c r="E5" s="37">
        <v>5714401650027</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5" t="b">
        <f>TRUE()</f>
        <v>1</v>
      </c>
      <c r="J5" s="46" t="b">
        <f>TRUE()</f>
        <v>1</v>
      </c>
      <c r="K5" s="37" t="s">
        <v>378</v>
      </c>
      <c r="L5" s="47" t="b">
        <f>TRUE()</f>
        <v>1</v>
      </c>
      <c r="M5" s="48" t="str">
        <f t="shared" si="0"/>
        <v>https://raw.githubusercontent.com/PatrickVibild/TellusAmazonPictures/master/pictures/HP/W. PS/840 G3/FR/1.jpg</v>
      </c>
      <c r="N5" s="48" t="str">
        <f t="shared" si="1"/>
        <v>https://raw.githubusercontent.com/PatrickVibild/TellusAmazonPictures/master/pictures/HP/W. PS/840 G3/FR/2.jpg</v>
      </c>
      <c r="O5" s="49" t="str">
        <f t="shared" si="2"/>
        <v>https://raw.githubusercontent.com/PatrickVibild/TellusAmazonPictures/master/pictures/HP/W. PS/840 G3/FR/3.jpg</v>
      </c>
      <c r="P5" t="str">
        <f t="shared" si="3"/>
        <v>https://raw.githubusercontent.com/PatrickVibild/TellusAmazonPictures/master/pictures/HP/W. PS/840 G3/FR/4.jpg</v>
      </c>
      <c r="Q5" t="str">
        <f t="shared" si="4"/>
        <v>https://raw.githubusercontent.com/PatrickVibild/TellusAmazonPictures/master/pictures/HP/W. PS/840 G3/FR/5.jpg</v>
      </c>
      <c r="R5" t="str">
        <f t="shared" si="5"/>
        <v>https://raw.githubusercontent.com/PatrickVibild/TellusAmazonPictures/master/pictures/HP/W. PS/840 G3/FR/6.jpg</v>
      </c>
      <c r="S5" t="str">
        <f t="shared" si="6"/>
        <v>https://raw.githubusercontent.com/PatrickVibild/TellusAmazonPictures/master/pictures/HP/W. PS/840 G3/FR/7.jpg</v>
      </c>
      <c r="T5" t="str">
        <f t="shared" si="7"/>
        <v>https://raw.githubusercontent.com/PatrickVibild/TellusAmazonPictures/master/pictures/HP/W. PS/840 G3/FR/8.jpg</v>
      </c>
      <c r="U5" t="str">
        <f t="shared" si="8"/>
        <v>https://raw.githubusercontent.com/PatrickVibild/TellusAmazonPictures/master/pictures/HP/W. PS/840 G3/FR/9.jpg</v>
      </c>
      <c r="V5" s="44">
        <f>MATCH(G5,options!$D$1:$D$20,0)</f>
        <v>2</v>
      </c>
    </row>
    <row r="6" spans="1:22" ht="28" x14ac:dyDescent="0.15">
      <c r="A6" s="38" t="s">
        <v>379</v>
      </c>
      <c r="B6" s="51" t="s">
        <v>380</v>
      </c>
      <c r="C6" s="43" t="b">
        <f>FALSE()</f>
        <v>0</v>
      </c>
      <c r="D6" s="43" t="b">
        <f>TRUE()</f>
        <v>1</v>
      </c>
      <c r="E6" s="37">
        <v>5714401650034</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5" t="b">
        <f>TRUE()</f>
        <v>1</v>
      </c>
      <c r="J6" s="46" t="b">
        <f>TRUE()</f>
        <v>1</v>
      </c>
      <c r="K6" s="37" t="s">
        <v>383</v>
      </c>
      <c r="L6" s="47" t="b">
        <f>TRUE()</f>
        <v>1</v>
      </c>
      <c r="M6" s="48" t="str">
        <f t="shared" si="0"/>
        <v>https://raw.githubusercontent.com/PatrickVibild/TellusAmazonPictures/master/pictures/HP/W. PS/840 G3/IT/1.jpg</v>
      </c>
      <c r="N6" s="48" t="str">
        <f t="shared" si="1"/>
        <v>https://raw.githubusercontent.com/PatrickVibild/TellusAmazonPictures/master/pictures/HP/W. PS/840 G3/IT/2.jpg</v>
      </c>
      <c r="O6" s="49" t="str">
        <f t="shared" si="2"/>
        <v>https://raw.githubusercontent.com/PatrickVibild/TellusAmazonPictures/master/pictures/HP/W. PS/840 G3/IT/3.jpg</v>
      </c>
      <c r="P6" t="str">
        <f t="shared" si="3"/>
        <v>https://raw.githubusercontent.com/PatrickVibild/TellusAmazonPictures/master/pictures/HP/W. PS/840 G3/IT/4.jpg</v>
      </c>
      <c r="Q6" t="str">
        <f t="shared" si="4"/>
        <v>https://raw.githubusercontent.com/PatrickVibild/TellusAmazonPictures/master/pictures/HP/W. PS/840 G3/IT/5.jpg</v>
      </c>
      <c r="R6" t="str">
        <f t="shared" si="5"/>
        <v>https://raw.githubusercontent.com/PatrickVibild/TellusAmazonPictures/master/pictures/HP/W. PS/840 G3/IT/6.jpg</v>
      </c>
      <c r="S6" t="str">
        <f t="shared" si="6"/>
        <v>https://raw.githubusercontent.com/PatrickVibild/TellusAmazonPictures/master/pictures/HP/W. PS/840 G3/IT/7.jpg</v>
      </c>
      <c r="T6" t="str">
        <f t="shared" si="7"/>
        <v>https://raw.githubusercontent.com/PatrickVibild/TellusAmazonPictures/master/pictures/HP/W. PS/840 G3/IT/8.jpg</v>
      </c>
      <c r="U6" t="str">
        <f t="shared" si="8"/>
        <v>https://raw.githubusercontent.com/PatrickVibild/TellusAmazonPictures/master/pictures/HP/W. PS/840 G3/IT/9.jpg</v>
      </c>
      <c r="V6" s="44">
        <f>MATCH(G6,options!$D$1:$D$20,0)</f>
        <v>3</v>
      </c>
    </row>
    <row r="7" spans="1:22" ht="14" x14ac:dyDescent="0.15">
      <c r="A7" s="38" t="s">
        <v>384</v>
      </c>
      <c r="B7" s="52" t="str">
        <f>IF(B6=options!C1,"41","41")</f>
        <v>41</v>
      </c>
      <c r="C7" s="43" t="b">
        <f>FALSE()</f>
        <v>0</v>
      </c>
      <c r="D7" s="43" t="b">
        <f>TRUE()</f>
        <v>1</v>
      </c>
      <c r="E7" s="37">
        <v>5714401650041</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5" t="b">
        <f>TRUE()</f>
        <v>1</v>
      </c>
      <c r="J7" s="46" t="b">
        <f>TRUE()</f>
        <v>1</v>
      </c>
      <c r="K7" s="37"/>
      <c r="L7" s="47" t="b">
        <f>TRUE()</f>
        <v>1</v>
      </c>
      <c r="M7" s="48" t="str">
        <f t="shared" si="0"/>
        <v/>
      </c>
      <c r="N7" s="48" t="str">
        <f t="shared" si="1"/>
        <v/>
      </c>
      <c r="O7" s="49" t="str">
        <f t="shared" si="2"/>
        <v/>
      </c>
      <c r="P7" t="str">
        <f t="shared" si="3"/>
        <v/>
      </c>
      <c r="Q7" t="str">
        <f t="shared" si="4"/>
        <v/>
      </c>
      <c r="R7" t="str">
        <f t="shared" si="5"/>
        <v/>
      </c>
      <c r="S7" t="str">
        <f t="shared" si="6"/>
        <v/>
      </c>
      <c r="T7" t="str">
        <f t="shared" si="7"/>
        <v/>
      </c>
      <c r="U7" t="str">
        <f t="shared" si="8"/>
        <v/>
      </c>
      <c r="V7" s="44">
        <f>MATCH(G7,options!$D$1:$D$20,0)</f>
        <v>4</v>
      </c>
    </row>
    <row r="8" spans="1:22" ht="14" x14ac:dyDescent="0.15">
      <c r="A8" s="38" t="s">
        <v>387</v>
      </c>
      <c r="B8" s="52" t="str">
        <f>IF(B6=options!C1,"17","17")</f>
        <v>17</v>
      </c>
      <c r="C8" s="43" t="b">
        <f>FALSE()</f>
        <v>0</v>
      </c>
      <c r="D8" s="43" t="b">
        <f>TRUE()</f>
        <v>1</v>
      </c>
      <c r="E8" s="37">
        <v>5714401650058</v>
      </c>
      <c r="F8" s="37" t="s">
        <v>388</v>
      </c>
      <c r="G8" s="50" t="s">
        <v>389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TRUE()</f>
        <v>1</v>
      </c>
      <c r="K8" s="37"/>
      <c r="L8" s="47" t="b">
        <f>TRUE()</f>
        <v>1</v>
      </c>
      <c r="M8" s="48" t="str">
        <f t="shared" si="0"/>
        <v/>
      </c>
      <c r="N8" s="48" t="str">
        <f t="shared" si="1"/>
        <v/>
      </c>
      <c r="O8" s="49" t="str">
        <f t="shared" si="2"/>
        <v/>
      </c>
      <c r="P8" t="str">
        <f t="shared" si="3"/>
        <v/>
      </c>
      <c r="Q8" t="str">
        <f t="shared" si="4"/>
        <v/>
      </c>
      <c r="R8" t="str">
        <f t="shared" si="5"/>
        <v/>
      </c>
      <c r="S8" t="str">
        <f t="shared" si="6"/>
        <v/>
      </c>
      <c r="T8" t="str">
        <f t="shared" si="7"/>
        <v/>
      </c>
      <c r="U8" t="str">
        <f t="shared" si="8"/>
        <v/>
      </c>
      <c r="V8" s="44">
        <f>MATCH(G8,options!$D$1:$D$20,0)</f>
        <v>5</v>
      </c>
    </row>
    <row r="9" spans="1:22" ht="42" x14ac:dyDescent="0.15">
      <c r="A9" s="38" t="s">
        <v>390</v>
      </c>
      <c r="B9" s="52" t="str">
        <f>IF(B6=options!C1,"5","5")</f>
        <v>5</v>
      </c>
      <c r="C9" s="43" t="b">
        <f>TRUE()</f>
        <v>1</v>
      </c>
      <c r="D9" s="43" t="b">
        <f>TRUE()</f>
        <v>1</v>
      </c>
      <c r="E9" s="37">
        <v>5714401650188</v>
      </c>
      <c r="F9" s="37" t="s">
        <v>391</v>
      </c>
      <c r="G9" s="50" t="s">
        <v>392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Internationaal</v>
      </c>
      <c r="I9" s="45" t="b">
        <f>TRUE()</f>
        <v>1</v>
      </c>
      <c r="J9" s="46" t="b">
        <f>TRUE()</f>
        <v>1</v>
      </c>
      <c r="K9" s="37" t="s">
        <v>393</v>
      </c>
      <c r="L9" s="47" t="b">
        <f>TRUE()</f>
        <v>1</v>
      </c>
      <c r="M9" s="48" t="str">
        <f t="shared" si="0"/>
        <v>https://raw.githubusercontent.com/PatrickVibild/TellusAmazonPictures/master/pictures/HP/W. PS/840 G3/USI/1.jpg</v>
      </c>
      <c r="N9" s="48" t="str">
        <f t="shared" si="1"/>
        <v>https://raw.githubusercontent.com/PatrickVibild/TellusAmazonPictures/master/pictures/HP/W. PS/840 G3/USI/2.jpg</v>
      </c>
      <c r="O9" s="49" t="str">
        <f t="shared" si="2"/>
        <v>https://raw.githubusercontent.com/PatrickVibild/TellusAmazonPictures/master/pictures/HP/W. PS/840 G3/USI/3.jpg</v>
      </c>
      <c r="P9" t="str">
        <f t="shared" si="3"/>
        <v>https://raw.githubusercontent.com/PatrickVibild/TellusAmazonPictures/master/pictures/HP/W. PS/840 G3/USI/4.jpg</v>
      </c>
      <c r="Q9" t="str">
        <f t="shared" si="4"/>
        <v>https://raw.githubusercontent.com/PatrickVibild/TellusAmazonPictures/master/pictures/HP/W. PS/840 G3/USI/5.jpg</v>
      </c>
      <c r="R9" t="str">
        <f t="shared" si="5"/>
        <v>https://raw.githubusercontent.com/PatrickVibild/TellusAmazonPictures/master/pictures/HP/W. PS/840 G3/USI/6.jpg</v>
      </c>
      <c r="S9" t="str">
        <f t="shared" si="6"/>
        <v>https://raw.githubusercontent.com/PatrickVibild/TellusAmazonPictures/master/pictures/HP/W. PS/840 G3/USI/7.jpg</v>
      </c>
      <c r="T9" t="str">
        <f t="shared" si="7"/>
        <v>https://raw.githubusercontent.com/PatrickVibild/TellusAmazonPictures/master/pictures/HP/W. PS/840 G3/USI/8.jpg</v>
      </c>
      <c r="U9" t="str">
        <f t="shared" si="8"/>
        <v>https://raw.githubusercontent.com/PatrickVibild/TellusAmazonPictures/master/pictures/HP/W. PS/840 G3/USI/9.jpg</v>
      </c>
      <c r="V9" s="44">
        <f>MATCH(G9,options!$D$1:$D$20,0)</f>
        <v>16</v>
      </c>
    </row>
    <row r="10" spans="1:22" ht="42" x14ac:dyDescent="0.15">
      <c r="A10" t="s">
        <v>394</v>
      </c>
      <c r="B10" s="53"/>
      <c r="C10" s="43" t="b">
        <f>TRUE()</f>
        <v>1</v>
      </c>
      <c r="D10" s="43" t="b">
        <f>FALSE()</f>
        <v>0</v>
      </c>
      <c r="E10" s="37">
        <v>5714401650201</v>
      </c>
      <c r="F10" s="37" t="s">
        <v>395</v>
      </c>
      <c r="G10" s="50" t="s">
        <v>396</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45" t="b">
        <f>TRUE()</f>
        <v>1</v>
      </c>
      <c r="J10" s="46" t="b">
        <f>TRUE()</f>
        <v>1</v>
      </c>
      <c r="K10" s="37" t="s">
        <v>397</v>
      </c>
      <c r="L10" s="47" t="b">
        <f>TRUE()</f>
        <v>1</v>
      </c>
      <c r="M10" s="48" t="str">
        <f t="shared" si="0"/>
        <v>https://raw.githubusercontent.com/PatrickVibild/TellusAmazonPictures/master/pictures/HP/W. PS/840 G3/US/1.jpg</v>
      </c>
      <c r="N10" s="48" t="str">
        <f t="shared" si="1"/>
        <v>https://raw.githubusercontent.com/PatrickVibild/TellusAmazonPictures/master/pictures/HP/W. PS/840 G3/US/2.jpg</v>
      </c>
      <c r="O10" s="49" t="str">
        <f t="shared" si="2"/>
        <v>https://raw.githubusercontent.com/PatrickVibild/TellusAmazonPictures/master/pictures/HP/W. PS/840 G3/US/3.jpg</v>
      </c>
      <c r="P10" t="str">
        <f t="shared" si="3"/>
        <v>https://raw.githubusercontent.com/PatrickVibild/TellusAmazonPictures/master/pictures/HP/W. PS/840 G3/US/4.jpg</v>
      </c>
      <c r="Q10" t="str">
        <f t="shared" si="4"/>
        <v>https://raw.githubusercontent.com/PatrickVibild/TellusAmazonPictures/master/pictures/HP/W. PS/840 G3/US/5.jpg</v>
      </c>
      <c r="R10" t="str">
        <f t="shared" si="5"/>
        <v>https://raw.githubusercontent.com/PatrickVibild/TellusAmazonPictures/master/pictures/HP/W. PS/840 G3/US/6.jpg</v>
      </c>
      <c r="S10" t="str">
        <f t="shared" si="6"/>
        <v>https://raw.githubusercontent.com/PatrickVibild/TellusAmazonPictures/master/pictures/HP/W. PS/840 G3/US/7.jpg</v>
      </c>
      <c r="T10" t="str">
        <f t="shared" si="7"/>
        <v>https://raw.githubusercontent.com/PatrickVibild/TellusAmazonPictures/master/pictures/HP/W. PS/840 G3/US/8.jpg</v>
      </c>
      <c r="U10" t="str">
        <f t="shared" si="8"/>
        <v>https://raw.githubusercontent.com/PatrickVibild/TellusAmazonPictures/master/pictures/HP/W. PS/840 G3/US/9.jpg</v>
      </c>
      <c r="V10" s="44">
        <f>MATCH(G10,options!$D$1:$D$20,0)</f>
        <v>18</v>
      </c>
    </row>
    <row r="11" spans="1:22" x14ac:dyDescent="0.15">
      <c r="A11" s="38" t="s">
        <v>398</v>
      </c>
      <c r="B11" s="54">
        <v>150</v>
      </c>
      <c r="C11" s="43"/>
      <c r="D11" s="43"/>
      <c r="E11" s="55"/>
      <c r="F11" s="37"/>
      <c r="G11" s="50" t="s">
        <v>399</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5" t="b">
        <f>TRUE()</f>
        <v>1</v>
      </c>
      <c r="J11" s="46" t="b">
        <f>TRUE()</f>
        <v>1</v>
      </c>
      <c r="K11" s="37"/>
      <c r="L11" s="47" t="b">
        <f>FALSE()</f>
        <v>0</v>
      </c>
      <c r="M11" s="48" t="str">
        <f t="shared" si="0"/>
        <v/>
      </c>
      <c r="N11" s="48" t="str">
        <f t="shared" si="1"/>
        <v/>
      </c>
      <c r="O11" s="49" t="str">
        <f t="shared" si="2"/>
        <v/>
      </c>
      <c r="P11" t="str">
        <f t="shared" si="3"/>
        <v/>
      </c>
      <c r="Q11" t="str">
        <f t="shared" si="4"/>
        <v/>
      </c>
      <c r="R11" t="str">
        <f t="shared" si="5"/>
        <v/>
      </c>
      <c r="S11" t="str">
        <f t="shared" si="6"/>
        <v/>
      </c>
      <c r="T11" t="str">
        <f t="shared" si="7"/>
        <v/>
      </c>
      <c r="U11" t="str">
        <f t="shared" si="8"/>
        <v/>
      </c>
      <c r="V11" s="44">
        <f>MATCH(G11,options!$D$1:$D$20,0)</f>
        <v>8</v>
      </c>
    </row>
    <row r="12" spans="1:22" x14ac:dyDescent="0.15">
      <c r="B12" s="53"/>
      <c r="C12" s="43"/>
      <c r="D12" s="43"/>
      <c r="E12" s="55"/>
      <c r="F12" s="37"/>
      <c r="G12" s="50" t="s">
        <v>400</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5" t="b">
        <f>TRUE()</f>
        <v>1</v>
      </c>
      <c r="J12" s="46" t="b">
        <f>TRUE()</f>
        <v>1</v>
      </c>
      <c r="K12" s="37"/>
      <c r="L12" s="47" t="b">
        <f>FALSE()</f>
        <v>0</v>
      </c>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401</v>
      </c>
      <c r="B13" s="37" t="s">
        <v>402</v>
      </c>
      <c r="C13" s="43"/>
      <c r="D13" s="43"/>
      <c r="E13" s="55"/>
      <c r="F13" s="37"/>
      <c r="G13" s="50"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5" t="b">
        <f>TRUE()</f>
        <v>1</v>
      </c>
      <c r="J13" s="46" t="b">
        <f>TRUE()</f>
        <v>1</v>
      </c>
      <c r="K13" s="37"/>
      <c r="L13" s="47" t="b">
        <f>FALSE()</f>
        <v>0</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9</v>
      </c>
    </row>
    <row r="14" spans="1:22" x14ac:dyDescent="0.15">
      <c r="A14" s="38" t="s">
        <v>404</v>
      </c>
      <c r="B14" s="37">
        <v>5714401650997</v>
      </c>
      <c r="C14" s="43"/>
      <c r="D14" s="43"/>
      <c r="E14" s="55"/>
      <c r="F14" s="37"/>
      <c r="G14" s="50" t="s">
        <v>405</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5" t="b">
        <f>TRUE()</f>
        <v>1</v>
      </c>
      <c r="J14" s="46" t="b">
        <f>TRUE()</f>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3"/>
      <c r="C15" s="43"/>
      <c r="D15" s="43"/>
      <c r="E15" s="55"/>
      <c r="F15" s="37"/>
      <c r="G15" s="50" t="s">
        <v>406</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5" t="b">
        <f>TRUE()</f>
        <v>1</v>
      </c>
      <c r="J15" s="46" t="b">
        <f>TRUE()</f>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407</v>
      </c>
      <c r="B16" s="39" t="s">
        <v>408</v>
      </c>
      <c r="C16" s="43"/>
      <c r="D16" s="43"/>
      <c r="E16" s="55"/>
      <c r="F16" s="37"/>
      <c r="G16" s="50" t="s">
        <v>409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5" t="b">
        <f>TRUE()</f>
        <v>1</v>
      </c>
      <c r="J16" s="46" t="b">
        <f>TRUE()</f>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3"/>
      <c r="C17" s="43"/>
      <c r="D17" s="43"/>
      <c r="E17" s="55"/>
      <c r="F17" s="37"/>
      <c r="G17" s="50" t="s">
        <v>410</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5" t="b">
        <f>TRUE()</f>
        <v>1</v>
      </c>
      <c r="J17" s="46" t="b">
        <f>TRUE()</f>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411</v>
      </c>
      <c r="B18" s="54">
        <v>5</v>
      </c>
      <c r="C18" s="43"/>
      <c r="D18" s="43"/>
      <c r="E18" s="55"/>
      <c r="F18" s="37"/>
      <c r="G18" s="50" t="s">
        <v>412</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5" t="b">
        <f>TRUE()</f>
        <v>1</v>
      </c>
      <c r="J18" s="46" t="b">
        <f>TRUE()</f>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3"/>
      <c r="C19" s="43"/>
      <c r="D19" s="43"/>
      <c r="E19" s="55"/>
      <c r="F19" s="37"/>
      <c r="G19" s="50"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5" t="b">
        <f>TRUE()</f>
        <v>1</v>
      </c>
      <c r="J19" s="46" t="b">
        <f>TRUE()</f>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414</v>
      </c>
      <c r="B20" s="56" t="s">
        <v>415</v>
      </c>
      <c r="C20" s="43"/>
      <c r="D20" s="43"/>
      <c r="E20" s="55"/>
      <c r="F20" s="37"/>
      <c r="G20" s="50" t="s">
        <v>416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5" t="b">
        <f>TRUE()</f>
        <v>1</v>
      </c>
      <c r="J20" s="46" t="b">
        <f>TRUE()</f>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3"/>
      <c r="C21" s="43"/>
      <c r="D21" s="43"/>
      <c r="E21" s="55"/>
      <c r="F21" s="37"/>
      <c r="G21" s="50" t="s">
        <v>392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5" t="b">
        <f>TRUE()</f>
        <v>1</v>
      </c>
      <c r="J21" s="46" t="b">
        <f>TRUE()</f>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3"/>
      <c r="C22" s="43"/>
      <c r="D22" s="43"/>
      <c r="E22" s="55"/>
      <c r="F22" s="37"/>
      <c r="G22" s="50" t="s">
        <v>396</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5" t="b">
        <f>TRUE()</f>
        <v>1</v>
      </c>
      <c r="J22" s="46" t="b">
        <f>TRUE()</f>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18</v>
      </c>
    </row>
    <row r="23" spans="1:22" ht="56" x14ac:dyDescent="0.15">
      <c r="A23" s="38" t="s">
        <v>417</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3"/>
      <c r="D23" s="43"/>
      <c r="E23" s="55"/>
      <c r="F23" s="37"/>
      <c r="G23" s="5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Duitse</v>
      </c>
      <c r="I23" s="45" t="b">
        <f>TRUE()</f>
        <v>1</v>
      </c>
      <c r="J23" s="46" t="b">
        <f>FALSE()</f>
        <v>0</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v>
      </c>
    </row>
    <row r="24" spans="1:22" ht="70" x14ac:dyDescent="0.15">
      <c r="A24" s="38" t="s">
        <v>418</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3"/>
      <c r="D24" s="43"/>
      <c r="E24" s="55"/>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45" t="b">
        <f>TRUE()</f>
        <v>1</v>
      </c>
      <c r="J24" s="46"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2</v>
      </c>
    </row>
    <row r="25" spans="1:22" ht="56" x14ac:dyDescent="0.15">
      <c r="A25" s="38" t="s">
        <v>419</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3"/>
      <c r="D25" s="43"/>
      <c r="E25" s="55"/>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45" t="b">
        <f>TRUE()</f>
        <v>1</v>
      </c>
      <c r="J25" s="46"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3</v>
      </c>
    </row>
    <row r="26" spans="1:22" ht="14" x14ac:dyDescent="0.15">
      <c r="A26" s="38" t="s">
        <v>420</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3"/>
      <c r="D26" s="43"/>
      <c r="E26" s="55"/>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45" t="b">
        <f>TRUE()</f>
        <v>1</v>
      </c>
      <c r="J26" s="46"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4</v>
      </c>
    </row>
    <row r="27" spans="1:22" ht="42" x14ac:dyDescent="0.15">
      <c r="A27" s="38" t="s">
        <v>419</v>
      </c>
      <c r="B27" s="39" t="str">
        <f>IF(Values!$B$36=English!$B$2,English!B7, IF(Values!$B$36=German!$B$2,German!B7, IF(Values!$B$36=Italian!$B$2,Italian!B7, IF(Values!$B$36=Spanish!$B$2, Spanish!B7, IF(Values!$B$36=French!$B$2, French!B7, IF(Values!$B$36=Dutch!$B$2,Dutch!B7, IF(Values!$B$36=English!$D$32, English!D37, 0)))))))</f>
        <v xml:space="preserve">👉 COMPATIBEL MET - HP {model}. Controleer de afbeelding en beschrijving zorgvuldig voordat u een toetsenbord koopt. Dit zorgt ervoor dat u het juiste laptoptoetsenbord voor uw computer krijgt. Super eenvoudige installatie. </v>
      </c>
      <c r="C27" s="43"/>
      <c r="D27" s="43"/>
      <c r="E27" s="55"/>
      <c r="F27" s="37"/>
      <c r="G27" s="50" t="s">
        <v>389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5" t="b">
        <f>TRUE()</f>
        <v>1</v>
      </c>
      <c r="J27" s="46"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5</v>
      </c>
    </row>
    <row r="28" spans="1:22" x14ac:dyDescent="0.15">
      <c r="B28" s="57"/>
      <c r="C28" s="43"/>
      <c r="D28" s="43"/>
      <c r="E28" s="55"/>
      <c r="F28" s="37"/>
      <c r="G28" s="50" t="s">
        <v>421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45" t="b">
        <f>TRUE()</f>
        <v>1</v>
      </c>
      <c r="J28" s="46"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6</v>
      </c>
    </row>
    <row r="29" spans="1:22" ht="70" x14ac:dyDescent="0.15">
      <c r="A29" s="38" t="s">
        <v>422</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3"/>
      <c r="D29" s="43"/>
      <c r="E29" s="55"/>
      <c r="F29" s="37"/>
      <c r="G29" s="50" t="s">
        <v>423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45" t="b">
        <f>TRUE()</f>
        <v>1</v>
      </c>
      <c r="J29" s="46"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7</v>
      </c>
    </row>
    <row r="30" spans="1:22" x14ac:dyDescent="0.15">
      <c r="B30" s="57"/>
      <c r="C30" s="43"/>
      <c r="D30" s="43"/>
      <c r="E30" s="55"/>
      <c r="F30" s="37"/>
      <c r="G30" s="50"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45" t="b">
        <f>TRUE()</f>
        <v>1</v>
      </c>
      <c r="J30" s="46"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8</v>
      </c>
    </row>
    <row r="31" spans="1:22" ht="56" x14ac:dyDescent="0.15">
      <c r="A31" s="38" t="s">
        <v>424</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3"/>
      <c r="D31" s="43"/>
      <c r="E31" s="55"/>
      <c r="F31" s="37"/>
      <c r="G31" s="50" t="s">
        <v>400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45" t="b">
        <f>TRUE()</f>
        <v>1</v>
      </c>
      <c r="J31" s="46"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20</v>
      </c>
    </row>
    <row r="32" spans="1:22" x14ac:dyDescent="0.15">
      <c r="C32" s="43"/>
      <c r="D32" s="43"/>
      <c r="E32" s="55"/>
      <c r="F32" s="37"/>
      <c r="G32" s="50" t="s">
        <v>403</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45" t="b">
        <f>TRUE()</f>
        <v>1</v>
      </c>
      <c r="J32" s="46"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9</v>
      </c>
    </row>
    <row r="33" spans="1:22" ht="14" x14ac:dyDescent="0.15">
      <c r="A33" s="38" t="s">
        <v>425</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3"/>
      <c r="D33" s="43"/>
      <c r="E33" s="55"/>
      <c r="F33" s="37"/>
      <c r="G33" s="50" t="s">
        <v>405</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45" t="b">
        <f>TRUE()</f>
        <v>1</v>
      </c>
      <c r="J33" s="46"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19</v>
      </c>
    </row>
    <row r="34" spans="1:22" x14ac:dyDescent="0.15">
      <c r="C34" s="43"/>
      <c r="D34" s="43"/>
      <c r="E34" s="55"/>
      <c r="F34" s="37"/>
      <c r="G34" s="50"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45" t="b">
        <f>TRUE()</f>
        <v>1</v>
      </c>
      <c r="J34" s="46"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10</v>
      </c>
    </row>
    <row r="35" spans="1:22" x14ac:dyDescent="0.15">
      <c r="C35" s="43"/>
      <c r="D35" s="43"/>
      <c r="E35" s="55"/>
      <c r="F35" s="37"/>
      <c r="G35" s="50"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45" t="b">
        <f>TRUE()</f>
        <v>1</v>
      </c>
      <c r="J35" s="46"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11</v>
      </c>
    </row>
    <row r="36" spans="1:22" ht="14" x14ac:dyDescent="0.15">
      <c r="A36" s="38" t="s">
        <v>426</v>
      </c>
      <c r="B36" s="56" t="s">
        <v>406</v>
      </c>
      <c r="C36" s="43"/>
      <c r="D36" s="43"/>
      <c r="E36" s="55"/>
      <c r="F36" s="37"/>
      <c r="G36" s="50" t="s">
        <v>410</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45" t="b">
        <f>TRUE()</f>
        <v>1</v>
      </c>
      <c r="J36" s="46"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12</v>
      </c>
    </row>
    <row r="37" spans="1:22" ht="14" x14ac:dyDescent="0.15">
      <c r="A37" t="s">
        <v>427</v>
      </c>
      <c r="B37" s="56" t="s">
        <v>428</v>
      </c>
      <c r="C37" s="43"/>
      <c r="D37" s="43"/>
      <c r="E37" s="55"/>
      <c r="F37" s="37"/>
      <c r="G37" s="50"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45" t="b">
        <f>TRUE()</f>
        <v>1</v>
      </c>
      <c r="J37" s="46"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13</v>
      </c>
    </row>
    <row r="38" spans="1:22" x14ac:dyDescent="0.15">
      <c r="C38" s="43"/>
      <c r="D38" s="43"/>
      <c r="E38" s="55"/>
      <c r="F38" s="37"/>
      <c r="G38" s="50"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45" t="b">
        <f>TRUE()</f>
        <v>1</v>
      </c>
      <c r="J38" s="46"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14</v>
      </c>
    </row>
    <row r="39" spans="1:22" x14ac:dyDescent="0.15">
      <c r="C39" s="43"/>
      <c r="D39" s="43"/>
      <c r="E39" s="55"/>
      <c r="F39" s="37"/>
      <c r="G39" s="50" t="s">
        <v>416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45" t="b">
        <f>TRUE()</f>
        <v>1</v>
      </c>
      <c r="J39" s="46"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15</v>
      </c>
    </row>
    <row r="40" spans="1:22" x14ac:dyDescent="0.15">
      <c r="C40" s="43"/>
      <c r="D40" s="43"/>
      <c r="E40" s="55"/>
      <c r="F40" s="37"/>
      <c r="G40" s="50" t="s">
        <v>392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45" t="b">
        <f>TRUE()</f>
        <v>1</v>
      </c>
      <c r="J40" s="46"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16</v>
      </c>
    </row>
    <row r="41" spans="1:22" x14ac:dyDescent="0.15">
      <c r="C41" s="43"/>
      <c r="D41" s="43"/>
      <c r="E41" s="55"/>
      <c r="F41" s="37"/>
      <c r="G41" s="50" t="s">
        <v>396</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5" t="b">
        <f>TRUE()</f>
        <v>1</v>
      </c>
      <c r="J41" s="46"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18</v>
      </c>
    </row>
    <row r="42" spans="1:22" x14ac:dyDescent="0.15">
      <c r="C42" s="43"/>
      <c r="D42" s="43"/>
      <c r="E42" s="37"/>
      <c r="F42" s="37"/>
      <c r="G42" s="44" t="s">
        <v>429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t="b">
        <f>TRUE()</f>
        <v>1</v>
      </c>
      <c r="J42" s="46"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396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t="b">
        <f>TRUE()</f>
        <v>1</v>
      </c>
      <c r="J43" s="46"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43" t="b">
        <f>TRUE()</f>
        <v>1</v>
      </c>
      <c r="C1" t="s">
        <v>430</v>
      </c>
      <c r="D1" s="44" t="s">
        <v>373</v>
      </c>
      <c r="E1" t="s">
        <v>431</v>
      </c>
      <c r="F1" t="s">
        <v>432</v>
      </c>
      <c r="G1" t="s">
        <v>428</v>
      </c>
    </row>
    <row r="2" spans="1:7" x14ac:dyDescent="0.15">
      <c r="A2" t="s">
        <v>433</v>
      </c>
      <c r="B2" s="43" t="b">
        <f>FALSE()</f>
        <v>0</v>
      </c>
      <c r="C2" t="s">
        <v>380</v>
      </c>
      <c r="D2" s="44" t="s">
        <v>377</v>
      </c>
      <c r="E2" t="s">
        <v>434</v>
      </c>
      <c r="F2" t="s">
        <v>377</v>
      </c>
      <c r="G2" t="s">
        <v>396</v>
      </c>
    </row>
    <row r="3" spans="1:7" x14ac:dyDescent="0.15">
      <c r="A3" t="s">
        <v>435</v>
      </c>
      <c r="D3" s="44" t="s">
        <v>382</v>
      </c>
      <c r="E3" t="s">
        <v>436</v>
      </c>
      <c r="F3" t="s">
        <v>373</v>
      </c>
    </row>
    <row r="4" spans="1:7" x14ac:dyDescent="0.15">
      <c r="D4" s="44" t="s">
        <v>386</v>
      </c>
      <c r="E4" t="s">
        <v>437</v>
      </c>
      <c r="F4" t="s">
        <v>382</v>
      </c>
    </row>
    <row r="5" spans="1:7" x14ac:dyDescent="0.15">
      <c r="D5" s="44" t="s">
        <v>389</v>
      </c>
      <c r="E5" t="s">
        <v>438</v>
      </c>
      <c r="F5" t="s">
        <v>386</v>
      </c>
    </row>
    <row r="6" spans="1:7" x14ac:dyDescent="0.15">
      <c r="D6" s="44" t="s">
        <v>421</v>
      </c>
      <c r="E6" t="s">
        <v>439</v>
      </c>
      <c r="F6" t="s">
        <v>406</v>
      </c>
    </row>
    <row r="7" spans="1:7" x14ac:dyDescent="0.15">
      <c r="D7" s="44" t="s">
        <v>423</v>
      </c>
      <c r="E7" t="s">
        <v>440</v>
      </c>
    </row>
    <row r="8" spans="1:7" x14ac:dyDescent="0.15">
      <c r="D8" s="44" t="s">
        <v>399</v>
      </c>
      <c r="E8" t="s">
        <v>441</v>
      </c>
    </row>
    <row r="9" spans="1:7" x14ac:dyDescent="0.15">
      <c r="D9" s="44" t="s">
        <v>403</v>
      </c>
      <c r="E9" t="s">
        <v>442</v>
      </c>
    </row>
    <row r="10" spans="1:7" x14ac:dyDescent="0.15">
      <c r="D10" s="44" t="s">
        <v>406</v>
      </c>
      <c r="E10" t="s">
        <v>443</v>
      </c>
    </row>
    <row r="11" spans="1:7" x14ac:dyDescent="0.15">
      <c r="D11" s="44" t="s">
        <v>409</v>
      </c>
      <c r="E11" t="s">
        <v>444</v>
      </c>
    </row>
    <row r="12" spans="1:7" x14ac:dyDescent="0.15">
      <c r="D12" s="44" t="s">
        <v>410</v>
      </c>
      <c r="E12" t="s">
        <v>445</v>
      </c>
    </row>
    <row r="13" spans="1:7" x14ac:dyDescent="0.15">
      <c r="D13" s="44" t="s">
        <v>412</v>
      </c>
      <c r="E13" t="s">
        <v>446</v>
      </c>
    </row>
    <row r="14" spans="1:7" x14ac:dyDescent="0.15">
      <c r="D14" s="44" t="s">
        <v>413</v>
      </c>
      <c r="E14" t="s">
        <v>447</v>
      </c>
    </row>
    <row r="15" spans="1:7" x14ac:dyDescent="0.15">
      <c r="D15" s="44" t="s">
        <v>416</v>
      </c>
      <c r="E15" t="s">
        <v>448</v>
      </c>
    </row>
    <row r="16" spans="1:7" x14ac:dyDescent="0.15">
      <c r="D16" s="44" t="s">
        <v>392</v>
      </c>
      <c r="E16" s="60" t="s">
        <v>449</v>
      </c>
    </row>
    <row r="17" spans="4:5" x14ac:dyDescent="0.15">
      <c r="D17" s="44" t="s">
        <v>429</v>
      </c>
      <c r="E17" t="s">
        <v>450</v>
      </c>
    </row>
    <row r="18" spans="4:5" x14ac:dyDescent="0.15">
      <c r="D18" s="44" t="s">
        <v>396</v>
      </c>
      <c r="E18" t="s">
        <v>451</v>
      </c>
    </row>
    <row r="19" spans="4:5" x14ac:dyDescent="0.15">
      <c r="D19" s="44" t="s">
        <v>405</v>
      </c>
      <c r="E19" t="s">
        <v>452</v>
      </c>
    </row>
    <row r="20" spans="4:5" x14ac:dyDescent="0.15">
      <c r="D20" s="44" t="s">
        <v>400</v>
      </c>
      <c r="E20" t="s">
        <v>453</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6" sqref="B46"/>
    </sheetView>
  </sheetViews>
  <sheetFormatPr baseColWidth="10" defaultColWidth="12.1640625" defaultRowHeight="13" x14ac:dyDescent="0.15"/>
  <cols>
    <col min="1" max="1" width="15" customWidth="1"/>
    <col min="2" max="2" width="251.5" customWidth="1"/>
  </cols>
  <sheetData>
    <row r="2" spans="1:2" x14ac:dyDescent="0.15">
      <c r="B2" t="s">
        <v>432</v>
      </c>
    </row>
    <row r="3" spans="1:2" x14ac:dyDescent="0.15">
      <c r="B3" s="41" t="s">
        <v>454</v>
      </c>
    </row>
    <row r="4" spans="1:2" x14ac:dyDescent="0.15">
      <c r="B4" s="41" t="s">
        <v>455</v>
      </c>
    </row>
    <row r="5" spans="1:2" x14ac:dyDescent="0.15">
      <c r="B5" s="41" t="s">
        <v>456</v>
      </c>
    </row>
    <row r="6" spans="1:2" x14ac:dyDescent="0.15">
      <c r="A6" t="s">
        <v>457</v>
      </c>
      <c r="B6" s="41" t="s">
        <v>458</v>
      </c>
    </row>
    <row r="7" spans="1:2" x14ac:dyDescent="0.15">
      <c r="B7" s="41" t="s">
        <v>459</v>
      </c>
    </row>
    <row r="8" spans="1:2" x14ac:dyDescent="0.15">
      <c r="A8" t="s">
        <v>40</v>
      </c>
      <c r="B8" s="41" t="s">
        <v>460</v>
      </c>
    </row>
    <row r="9" spans="1:2" x14ac:dyDescent="0.15">
      <c r="A9" t="s">
        <v>461</v>
      </c>
      <c r="B9" s="41" t="s">
        <v>462</v>
      </c>
    </row>
    <row r="10" spans="1:2" x14ac:dyDescent="0.15">
      <c r="B10" t="s">
        <v>463</v>
      </c>
    </row>
    <row r="11" spans="1:2" x14ac:dyDescent="0.15">
      <c r="B11" t="s">
        <v>464</v>
      </c>
    </row>
    <row r="14" spans="1:2" x14ac:dyDescent="0.15">
      <c r="B14" s="41" t="s">
        <v>465</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389</v>
      </c>
    </row>
    <row r="25" spans="2:2" x14ac:dyDescent="0.15">
      <c r="B25" s="44" t="s">
        <v>421</v>
      </c>
    </row>
    <row r="26" spans="2:2" x14ac:dyDescent="0.15">
      <c r="B26" s="44" t="s">
        <v>423</v>
      </c>
    </row>
    <row r="27" spans="2:2" x14ac:dyDescent="0.15">
      <c r="B27" s="44" t="s">
        <v>399</v>
      </c>
    </row>
    <row r="28" spans="2:2" x14ac:dyDescent="0.15">
      <c r="B28" s="44" t="s">
        <v>403</v>
      </c>
    </row>
    <row r="29" spans="2:2" x14ac:dyDescent="0.15">
      <c r="B29" s="44" t="s">
        <v>406</v>
      </c>
    </row>
    <row r="30" spans="2:2" x14ac:dyDescent="0.15">
      <c r="B30" s="44" t="s">
        <v>409</v>
      </c>
    </row>
    <row r="31" spans="2:2" x14ac:dyDescent="0.15">
      <c r="B31" s="44" t="s">
        <v>410</v>
      </c>
    </row>
    <row r="32" spans="2:2" x14ac:dyDescent="0.15">
      <c r="B32" s="44" t="s">
        <v>412</v>
      </c>
    </row>
    <row r="33" spans="2:4" x14ac:dyDescent="0.15">
      <c r="B33" s="44" t="s">
        <v>413</v>
      </c>
    </row>
    <row r="34" spans="2:4" x14ac:dyDescent="0.15">
      <c r="B34" s="44" t="s">
        <v>416</v>
      </c>
      <c r="D34" s="41"/>
    </row>
    <row r="35" spans="2:4" x14ac:dyDescent="0.15">
      <c r="B35" s="44" t="s">
        <v>392</v>
      </c>
      <c r="D35" s="41"/>
    </row>
    <row r="36" spans="2:4" x14ac:dyDescent="0.15">
      <c r="B36" s="44" t="s">
        <v>429</v>
      </c>
      <c r="D36" s="41"/>
    </row>
    <row r="37" spans="2:4" x14ac:dyDescent="0.15">
      <c r="B37" s="44" t="s">
        <v>396</v>
      </c>
      <c r="D37" s="41"/>
    </row>
    <row r="38" spans="2:4" x14ac:dyDescent="0.15">
      <c r="B38" s="44" t="s">
        <v>405</v>
      </c>
      <c r="D38" s="41"/>
    </row>
    <row r="39" spans="2:4" x14ac:dyDescent="0.15">
      <c r="B39" s="44" t="s">
        <v>400</v>
      </c>
      <c r="D39" s="41"/>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1" t="s">
        <v>466</v>
      </c>
    </row>
    <row r="4" spans="1:2" ht="16" x14ac:dyDescent="0.2">
      <c r="B4" s="61" t="s">
        <v>467</v>
      </c>
    </row>
    <row r="5" spans="1:2" ht="16" x14ac:dyDescent="0.2">
      <c r="B5" s="61" t="s">
        <v>468</v>
      </c>
    </row>
    <row r="6" spans="1:2" ht="16" x14ac:dyDescent="0.2">
      <c r="B6" s="61" t="s">
        <v>469</v>
      </c>
    </row>
    <row r="7" spans="1:2" ht="16" x14ac:dyDescent="0.2">
      <c r="B7" s="61" t="s">
        <v>470</v>
      </c>
    </row>
    <row r="8" spans="1:2" x14ac:dyDescent="0.15">
      <c r="A8" t="s">
        <v>471</v>
      </c>
      <c r="B8" t="s">
        <v>472</v>
      </c>
    </row>
    <row r="9" spans="1:2" x14ac:dyDescent="0.15">
      <c r="A9" t="s">
        <v>473</v>
      </c>
      <c r="B9" t="s">
        <v>474</v>
      </c>
    </row>
    <row r="10" spans="1:2" x14ac:dyDescent="0.15">
      <c r="B10" t="s">
        <v>475</v>
      </c>
    </row>
    <row r="11" spans="1:2" x14ac:dyDescent="0.15">
      <c r="B11" t="s">
        <v>476</v>
      </c>
    </row>
    <row r="14" spans="1:2" x14ac:dyDescent="0.15">
      <c r="B14" t="s">
        <v>477</v>
      </c>
    </row>
    <row r="20" spans="2:2" x14ac:dyDescent="0.15">
      <c r="B20" t="s">
        <v>478</v>
      </c>
    </row>
    <row r="21" spans="2:2" x14ac:dyDescent="0.15">
      <c r="B21" t="s">
        <v>479</v>
      </c>
    </row>
    <row r="22" spans="2:2" x14ac:dyDescent="0.15">
      <c r="B22" t="s">
        <v>480</v>
      </c>
    </row>
    <row r="23" spans="2:2" x14ac:dyDescent="0.15">
      <c r="B23" t="s">
        <v>481</v>
      </c>
    </row>
    <row r="24" spans="2:2" x14ac:dyDescent="0.15">
      <c r="B24" t="s">
        <v>389</v>
      </c>
    </row>
    <row r="25" spans="2:2" x14ac:dyDescent="0.15">
      <c r="B25" t="s">
        <v>482</v>
      </c>
    </row>
    <row r="26" spans="2:2" x14ac:dyDescent="0.15">
      <c r="B26" t="s">
        <v>483</v>
      </c>
    </row>
    <row r="27" spans="2:2" x14ac:dyDescent="0.15">
      <c r="B27" t="s">
        <v>484</v>
      </c>
    </row>
    <row r="28" spans="2:2" x14ac:dyDescent="0.15">
      <c r="B28" t="s">
        <v>485</v>
      </c>
    </row>
    <row r="29" spans="2:2" x14ac:dyDescent="0.15">
      <c r="B29" t="s">
        <v>486</v>
      </c>
    </row>
    <row r="30" spans="2:2" x14ac:dyDescent="0.15">
      <c r="B30" t="s">
        <v>487</v>
      </c>
    </row>
    <row r="31" spans="2:2" x14ac:dyDescent="0.15">
      <c r="B31" t="s">
        <v>488</v>
      </c>
    </row>
    <row r="32" spans="2:2" x14ac:dyDescent="0.15">
      <c r="B32" t="s">
        <v>489</v>
      </c>
    </row>
    <row r="33" spans="2:2" x14ac:dyDescent="0.15">
      <c r="B33" t="s">
        <v>490</v>
      </c>
    </row>
    <row r="34" spans="2:2" x14ac:dyDescent="0.15">
      <c r="B34" t="s">
        <v>491</v>
      </c>
    </row>
    <row r="35" spans="2:2" x14ac:dyDescent="0.15">
      <c r="B35" t="s">
        <v>392</v>
      </c>
    </row>
    <row r="36" spans="2:2" x14ac:dyDescent="0.15">
      <c r="B36" t="s">
        <v>492</v>
      </c>
    </row>
    <row r="37" spans="2:2" x14ac:dyDescent="0.15">
      <c r="B37" t="s">
        <v>493</v>
      </c>
    </row>
    <row r="38" spans="2:2" x14ac:dyDescent="0.15">
      <c r="B38" t="s">
        <v>494</v>
      </c>
    </row>
    <row r="39" spans="2:2" x14ac:dyDescent="0.15">
      <c r="B39" t="s">
        <v>495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386</v>
      </c>
    </row>
    <row r="3" spans="1:2" x14ac:dyDescent="0.15">
      <c r="B3" s="41" t="s">
        <v>496</v>
      </c>
    </row>
    <row r="4" spans="1:2" x14ac:dyDescent="0.15">
      <c r="B4" s="41" t="s">
        <v>497</v>
      </c>
    </row>
    <row r="5" spans="1:2" x14ac:dyDescent="0.15">
      <c r="B5" s="41" t="s">
        <v>498</v>
      </c>
    </row>
    <row r="6" spans="1:2" x14ac:dyDescent="0.15">
      <c r="B6" s="41" t="s">
        <v>499</v>
      </c>
    </row>
    <row r="7" spans="1:2" x14ac:dyDescent="0.15">
      <c r="B7" s="41" t="s">
        <v>500</v>
      </c>
    </row>
    <row r="8" spans="1:2" x14ac:dyDescent="0.15">
      <c r="A8" t="s">
        <v>471</v>
      </c>
      <c r="B8" s="41" t="s">
        <v>501</v>
      </c>
    </row>
    <row r="9" spans="1:2" x14ac:dyDescent="0.15">
      <c r="A9" t="s">
        <v>473</v>
      </c>
      <c r="B9" s="41" t="s">
        <v>502</v>
      </c>
    </row>
    <row r="10" spans="1:2" x14ac:dyDescent="0.15">
      <c r="B10" s="41" t="s">
        <v>503</v>
      </c>
    </row>
    <row r="11" spans="1:2" x14ac:dyDescent="0.15">
      <c r="B11" s="41" t="s">
        <v>504</v>
      </c>
    </row>
    <row r="12" spans="1:2" x14ac:dyDescent="0.15">
      <c r="B12" s="41"/>
    </row>
    <row r="13" spans="1:2" x14ac:dyDescent="0.15">
      <c r="B13" s="41"/>
    </row>
    <row r="14" spans="1:2" x14ac:dyDescent="0.15">
      <c r="B14" s="41" t="s">
        <v>505</v>
      </c>
    </row>
    <row r="15" spans="1:2" x14ac:dyDescent="0.15">
      <c r="B15" s="41"/>
    </row>
    <row r="20" spans="2:2" x14ac:dyDescent="0.15">
      <c r="B20" t="s">
        <v>506</v>
      </c>
    </row>
    <row r="21" spans="2:2" x14ac:dyDescent="0.15">
      <c r="B21" t="s">
        <v>507</v>
      </c>
    </row>
    <row r="22" spans="2:2" x14ac:dyDescent="0.15">
      <c r="B22" t="s">
        <v>508</v>
      </c>
    </row>
    <row r="23" spans="2:2" x14ac:dyDescent="0.15">
      <c r="B23" t="s">
        <v>509</v>
      </c>
    </row>
    <row r="24" spans="2:2" x14ac:dyDescent="0.15">
      <c r="B24" t="s">
        <v>510</v>
      </c>
    </row>
    <row r="25" spans="2:2" x14ac:dyDescent="0.15">
      <c r="B25" t="s">
        <v>511</v>
      </c>
    </row>
    <row r="26" spans="2:2" x14ac:dyDescent="0.15">
      <c r="B26" t="s">
        <v>512</v>
      </c>
    </row>
    <row r="27" spans="2:2" x14ac:dyDescent="0.15">
      <c r="B27" t="s">
        <v>513</v>
      </c>
    </row>
    <row r="28" spans="2:2" x14ac:dyDescent="0.15">
      <c r="B28" t="s">
        <v>514</v>
      </c>
    </row>
    <row r="29" spans="2:2" x14ac:dyDescent="0.15">
      <c r="B29" t="s">
        <v>515</v>
      </c>
    </row>
    <row r="30" spans="2:2" x14ac:dyDescent="0.15">
      <c r="B30" t="s">
        <v>516</v>
      </c>
    </row>
    <row r="31" spans="2:2" x14ac:dyDescent="0.15">
      <c r="B31" t="s">
        <v>517</v>
      </c>
    </row>
    <row r="32" spans="2:2" x14ac:dyDescent="0.15">
      <c r="B32" t="s">
        <v>518</v>
      </c>
    </row>
    <row r="33" spans="2:2" x14ac:dyDescent="0.15">
      <c r="B33" t="s">
        <v>519</v>
      </c>
    </row>
    <row r="34" spans="2:2" x14ac:dyDescent="0.15">
      <c r="B34" t="s">
        <v>520</v>
      </c>
    </row>
    <row r="35" spans="2:2" x14ac:dyDescent="0.15">
      <c r="B35" t="s">
        <v>521</v>
      </c>
    </row>
    <row r="36" spans="2:2" x14ac:dyDescent="0.15">
      <c r="B36" t="s">
        <v>522</v>
      </c>
    </row>
    <row r="37" spans="2:2" x14ac:dyDescent="0.15">
      <c r="B37" t="s">
        <v>396</v>
      </c>
    </row>
    <row r="38" spans="2:2" x14ac:dyDescent="0.15">
      <c r="B38" t="s">
        <v>523</v>
      </c>
    </row>
    <row r="39" spans="2:2" x14ac:dyDescent="0.15">
      <c r="B39" t="s">
        <v>524</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525</v>
      </c>
    </row>
    <row r="4" spans="2:2" x14ac:dyDescent="0.15">
      <c r="B4" t="s">
        <v>526</v>
      </c>
    </row>
    <row r="5" spans="2:2" x14ac:dyDescent="0.15">
      <c r="B5" t="s">
        <v>527</v>
      </c>
    </row>
    <row r="6" spans="2:2" x14ac:dyDescent="0.15">
      <c r="B6" t="s">
        <v>528</v>
      </c>
    </row>
    <row r="7" spans="2:2" x14ac:dyDescent="0.15">
      <c r="B7" t="s">
        <v>529</v>
      </c>
    </row>
    <row r="8" spans="2:2" ht="16" x14ac:dyDescent="0.2">
      <c r="B8" s="61" t="s">
        <v>530</v>
      </c>
    </row>
    <row r="9" spans="2:2" x14ac:dyDescent="0.15">
      <c r="B9" t="s">
        <v>531</v>
      </c>
    </row>
    <row r="10" spans="2:2" x14ac:dyDescent="0.15">
      <c r="B10" s="41" t="s">
        <v>532</v>
      </c>
    </row>
    <row r="11" spans="2:2" x14ac:dyDescent="0.15">
      <c r="B11" s="41" t="s">
        <v>533</v>
      </c>
    </row>
    <row r="14" spans="2:2" x14ac:dyDescent="0.15">
      <c r="B14" t="s">
        <v>534</v>
      </c>
    </row>
    <row r="20" spans="2:2" x14ac:dyDescent="0.15">
      <c r="B20" t="s">
        <v>535</v>
      </c>
    </row>
    <row r="21" spans="2:2" x14ac:dyDescent="0.15">
      <c r="B21" t="s">
        <v>536</v>
      </c>
    </row>
    <row r="22" spans="2:2" x14ac:dyDescent="0.15">
      <c r="B22" t="s">
        <v>537</v>
      </c>
    </row>
    <row r="23" spans="2:2" x14ac:dyDescent="0.15">
      <c r="B23" t="s">
        <v>538</v>
      </c>
    </row>
    <row r="24" spans="2:2" x14ac:dyDescent="0.15">
      <c r="B24" t="s">
        <v>389</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396</v>
      </c>
    </row>
    <row r="38" spans="2:2" x14ac:dyDescent="0.15">
      <c r="B38" t="s">
        <v>551</v>
      </c>
    </row>
    <row r="39" spans="2:2" x14ac:dyDescent="0.15">
      <c r="B39" t="s">
        <v>552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61" t="s">
        <v>553</v>
      </c>
    </row>
    <row r="4" spans="2:2" ht="16" x14ac:dyDescent="0.2">
      <c r="B4" s="61" t="s">
        <v>554</v>
      </c>
    </row>
    <row r="5" spans="2:2" x14ac:dyDescent="0.15">
      <c r="B5" t="s">
        <v>555</v>
      </c>
    </row>
    <row r="6" spans="2:2" ht="16" x14ac:dyDescent="0.2">
      <c r="B6" s="61" t="s">
        <v>556</v>
      </c>
    </row>
    <row r="7" spans="2:2" ht="16" x14ac:dyDescent="0.2">
      <c r="B7" s="61" t="s">
        <v>557</v>
      </c>
    </row>
    <row r="8" spans="2:2" x14ac:dyDescent="0.15">
      <c r="B8" t="s">
        <v>558</v>
      </c>
    </row>
    <row r="9" spans="2:2" x14ac:dyDescent="0.15">
      <c r="B9" t="s">
        <v>559</v>
      </c>
    </row>
    <row r="10" spans="2:2" x14ac:dyDescent="0.15">
      <c r="B10" t="s">
        <v>560</v>
      </c>
    </row>
    <row r="11" spans="2:2" x14ac:dyDescent="0.15">
      <c r="B11" t="s">
        <v>561</v>
      </c>
    </row>
    <row r="14" spans="2:2" ht="16" x14ac:dyDescent="0.2">
      <c r="B14" s="61" t="s">
        <v>562</v>
      </c>
    </row>
    <row r="20" spans="2:2" x14ac:dyDescent="0.15">
      <c r="B20" t="s">
        <v>563</v>
      </c>
    </row>
    <row r="21" spans="2:2" x14ac:dyDescent="0.15">
      <c r="B21" t="s">
        <v>564</v>
      </c>
    </row>
    <row r="22" spans="2:2" x14ac:dyDescent="0.15">
      <c r="B22" t="s">
        <v>508</v>
      </c>
    </row>
    <row r="23" spans="2:2" x14ac:dyDescent="0.15">
      <c r="B23" t="s">
        <v>565</v>
      </c>
    </row>
    <row r="24" spans="2:2" x14ac:dyDescent="0.15">
      <c r="B24" t="s">
        <v>389</v>
      </c>
    </row>
    <row r="25" spans="2:2" x14ac:dyDescent="0.15">
      <c r="B25" t="s">
        <v>566</v>
      </c>
    </row>
    <row r="26" spans="2:2" x14ac:dyDescent="0.15">
      <c r="B26" t="s">
        <v>512</v>
      </c>
    </row>
    <row r="27" spans="2:2" x14ac:dyDescent="0.15">
      <c r="B27" t="s">
        <v>567</v>
      </c>
    </row>
    <row r="28" spans="2:2" x14ac:dyDescent="0.15">
      <c r="B28" t="s">
        <v>568</v>
      </c>
    </row>
    <row r="29" spans="2:2" x14ac:dyDescent="0.15">
      <c r="B29" t="s">
        <v>569</v>
      </c>
    </row>
    <row r="30" spans="2:2" x14ac:dyDescent="0.15">
      <c r="B30" t="s">
        <v>570</v>
      </c>
    </row>
    <row r="31" spans="2:2" x14ac:dyDescent="0.15">
      <c r="B31" t="s">
        <v>571</v>
      </c>
    </row>
    <row r="32" spans="2:2" x14ac:dyDescent="0.15">
      <c r="B32" t="s">
        <v>572</v>
      </c>
    </row>
    <row r="33" spans="2:2" x14ac:dyDescent="0.15">
      <c r="B33" t="s">
        <v>573</v>
      </c>
    </row>
    <row r="34" spans="2:2" x14ac:dyDescent="0.15">
      <c r="B34" t="s">
        <v>574</v>
      </c>
    </row>
    <row r="35" spans="2:2" x14ac:dyDescent="0.15">
      <c r="B35" t="s">
        <v>549</v>
      </c>
    </row>
    <row r="36" spans="2:2" x14ac:dyDescent="0.15">
      <c r="B36" t="s">
        <v>575</v>
      </c>
    </row>
    <row r="37" spans="2:2" x14ac:dyDescent="0.15">
      <c r="B37" t="s">
        <v>493</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406</v>
      </c>
    </row>
    <row r="3" spans="2:2" x14ac:dyDescent="0.15">
      <c r="B3" t="s">
        <v>578</v>
      </c>
    </row>
    <row r="4" spans="2:2" x14ac:dyDescent="0.15">
      <c r="B4" t="s">
        <v>579</v>
      </c>
    </row>
    <row r="5" spans="2:2" x14ac:dyDescent="0.15">
      <c r="B5" t="s">
        <v>580</v>
      </c>
    </row>
    <row r="6" spans="2:2" x14ac:dyDescent="0.15">
      <c r="B6" t="s">
        <v>581</v>
      </c>
    </row>
    <row r="7" spans="2:2" x14ac:dyDescent="0.15">
      <c r="B7" t="s">
        <v>582</v>
      </c>
    </row>
    <row r="8" spans="2:2" x14ac:dyDescent="0.15">
      <c r="B8" t="s">
        <v>583</v>
      </c>
    </row>
    <row r="9" spans="2:2" x14ac:dyDescent="0.15">
      <c r="B9" t="s">
        <v>584</v>
      </c>
    </row>
    <row r="10" spans="2:2" x14ac:dyDescent="0.15">
      <c r="B10" t="s">
        <v>585</v>
      </c>
    </row>
    <row r="11" spans="2:2" x14ac:dyDescent="0.15">
      <c r="B11" t="s">
        <v>586</v>
      </c>
    </row>
    <row r="14" spans="2:2" x14ac:dyDescent="0.15">
      <c r="B14" t="s">
        <v>587</v>
      </c>
    </row>
    <row r="20" spans="2:2" x14ac:dyDescent="0.15">
      <c r="B20" t="s">
        <v>588</v>
      </c>
    </row>
    <row r="21" spans="2:2" x14ac:dyDescent="0.15">
      <c r="B21" t="s">
        <v>589</v>
      </c>
    </row>
    <row r="22" spans="2:2" x14ac:dyDescent="0.15">
      <c r="B22" t="s">
        <v>590</v>
      </c>
    </row>
    <row r="23" spans="2:2" x14ac:dyDescent="0.15">
      <c r="B23" t="s">
        <v>591</v>
      </c>
    </row>
    <row r="24" spans="2:2" x14ac:dyDescent="0.15">
      <c r="B24" t="s">
        <v>389</v>
      </c>
    </row>
    <row r="25" spans="2:2" x14ac:dyDescent="0.15">
      <c r="B25" t="s">
        <v>592</v>
      </c>
    </row>
    <row r="26" spans="2:2" x14ac:dyDescent="0.15">
      <c r="B26" t="s">
        <v>593</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602</v>
      </c>
    </row>
    <row r="36" spans="2:2" x14ac:dyDescent="0.15">
      <c r="B36" t="s">
        <v>492</v>
      </c>
    </row>
    <row r="37" spans="2:2" x14ac:dyDescent="0.15">
      <c r="B37" t="s">
        <v>396</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2024-07-25T01:51:41Z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