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830 G7/"/>
    </mc:Choice>
  </mc:AlternateContent>
  <xr:revisionPtr revIDLastSave="0" documentId="13_ncr:1_{B4C42802-A847-BB48-8724-7C1180AFF4AC}" xr6:coauthVersionLast="47" xr6:coauthVersionMax="47" xr10:uidLastSave="{00000000-0000-0000-0000-000000000000}"/>
  <bookViews>
    <workbookView xWindow="0" yWindow="0" windowWidth="34560" windowHeight="223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AB7"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H13" i="2" s="1"/>
  <c r="Q13" i="2"/>
  <c r="P13" i="2"/>
  <c r="P14" i="1" s="1"/>
  <c r="O13" i="2"/>
  <c r="O14" i="1" s="1"/>
  <c r="J13" i="2"/>
  <c r="I13" i="2"/>
  <c r="D13" i="2"/>
  <c r="C13" i="2"/>
  <c r="V12" i="2"/>
  <c r="H12" i="2" s="1"/>
  <c r="U12" i="2"/>
  <c r="U13" i="1" s="1"/>
  <c r="J12" i="2"/>
  <c r="I12" i="2"/>
  <c r="D12" i="2"/>
  <c r="C12" i="2"/>
  <c r="V11" i="2"/>
  <c r="H11" i="2" s="1"/>
  <c r="AT12" i="1" s="1"/>
  <c r="U11" i="2"/>
  <c r="T11" i="2"/>
  <c r="S11" i="2"/>
  <c r="R11" i="2"/>
  <c r="Q11" i="2"/>
  <c r="P11" i="2"/>
  <c r="O11" i="2"/>
  <c r="N11" i="2"/>
  <c r="M11" i="2"/>
  <c r="J11" i="2"/>
  <c r="I11" i="2"/>
  <c r="D11" i="2"/>
  <c r="CO12" i="1" s="1"/>
  <c r="C11" i="2"/>
  <c r="V10" i="2"/>
  <c r="H10" i="2" s="1"/>
  <c r="AT11" i="1" s="1"/>
  <c r="T10" i="2"/>
  <c r="S10" i="2"/>
  <c r="R10" i="2"/>
  <c r="Q10" i="2"/>
  <c r="O10" i="2"/>
  <c r="N10" i="2"/>
  <c r="M10" i="2"/>
  <c r="M11" i="1" s="1"/>
  <c r="J10" i="2"/>
  <c r="I10" i="2"/>
  <c r="D10" i="2"/>
  <c r="C10" i="2"/>
  <c r="V9" i="2"/>
  <c r="U9" i="2"/>
  <c r="T9" i="2"/>
  <c r="T10" i="1" s="1"/>
  <c r="S9" i="2"/>
  <c r="R9" i="2"/>
  <c r="R10" i="1" s="1"/>
  <c r="Q9" i="2"/>
  <c r="Q10" i="1" s="1"/>
  <c r="P9" i="2"/>
  <c r="P10" i="1" s="1"/>
  <c r="O9" i="2"/>
  <c r="O10" i="1" s="1"/>
  <c r="N9" i="2"/>
  <c r="M9" i="2"/>
  <c r="J9" i="2"/>
  <c r="I9" i="2"/>
  <c r="D9" i="2"/>
  <c r="C9" i="2"/>
  <c r="V8" i="2"/>
  <c r="Q8" i="2"/>
  <c r="Q9" i="1" s="1"/>
  <c r="P8" i="2"/>
  <c r="P9" i="1" s="1"/>
  <c r="O8" i="2"/>
  <c r="O9" i="1" s="1"/>
  <c r="J8" i="2"/>
  <c r="I8" i="2"/>
  <c r="D8" i="2"/>
  <c r="C8" i="2"/>
  <c r="CQ23" i="1"/>
  <c r="V7" i="2"/>
  <c r="T7" i="2"/>
  <c r="T8" i="1" s="1"/>
  <c r="S7" i="2"/>
  <c r="S8" i="1" s="1"/>
  <c r="R7" i="2"/>
  <c r="R8" i="1" s="1"/>
  <c r="Q7" i="2"/>
  <c r="P7" i="2"/>
  <c r="N7" i="2"/>
  <c r="M7" i="2"/>
  <c r="M8" i="1" s="1"/>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N10" i="1"/>
  <c r="M10" i="1"/>
  <c r="K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P8" i="1"/>
  <c r="CO8" i="1"/>
  <c r="FE8" i="1" s="1"/>
  <c r="CL8" i="1"/>
  <c r="CK8" i="1"/>
  <c r="CI8" i="1"/>
  <c r="CH8" i="1"/>
  <c r="CG8" i="1"/>
  <c r="BH8" i="1"/>
  <c r="BG8" i="1"/>
  <c r="BF8" i="1"/>
  <c r="BE8" i="1"/>
  <c r="AV8" i="1"/>
  <c r="AA8" i="1"/>
  <c r="Z8" i="1"/>
  <c r="Y8" i="1"/>
  <c r="X8" i="1"/>
  <c r="W8" i="1"/>
  <c r="Q8" i="1"/>
  <c r="P8" i="1"/>
  <c r="N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P7" i="1"/>
  <c r="CL7" i="1"/>
  <c r="CK7" i="1"/>
  <c r="CI7" i="1"/>
  <c r="CH7" i="1"/>
  <c r="CG7" i="1"/>
  <c r="BH7" i="1"/>
  <c r="BG7" i="1"/>
  <c r="BF7" i="1"/>
  <c r="BE7" i="1"/>
  <c r="AV7" i="1"/>
  <c r="AT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P6" i="1"/>
  <c r="CO6" i="1"/>
  <c r="FE6" i="1" s="1"/>
  <c r="CL6" i="1"/>
  <c r="CK6" i="1"/>
  <c r="CI6" i="1"/>
  <c r="CH6" i="1"/>
  <c r="CG6" i="1"/>
  <c r="BH6" i="1"/>
  <c r="BG6" i="1"/>
  <c r="BF6" i="1"/>
  <c r="BE6" i="1"/>
  <c r="AV6" i="1"/>
  <c r="AI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P5" i="1"/>
  <c r="CO5" i="1"/>
  <c r="FE5" i="1" s="1"/>
  <c r="CL5" i="1"/>
  <c r="CK5" i="1"/>
  <c r="CJ5" i="1"/>
  <c r="CI5" i="1"/>
  <c r="CH5" i="1"/>
  <c r="CG5" i="1"/>
  <c r="BH5" i="1"/>
  <c r="BG5" i="1"/>
  <c r="BF5" i="1"/>
  <c r="BE5" i="1"/>
  <c r="AV5" i="1"/>
  <c r="AA5" i="1"/>
  <c r="Z5" i="1"/>
  <c r="Y5" i="1"/>
  <c r="X5" i="1"/>
  <c r="W5" i="1"/>
  <c r="K5" i="1"/>
  <c r="J5" i="1"/>
  <c r="I5" i="1"/>
  <c r="H5" i="1"/>
  <c r="G5" i="1"/>
  <c r="E5" i="1"/>
  <c r="D5" i="1"/>
  <c r="C5" i="1"/>
  <c r="B5" i="1"/>
  <c r="A5" i="1"/>
  <c r="AA4" i="1"/>
  <c r="J4" i="1"/>
  <c r="I4" i="1"/>
  <c r="H4" i="1"/>
  <c r="D4" i="1"/>
  <c r="B4" i="1"/>
  <c r="A4" i="1"/>
  <c r="AB13" i="1" l="1"/>
  <c r="AB6" i="1"/>
  <c r="AB5" i="1"/>
  <c r="AB8" i="1"/>
  <c r="AB14" i="1"/>
  <c r="AB10" i="1"/>
  <c r="AB9"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<sst xmlns="http://schemas.openxmlformats.org/spreadsheetml/2006/main" count="861" uniqueCount="694">
  <si>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</si>
  <si>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</si>
  <si>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</si>
  <si>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</si>
  <si>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</si>
  <si>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</si>
  <si>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</si>
  <si>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</si>
  <si>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</si>
  <si>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</si>
  <si>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</si>
  <si>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</si>
  <si>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</si>
  <si>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</si>
  <si>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</si>
  <si>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</si>
  <si>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</si>
  <si>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</si>
  <si>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</si>
  <si>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</si>
  <si>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</si>
  <si>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</si>
  <si>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</si>
  <si>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</si>
  <si>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</si>
  <si>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</si>
  <si>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</si>
  <si>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</si>
  <si>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</si>
  <si>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</si>
  <si>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</si>
  <si>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</si>
  <si>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</si>
  <si>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</si>
  <si>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</si>
  <si>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</si>
  <si>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</si>
  <si>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</si>
  <si>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</si>
  <si>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</si>
  <si>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</si>
  <si>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</si>
  <si>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</si>
  <si>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</si>
  <si>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</si>
  <si>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</si>
  <si>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</si>
  <si>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</si>
  <si>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</si>
  <si>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</si>
  <si>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</si>
  <si>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</si>
  <si>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</si>
  <si>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</si>
  <si>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</si>
  <si>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</si>
  <si>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</si>
  <si>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</si>
  <si>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</si>
  <si>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</si>
  <si>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</si>
  <si>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</si>
  <si>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</si>
  <si>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</si>
  <si>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</si>
  <si>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</si>
  <si>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</si>
  <si>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</si>
  <si>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</si>
  <si>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</si>
  <si>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</si>
  <si>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</si>
  <si>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</si>
  <si>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</si>
  <si>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</si>
  <si>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</si>
  <si>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</si>
  <si>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</si>
  <si>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</si>
  <si>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</si>
  <si>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</si>
  <si>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</si>
  <si>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</si>
  <si>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</si>
  <si>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</si>
  <si>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</si>
  <si>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</si>
  <si>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</si>
  <si>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</si>
  <si>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</si>
  <si>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</si>
  <si>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</si>
  <si>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</si>
  <si>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</si>
  <si>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</si>
  <si>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</si>
  <si>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</si>
  <si>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</si>
  <si>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</si>
  <si>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</si>
  <si>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</si>
  <si>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</si>
  <si>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</si>
  <si>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</si>
  <si>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</si>
  <si>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</si>
  <si>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</si>
  <si>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</si>
  <si>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</si>
  <si>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</si>
  <si>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</si>
  <si>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</si>
  <si>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</si>
  <si>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</si>
  <si>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</si>
  <si>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</si>
  <si>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</si>
  <si>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</si>
  <si>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</si>
  <si>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</si>
  <si>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</si>
  <si>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</si>
  <si>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</si>
  <si>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</si>
  <si>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</si>
  <si>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</si>
  <si>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</si>
  <si>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</si>
  <si>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</si>
  <si>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</si>
  <si>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</si>
  <si>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</si>
  <si>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</si>
  <si>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</si>
  <si>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</si>
  <si>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</si>
  <si>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</si>
  <si>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</si>
  <si>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</si>
  <si>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</si>
  <si>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</si>
  <si>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</si>
  <si>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</si>
  <si>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</si>
  <si>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</si>
  <si>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</si>
  <si>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</si>
  <si>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</si>
  <si>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</si>
  <si>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</si>
  <si>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</si>
  <si>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</si>
  <si>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</si>
  <si>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</si>
  <si>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</si>
  <si>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</si>
  <si>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</si>
  <si>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</si>
  <si>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</si>
  <si>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</si>
  <si>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</si>
  <si>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</si>
  <si>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</si>
  <si>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</si>
  <si>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</si>
  <si>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</si>
  <si>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</si>
  <si>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</si>
  <si>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</si>
  <si>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</si>
  <si>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</si>
  <si>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</si>
  <si>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</si>
  <si>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</si>
  <si>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</si>
  <si>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</si>
  <si>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</si>
  <si>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</si>
  <si>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</si>
  <si>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</si>
  <si>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</si>
  <si>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</si>
  <si>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</si>
  <si>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</si>
  <si>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</si>
  <si>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</si>
  <si>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</si>
  <si>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</si>
  <si>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</si>
  <si>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</si>
  <si>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</si>
  <si>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</si>
  <si>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</si>
  <si>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</si>
  <si>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</si>
  <si>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</si>
  <si>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</si>
  <si>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</si>
  <si>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</si>
  <si>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</si>
  <si>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</si>
  <si>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</si>
  <si>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</si>
  <si>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</si>
  <si>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</si>
  <si>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</si>
  <si>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</si>
  <si>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</si>
  <si>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</si>
  <si>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</si>
  <si>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</si>
  <si>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</si>
  <si>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</si>
  <si>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</si>
  <si>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</si>
  <si>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</si>
  <si>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</si>
  <si>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</si>
  <si>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</si>
  <si>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</si>
  <si>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</si>
  <si>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</si>
  <si>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</si>
  <si>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</si>
  <si>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</si>
  <si>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</si>
  <si>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</si>
  <si>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</si>
  <si>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</si>
  <si>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</si>
  <si>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</si>
  <si>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</si>
  <si>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</si>
  <si>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</si>
  <si>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</si>
  <si>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</si>
  <si>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</si>
  <si>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</si>
  <si>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</si>
  <si>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</si>
  <si>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</si>
  <si>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</si>
  <si>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</si>
  <si>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</si>
  <si>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</si>
  <si>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</si>
  <si>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</si>
  <si>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</si>
  <si>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</si>
  <si>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</si>
  <si>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</si>
  <si>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</si>
  <si>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</si>
  <si>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</si>
  <si>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</si>
  <si>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</si>
  <si>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</si>
  <si>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</si>
  <si>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</si>
  <si>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</si>
  <si>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</si>
  <si>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</si>
  <si>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</si>
  <si>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</si>
  <si>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</si>
  <si>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</si>
  <si>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</si>
  <si>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</si>
  <si>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</si>
  <si>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</si>
  <si>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</si>
  <si>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</si>
  <si>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</si>
  <si>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</si>
  <si>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</si>
  <si>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</si>
  <si>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</si>
  <si>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</si>
  <si>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</si>
  <si>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</si>
  <si>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</si>
  <si>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</si>
  <si>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</si>
  <si>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</si>
  <si>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</si>
  <si>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</si>
  <si>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</si>
  <si>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</si>
  <si>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</si>
  <si>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</si>
  <si>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</si>
  <si>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</si>
  <si>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</si>
  <si>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</si>
  <si>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</si>
  <si>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</si>
  <si>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</si>
  <si>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</si>
  <si>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</si>
  <si>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</si>
  <si>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</si>
  <si>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</si>
  <si>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</si>
  <si>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</si>
  <si>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</si>
  <si>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</si>
  <si>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</si>
  <si>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</si>
  <si>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</si>
  <si>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</si>
  <si>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</si>
  <si>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</si>
  <si>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</si>
  <si>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</si>
  <si>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</si>
  <si>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</si>
  <si>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</si>
  <si>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</si>
  <si>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</si>
  <si>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</si>
  <si>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</si>
  <si>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</si>
  <si>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</si>
  <si>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</si>
  <si>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</si>
  <si>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</si>
  <si>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</si>
  <si>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</si>
  <si>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</si>
  <si>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</si>
  <si>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</si>
  <si>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</si>
  <si>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</si>
  <si>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</si>
  <si>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</si>
  <si>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</si>
  <si>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</si>
  <si>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</si>
  <si>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</si>
  <si>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</si>
  <si>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</si>
  <si>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</si>
  <si>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</si>
  <si>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</si>
  <si>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</si>
  <si>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</si>
  <si>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</si>
  <si>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</si>
  <si>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</si>
  <si>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</si>
  <si>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</si>
  <si>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</si>
  <si>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</si>
  <si>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</si>
  <si>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</si>
  <si>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</si>
  <si>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</si>
  <si>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</si>
  <si>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</si>
  <si>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</si>
  <si>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</si>
  <si>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</si>
  <si>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</si>
  <si>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</si>
  <si>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</si>
  <si>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</si>
  <si>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</si>
  <si>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</si>
  <si>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</si>
  <si>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</si>
  <si>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</si>
  <si>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</si>
  <si>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</si>
  <si>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</si>
  <si>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</si>
  <si>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</si>
  <si>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</si>
  <si>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</si>
  <si>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</si>
  <si>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</si>
  <si>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</si>
  <si>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</si>
  <si>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</si>
  <si>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</si>
  <si>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</si>
  <si>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</si>
  <si>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</si>
  <si>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</si>
  <si>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</si>
  <si>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</si>
  <si>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</si>
  <si>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</si>
  <si>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</si>
  <si>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</si>
  <si>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</si>
  <si>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</si>
  <si>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</si>
  <si>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</si>
  <si>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</si>
  <si>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</si>
  <si>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</si>
  <si>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</si>
  <si>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</si>
  <si>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</si>
  <si>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</si>
  <si>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</si>
  <si>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</si>
  <si>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</si>
  <si>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</si>
  <si>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</si>
  <si>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</si>
  <si>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</si>
  <si>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</si>
  <si>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</si>
  <si>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</si>
  <si>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</si>
  <si>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</si>
  <si>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</si>
  <si>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</si>
  <si>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</si>
  <si>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</si>
  <si>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</si>
  <si>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</si>
  <si>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</si>
  <si>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</si>
  <si>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</si>
  <si>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</si>
  <si>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</si>
  <si>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</si>
  <si>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</si>
  <si>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</si>
  <si>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</si>
  <si>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</si>
  <si>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</si>
  <si>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</si>
  <si>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</si>
  <si>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</si>
  <si>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</si>
  <si>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</si>
  <si>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</si>
  <si>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</si>
  <si>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</si>
  <si>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</si>
  <si>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</si>
  <si>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</si>
  <si>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</si>
  <si>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</si>
  <si>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</si>
  <si>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</si>
  <si>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</si>
  <si>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</si>
  <si>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</si>
  <si>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</si>
  <si>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</si>
  <si>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</si>
  <si>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</si>
  <si>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</si>
  <si>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</si>
  <si>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</si>
  <si>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</si>
  <si>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</si>
  <si>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</si>
  <si>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</si>
  <si>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</si>
  <si>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</si>
  <si>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</si>
  <si>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</si>
  <si>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</si>
  <si>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</si>
  <si>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</si>
  <si>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</si>
  <si>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</si>
  <si>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</si>
  <si>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</si>
  <si>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</si>
  <si>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</si>
  <si>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</si>
  <si>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</si>
  <si>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</si>
  <si>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</si>
  <si>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</si>
  <si>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</si>
  <si>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</si>
  <si>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</si>
  <si>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</si>
  <si>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</si>
  <si>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</si>
  <si>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</si>
  <si>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</si>
  <si>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</si>
  <si>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</si>
  <si>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</si>
  <si>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</si>
  <si>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</si>
  <si>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</si>
  <si>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</si>
  <si>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</si>
  <si>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</si>
  <si>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</si>
  <si>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</si>
  <si>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</si>
  <si>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</si>
  <si>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</si>
  <si>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</si>
  <si>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</si>
  <si>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</si>
  <si>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</si>
  <si>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</si>
  <si>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</si>
  <si>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</si>
  <si>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</si>
  <si>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</si>
  <si>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</si>
  <si>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</si>
  <si>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</si>
  <si>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</si>
  <si>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</si>
  <si>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</si>
  <si>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</si>
  <si>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</si>
  <si>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</si>
  <si>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</si>
  <si>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</si>
  <si>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</si>
  <si>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</si>
  <si>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</si>
  <si>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</si>
  <si>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</si>
  <si>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</si>
  <si>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</si>
  <si>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</si>
  <si>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</si>
  <si>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</si>
  <si>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</si>
  <si>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</si>
  <si>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</si>
  <si>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</si>
  <si>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</si>
  <si>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</si>
  <si>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</si>
  <si>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</si>
  <si>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</si>
  <si>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</si>
  <si>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</si>
  <si>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</si>
  <si>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</si>
  <si>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</si>
  <si>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</si>
  <si>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</si>
  <si>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</si>
  <si>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</si>
  <si>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</si>
  <si>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</si>
  <si>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</si>
  <si>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</si>
  <si>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</si>
  <si>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</si>
  <si>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</si>
  <si>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</si>
  <si>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</si>
  <si>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</si>
  <si>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</si>
  <si>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</si>
  <si>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</si>
  <si>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</si>
  <si>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</si>
  <si>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</si>
  <si>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</si>
  <si>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</si>
  <si>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</si>
  <si>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</si>
  <si>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</si>
  <si>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</si>
  <si>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</si>
  <si>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</si>
  <si>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</si>
  <si>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</si>
  <si>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</si>
  <si>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</si>
  <si>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</si>
  <si>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</si>
  <si>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</si>
  <si>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</si>
  <si>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</si>
  <si>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</si>
  <si>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</si>
  <si>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</si>
  <si>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</si>
  <si>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</si>
  <si>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</si>
  <si>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</si>
  <si>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</si>
  <si>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</si>
  <si>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</si>
  <si>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</si>
  <si>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</si>
  <si>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</si>
  <si>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</si>
  <si>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</si>
  <si>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</si>
  <si>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</si>
  <si>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</si>
  <si>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</si>
  <si>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</si>
  <si>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</si>
  <si>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</si>
  <si>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</si>
  <si>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</si>
  <si>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</si>
  <si>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</si>
  <si>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</si>
  <si>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</si>
  <si>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</si>
  <si>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</si>
  <si>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</si>
  <si>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</si>
  <si>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</si>
  <si>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</si>
  <si>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</si>
  <si>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</si>
  <si>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</si>
  <si>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</si>
  <si>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</si>
  <si>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</si>
  <si>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</si>
  <si>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</si>
  <si>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</si>
  <si>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</si>
  <si>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</si>
  <si>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</si>
  <si>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</si>
  <si>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</si>
  <si>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</si>
  <si>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</si>
  <si>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</si>
  <si>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</si>
  <si>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</si>
  <si>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</si>
  <si>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</si>
  <si>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</si>
  <si>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</si>
  <si>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</si>
  <si>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</si>
  <si>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</si>
  <si>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</si>
  <si>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</si>
  <si>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</si>
  <si>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</si>
  <si>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</si>
  <si>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</si>
  <si>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</si>
  <si>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</si>
  <si>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</si>
  <si>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</si>
  <si>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</si>
  <si>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</si>
  <si>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</si>
  <si>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</si>
  <si>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</si>
  <si>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</si>
  <si>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</si>
  <si>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</si>
  <si>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</si>
  <si>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</si>
  <si>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</si>
  <si>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</si>
  <si>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</si>
  <si>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</si>
  <si>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</si>
  <si>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</si>
  <si>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</si>
  <si>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</si>
  <si>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</si>
  <si>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</si>
  <si>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</si>
  <si>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</si>
  <si>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830 G7G8 parent</t>
  </si>
  <si>
    <t>830 G7 830 G8</t>
  </si>
  <si>
    <t>HP 830 G7G8 BL - DE</t>
  </si>
  <si>
    <t>HP 830 G7G8 BL - FR</t>
  </si>
  <si>
    <t>HP 830 G7G8 BL - IT</t>
  </si>
  <si>
    <t>HP 830 G7G8 BL - ES</t>
  </si>
  <si>
    <t>HP 830 G7G8 BL - UK</t>
  </si>
  <si>
    <t>HP 830 G7G8 BL - NORDIC</t>
  </si>
  <si>
    <t>HP 830 G7G8 BL - US int</t>
  </si>
  <si>
    <t>HP 830 G7G8 BL - US</t>
  </si>
  <si>
    <t>HP/W.O. PS./830 G7/BL/DE</t>
  </si>
  <si>
    <t>HP/W.O. PS./830 G7/BL/FR</t>
  </si>
  <si>
    <t>HP/W.O. PS./830 G7/BL/IT</t>
  </si>
  <si>
    <t>HP/W.O. PS./830 G7/BL/ES</t>
  </si>
  <si>
    <t>HP/W.O. PS./830 G7/BL/UK</t>
  </si>
  <si>
    <t>HP/W.O. PS./830 G7/BL/NOR</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</si>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</sst>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830 G7G8 parent</v>
      </c>
      <c r="C4" s="27" t="s">
        <v>345</v>
      </c>
      <c r="D4" s="28">
        <f>Values!B14</f>
        <v>5714401830993</v>
      </c>
      <c r="E4" s="1" t="s">
        <v>346</v>
      </c>
      <c r="F4" s="27" t="str">
        <f>SUBSTITUTE(Values!B1, "{language}", "") &amp; " " &amp; Values!B3</f>
        <v>vervangend  toetsenbord met achtergrondverlichting voor HP   830 G7 830 G8</v>
      </c>
      <c r="G4" s="27" t="s">
        <v>345</v>
      </c>
      <c r="H4" s="1" t="str">
        <f>Values!B16</f>
        <v>computer-keyboards</v>
      </c>
      <c r="I4" s="1" t="str">
        <f>IF(ISBLANK(Values!E3),"","4730574031")</f>
        <v>4730574031</v>
      </c>
      <c r="J4" s="29" t="str">
        <f>Values!B13</f>
        <v>HP 830 G7G8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64" x14ac:dyDescent="0.2">
      <c r="A5" s="1" t="str">
        <f>IF(ISBLANK(Values!E4),"",IF(Values!$B$37="EU","computercomponent","computer"))</f>
        <v>computercomponent</v>
      </c>
      <c r="B5" s="33" t="str">
        <f>IF(ISBLANK(Values!E4),"",Values!F4)</f>
        <v>HP 830 G7G8 BL - DE</v>
      </c>
      <c r="C5" s="29" t="str">
        <f>IF(ISBLANK(Values!E4),"","TellusRem")</f>
        <v>TellusRem</v>
      </c>
      <c r="D5" s="28">
        <f>IF(ISBLANK(Values!E4),"",Values!E4)</f>
        <v>5714401831006</v>
      </c>
      <c r="E5" s="1" t="str">
        <f>IF(ISBLANK(Values!E4),"","EAN")</f>
        <v>EAN</v>
      </c>
      <c r="F5" s="27" t="str">
        <f>IF(ISBLANK(Values!E4),"",IF(Values!J4, SUBSTITUTE(Values!$B$1, "{language}", Values!H4) &amp; " " &amp;Values!$B$3, SUBSTITUTE(Values!$B$2, "{language}", Values!$H4) &amp; " " &amp;Values!$B$3))</f>
        <v>vervangend Duitse toetsenbord met achtergrondverlichting voor HP   830 G7 830 G8</v>
      </c>
      <c r="G5" s="29" t="str">
        <f>IF(ISBLANK(Values!E4),"","TellusRem")</f>
        <v>TellusRem</v>
      </c>
      <c r="H5" s="1" t="str">
        <f>IF(ISBLANK(Values!E4),"",Values!$B$16)</f>
        <v>computer-keyboards</v>
      </c>
      <c r="I5" s="1" t="str">
        <f>IF(ISBLANK(Values!E4),"","4730574031")</f>
        <v>4730574031</v>
      </c>
      <c r="J5" s="31" t="str">
        <f>IF(ISBLANK(Values!E4),"",Values!F4 )</f>
        <v>HP 830 G7G8 BL - DE</v>
      </c>
      <c r="K5" s="27">
        <f>IF(ISBLANK(Values!E4),"",IF(Values!J4, Values!$B$4, Values!$B$5))</f>
        <v>48.99</v>
      </c>
      <c r="L5" s="27" t="str">
        <f>IF(ISBLANK(Values!E4),"",IF($CO5="DEFAULT", Values!$B$18, ""))</f>
        <v/>
      </c>
      <c r="M5" s="27" t="str">
        <f>IF(ISBLANK(Values!E4),"",Values!$M4)</f>
        <v>https://raw.githubusercontent.com/PatrickVibild/TellusAmazonPictures/master/pictures/HP/W.O. PS./830 G7/BL/DE/1.jpg</v>
      </c>
      <c r="N5" s="27" t="str">
        <f>IF(ISBLANK(Values!$F4),"",Values!N4)</f>
        <v>https://raw.githubusercontent.com/PatrickVibild/TellusAmazonPictures/master/pictures/HP/W.O. PS./830 G7/BL/DE/2.jpg</v>
      </c>
      <c r="O5" s="27" t="str">
        <f>IF(ISBLANK(Values!$F4),"",Values!O4)</f>
        <v>https://raw.githubusercontent.com/PatrickVibild/TellusAmazonPictures/master/pictures/HP/W.O. PS./830 G7/BL/DE/3.jpg</v>
      </c>
      <c r="P5" s="27" t="str">
        <f>IF(ISBLANK(Values!$F4),"",Values!P4)</f>
        <v>https://raw.githubusercontent.com/PatrickVibild/TellusAmazonPictures/master/pictures/HP/W.O. PS./830 G7/BL/DE/4.jpg</v>
      </c>
      <c r="Q5" s="27" t="str">
        <f>IF(ISBLANK(Values!$F4),"",Values!Q4)</f>
        <v>https://raw.githubusercontent.com/PatrickVibild/TellusAmazonPictures/master/pictures/HP/W.O. PS./830 G7/BL/DE/5.jpg</v>
      </c>
      <c r="R5" s="27" t="str">
        <f>IF(ISBLANK(Values!$F4),"",Values!R4)</f>
        <v>https://raw.githubusercontent.com/PatrickVibild/TellusAmazonPictures/master/pictures/HP/W.O. PS./830 G7/BL/DE/6.jpg</v>
      </c>
      <c r="S5" s="27" t="str">
        <f>IF(ISBLANK(Values!$F4),"",Values!S4)</f>
        <v>https://raw.githubusercontent.com/PatrickVibild/TellusAmazonPictures/master/pictures/HP/W.O. PS./830 G7/BL/DE/7.jpg</v>
      </c>
      <c r="T5" s="27" t="str">
        <f>IF(ISBLANK(Values!$F4),"",Values!T4)</f>
        <v>https://raw.githubusercontent.com/PatrickVibild/TellusAmazonPictures/master/pictures/HP/W.O. PS./830 G7/BL/DE/8.jpg</v>
      </c>
      <c r="U5" s="27" t="str">
        <f>IF(ISBLANK(Values!$F4),"",Values!U4)</f>
        <v>https://raw.githubusercontent.com/PatrickVibild/TellusAmazonPictures/master/pictures/HP/W.O. PS./830 G7/BL/DE/9.jpg</v>
      </c>
      <c r="W5" s="29" t="str">
        <f>IF(ISBLANK(Values!E4),"","Child")</f>
        <v>Child</v>
      </c>
      <c r="X5" s="29" t="str">
        <f>IF(ISBLANK(Values!E4),"",Values!$B$13)</f>
        <v>HP 830 G7G8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4" t="str">
        <f>IF(ISBLANK(Values!E4),"",IF(Values!I4,Values!$B$23,Values!$B$33))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5" s="3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xml:space="preserve">👉 LAYOUT - 🇩🇪 Duitse GEEN achtergrondverlichting. </v>
      </c>
      <c r="AM5" s="1" t="str">
        <f>SUBSTITUTE(IF(ISBLANK(Values!E4),"",Values!$B$27), "{model}", Values!$B$3)</f>
        <v xml:space="preserve">👉 COMPATIBEL MET - HP 830 G7 830 G8.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t="str">
        <f>IF(ISBLANK(Values!$E4), "", "not_applicable")</f>
        <v>not_applicable</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48.99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48.99</v>
      </c>
    </row>
    <row r="6" spans="1:193" ht="64" x14ac:dyDescent="0.2">
      <c r="A6" s="1" t="str">
        <f>IF(ISBLANK(Values!E5),"",IF(Values!$B$37="EU","computercomponent","computer"))</f>
        <v>computercomponent</v>
      </c>
      <c r="B6" s="33" t="str">
        <f>IF(ISBLANK(Values!E5),"",Values!F5)</f>
        <v>HP 830 G7G8 BL - FR</v>
      </c>
      <c r="C6" s="29" t="str">
        <f>IF(ISBLANK(Values!E5),"","TellusRem")</f>
        <v>TellusRem</v>
      </c>
      <c r="D6" s="28">
        <f>IF(ISBLANK(Values!E5),"",Values!E5)</f>
        <v>5714401831013</v>
      </c>
      <c r="E6" s="1" t="str">
        <f>IF(ISBLANK(Values!E5),"","EAN")</f>
        <v>EAN</v>
      </c>
      <c r="F6" s="27" t="str">
        <f>IF(ISBLANK(Values!E5),"",IF(Values!J5, SUBSTITUTE(Values!$B$1, "{language}", Values!H5) &amp; " " &amp;Values!$B$3, SUBSTITUTE(Values!$B$2, "{language}", Values!$H5) &amp; " " &amp;Values!$B$3))</f>
        <v>vervangend Frans toetsenbord zonder achtergrondverlichting voor HP   830 G7 830 G8</v>
      </c>
      <c r="G6" s="29" t="str">
        <f>IF(ISBLANK(Values!E5),"","TellusRem")</f>
        <v>TellusRem</v>
      </c>
      <c r="H6" s="1" t="str">
        <f>IF(ISBLANK(Values!E5),"",Values!$B$16)</f>
        <v>computer-keyboards</v>
      </c>
      <c r="I6" s="1" t="str">
        <f>IF(ISBLANK(Values!E5),"","4730574031")</f>
        <v>4730574031</v>
      </c>
      <c r="J6" s="31" t="str">
        <f>IF(ISBLANK(Values!E5),"",Values!F5 )</f>
        <v>HP 830 G7G8 BL - FR</v>
      </c>
      <c r="K6" s="27">
        <f>IF(ISBLANK(Values!E5),"",IF(Values!J5, Values!$B$4, Values!$B$5))</f>
        <v>42.99</v>
      </c>
      <c r="L6" s="27" t="str">
        <f>IF(ISBLANK(Values!E5),"",IF($CO6="DEFAULT", Values!$B$18, ""))</f>
        <v/>
      </c>
      <c r="M6" s="27" t="str">
        <f>IF(ISBLANK(Values!E5),"",Values!$M5)</f>
        <v>https://raw.githubusercontent.com/PatrickVibild/TellusAmazonPictures/master/pictures/HP/W.O. PS./830 G7/BL/FR/1.jpg</v>
      </c>
      <c r="N6" s="27" t="str">
        <f>IF(ISBLANK(Values!$F5),"",Values!N5)</f>
        <v>https://raw.githubusercontent.com/PatrickVibild/TellusAmazonPictures/master/pictures/HP/W.O. PS./830 G7/BL/FR/2.jpg</v>
      </c>
      <c r="O6" s="27" t="str">
        <f>IF(ISBLANK(Values!$F5),"",Values!O5)</f>
        <v>https://raw.githubusercontent.com/PatrickVibild/TellusAmazonPictures/master/pictures/HP/W.O. PS./830 G7/BL/FR/3.jpg</v>
      </c>
      <c r="P6" s="27" t="str">
        <f>IF(ISBLANK(Values!$F5),"",Values!P5)</f>
        <v>https://raw.githubusercontent.com/PatrickVibild/TellusAmazonPictures/master/pictures/HP/W.O. PS./830 G7/BL/FR/4.jpg</v>
      </c>
      <c r="Q6" s="27" t="str">
        <f>IF(ISBLANK(Values!$F5),"",Values!Q5)</f>
        <v>https://raw.githubusercontent.com/PatrickVibild/TellusAmazonPictures/master/pictures/HP/W.O. PS./830 G7/BL/FR/5.jpg</v>
      </c>
      <c r="R6" s="27" t="str">
        <f>IF(ISBLANK(Values!$F5),"",Values!R5)</f>
        <v>https://raw.githubusercontent.com/PatrickVibild/TellusAmazonPictures/master/pictures/HP/W.O. PS./830 G7/BL/FR/6.jpg</v>
      </c>
      <c r="S6" s="27" t="str">
        <f>IF(ISBLANK(Values!$F5),"",Values!S5)</f>
        <v>https://raw.githubusercontent.com/PatrickVibild/TellusAmazonPictures/master/pictures/HP/W.O. PS./830 G7/BL/FR/7.jpg</v>
      </c>
      <c r="T6" s="27" t="str">
        <f>IF(ISBLANK(Values!$F5),"",Values!T5)</f>
        <v>https://raw.githubusercontent.com/PatrickVibild/TellusAmazonPictures/master/pictures/HP/W.O. PS./830 G7/BL/FR/8.jpg</v>
      </c>
      <c r="U6" s="27" t="str">
        <f>IF(ISBLANK(Values!$F5),"",Values!U5)</f>
        <v>https://raw.githubusercontent.com/PatrickVibild/TellusAmazonPictures/master/pictures/HP/W.O. PS./830 G7/BL/FR/9.jpg</v>
      </c>
      <c r="W6" s="29" t="str">
        <f>IF(ISBLANK(Values!E5),"","Child")</f>
        <v>Child</v>
      </c>
      <c r="X6" s="29" t="str">
        <f>IF(ISBLANK(Values!E5),"",Values!$B$13)</f>
        <v>HP 830 G7G8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4" t="str">
        <f>IF(ISBLANK(Values!E5),"",IF(Values!I5,Values!$B$23,Values!$B$33))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6" s="3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HP 830 G7 830 G8.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t="str">
        <f>IF(ISBLANK(Values!$E5), "", "not_applicable")</f>
        <v>not_applicable</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42.99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42.99</v>
      </c>
    </row>
    <row r="7" spans="1:193" ht="64" x14ac:dyDescent="0.2">
      <c r="A7" s="1" t="str">
        <f>IF(ISBLANK(Values!E6),"",IF(Values!$B$37="EU","computercomponent","computer"))</f>
        <v>computercomponent</v>
      </c>
      <c r="B7" s="33" t="str">
        <f>IF(ISBLANK(Values!E6),"",Values!F6)</f>
        <v>HP 830 G7G8 BL - IT</v>
      </c>
      <c r="C7" s="29" t="str">
        <f>IF(ISBLANK(Values!E6),"","TellusRem")</f>
        <v>TellusRem</v>
      </c>
      <c r="D7" s="28">
        <f>IF(ISBLANK(Values!E6),"",Values!E6)</f>
        <v>5714401831020</v>
      </c>
      <c r="E7" s="1" t="str">
        <f>IF(ISBLANK(Values!E6),"","EAN")</f>
        <v>EAN</v>
      </c>
      <c r="F7" s="27" t="str">
        <f>IF(ISBLANK(Values!E6),"",IF(Values!J6, SUBSTITUTE(Values!$B$1, "{language}", Values!H6) &amp; " " &amp;Values!$B$3, SUBSTITUTE(Values!$B$2, "{language}", Values!$H6) &amp; " " &amp;Values!$B$3))</f>
        <v>vervangend Italiaans toetsenbord zonder achtergrondverlichting voor HP   830 G7 830 G8</v>
      </c>
      <c r="G7" s="29" t="str">
        <f>IF(ISBLANK(Values!E6),"","TellusRem")</f>
        <v>TellusRem</v>
      </c>
      <c r="H7" s="1" t="str">
        <f>IF(ISBLANK(Values!E6),"",Values!$B$16)</f>
        <v>computer-keyboards</v>
      </c>
      <c r="I7" s="1" t="str">
        <f>IF(ISBLANK(Values!E6),"","4730574031")</f>
        <v>4730574031</v>
      </c>
      <c r="J7" s="31" t="str">
        <f>IF(ISBLANK(Values!E6),"",Values!F6 )</f>
        <v>HP 830 G7G8 BL - IT</v>
      </c>
      <c r="K7" s="27">
        <f>IF(ISBLANK(Values!E6),"",IF(Values!J6, Values!$B$4, Values!$B$5))</f>
        <v>42.99</v>
      </c>
      <c r="L7" s="27" t="str">
        <f>IF(ISBLANK(Values!E6),"",IF($CO7="DEFAULT", Values!$B$18, ""))</f>
        <v/>
      </c>
      <c r="M7" s="27" t="str">
        <f>IF(ISBLANK(Values!E6),"",Values!$M6)</f>
        <v>https://raw.githubusercontent.com/PatrickVibild/TellusAmazonPictures/master/pictures/HP/W.O. PS./830 G7/BL/IT/1.jpg</v>
      </c>
      <c r="N7" s="27" t="str">
        <f>IF(ISBLANK(Values!$F6),"",Values!N6)</f>
        <v>https://raw.githubusercontent.com/PatrickVibild/TellusAmazonPictures/master/pictures/HP/W.O. PS./830 G7/BL/IT/2.jpg</v>
      </c>
      <c r="O7" s="27" t="str">
        <f>IF(ISBLANK(Values!$F6),"",Values!O6)</f>
        <v>https://raw.githubusercontent.com/PatrickVibild/TellusAmazonPictures/master/pictures/HP/W.O. PS./830 G7/BL/IT/3.jpg</v>
      </c>
      <c r="P7" s="27" t="str">
        <f>IF(ISBLANK(Values!$F6),"",Values!P6)</f>
        <v>https://raw.githubusercontent.com/PatrickVibild/TellusAmazonPictures/master/pictures/HP/W.O. PS./830 G7/BL/IT/4.jpg</v>
      </c>
      <c r="Q7" s="27" t="str">
        <f>IF(ISBLANK(Values!$F6),"",Values!Q6)</f>
        <v>https://raw.githubusercontent.com/PatrickVibild/TellusAmazonPictures/master/pictures/HP/W.O. PS./830 G7/BL/IT/5.jpg</v>
      </c>
      <c r="R7" s="27" t="str">
        <f>IF(ISBLANK(Values!$F6),"",Values!R6)</f>
        <v>https://raw.githubusercontent.com/PatrickVibild/TellusAmazonPictures/master/pictures/HP/W.O. PS./830 G7/BL/IT/6.jpg</v>
      </c>
      <c r="S7" s="27" t="str">
        <f>IF(ISBLANK(Values!$F6),"",Values!S6)</f>
        <v>https://raw.githubusercontent.com/PatrickVibild/TellusAmazonPictures/master/pictures/HP/W.O. PS./830 G7/BL/IT/7.jpg</v>
      </c>
      <c r="T7" s="27" t="str">
        <f>IF(ISBLANK(Values!$F6),"",Values!T6)</f>
        <v>https://raw.githubusercontent.com/PatrickVibild/TellusAmazonPictures/master/pictures/HP/W.O. PS./830 G7/BL/IT/8.jpg</v>
      </c>
      <c r="U7" s="27" t="str">
        <f>IF(ISBLANK(Values!$F6),"",Values!U6)</f>
        <v>https://raw.githubusercontent.com/PatrickVibild/TellusAmazonPictures/master/pictures/HP/W.O. PS./830 G7/BL/IT/9.jpg</v>
      </c>
      <c r="W7" s="29" t="str">
        <f>IF(ISBLANK(Values!E6),"","Child")</f>
        <v>Child</v>
      </c>
      <c r="X7" s="29" t="str">
        <f>IF(ISBLANK(Values!E6),"",Values!$B$13)</f>
        <v>HP 830 G7G8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4" t="str">
        <f>IF(ISBLANK(Values!E6),"",IF(Values!I6,Values!$B$23,Values!$B$33))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7" s="3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HP 830 G7 830 G8.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t="str">
        <f>IF(ISBLANK(Values!$E6), "", "not_applicable")</f>
        <v>not_applicable</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42.99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42.99</v>
      </c>
    </row>
    <row r="8" spans="1:193" ht="64" x14ac:dyDescent="0.2">
      <c r="A8" s="1" t="str">
        <f>IF(ISBLANK(Values!E7),"",IF(Values!$B$37="EU","computercomponent","computer"))</f>
        <v>computercomponent</v>
      </c>
      <c r="B8" s="33" t="str">
        <f>IF(ISBLANK(Values!E7),"",Values!F7)</f>
        <v>HP 830 G7G8 BL - ES</v>
      </c>
      <c r="C8" s="29" t="str">
        <f>IF(ISBLANK(Values!E7),"","TellusRem")</f>
        <v>TellusRem</v>
      </c>
      <c r="D8" s="28">
        <f>IF(ISBLANK(Values!E7),"",Values!E7)</f>
        <v>5714401831037</v>
      </c>
      <c r="E8" s="1" t="str">
        <f>IF(ISBLANK(Values!E7),"","EAN")</f>
        <v>EAN</v>
      </c>
      <c r="F8" s="27" t="str">
        <f>IF(ISBLANK(Values!E7),"",IF(Values!J7, SUBSTITUTE(Values!$B$1, "{language}", Values!H7) &amp; " " &amp;Values!$B$3, SUBSTITUTE(Values!$B$2, "{language}", Values!$H7) &amp; " " &amp;Values!$B$3))</f>
        <v>vervangend Spaans toetsenbord zonder achtergrondverlichting voor HP   830 G7 830 G8</v>
      </c>
      <c r="G8" s="29" t="str">
        <f>IF(ISBLANK(Values!E7),"","TellusRem")</f>
        <v>TellusRem</v>
      </c>
      <c r="H8" s="1" t="str">
        <f>IF(ISBLANK(Values!E7),"",Values!$B$16)</f>
        <v>computer-keyboards</v>
      </c>
      <c r="I8" s="1" t="str">
        <f>IF(ISBLANK(Values!E7),"","4730574031")</f>
        <v>4730574031</v>
      </c>
      <c r="J8" s="31" t="str">
        <f>IF(ISBLANK(Values!E7),"",Values!F7 )</f>
        <v>HP 830 G7G8 BL - ES</v>
      </c>
      <c r="K8" s="27">
        <f>IF(ISBLANK(Values!E7),"",IF(Values!J7, Values!$B$4, Values!$B$5))</f>
        <v>42.99</v>
      </c>
      <c r="L8" s="27" t="str">
        <f>IF(ISBLANK(Values!E7),"",IF($CO8="DEFAULT", Values!$B$18, ""))</f>
        <v/>
      </c>
      <c r="M8" s="27" t="str">
        <f>IF(ISBLANK(Values!E7),"",Values!$M7)</f>
        <v>https://raw.githubusercontent.com/PatrickVibild/TellusAmazonPictures/master/pictures/HP/W.O. PS./830 G7/BL/ES/1.jpg</v>
      </c>
      <c r="N8" s="27" t="str">
        <f>IF(ISBLANK(Values!$F7),"",Values!N7)</f>
        <v>https://raw.githubusercontent.com/PatrickVibild/TellusAmazonPictures/master/pictures/HP/W.O. PS./830 G7/BL/ES/2.jpg</v>
      </c>
      <c r="O8" s="27" t="str">
        <f>IF(ISBLANK(Values!$F7),"",Values!O7)</f>
        <v>https://raw.githubusercontent.com/PatrickVibild/TellusAmazonPictures/master/pictures/HP/W.O. PS./830 G7/BL/ES/3.jpg</v>
      </c>
      <c r="P8" s="27" t="str">
        <f>IF(ISBLANK(Values!$F7),"",Values!P7)</f>
        <v>https://raw.githubusercontent.com/PatrickVibild/TellusAmazonPictures/master/pictures/HP/W.O. PS./830 G7/BL/ES/4.jpg</v>
      </c>
      <c r="Q8" s="27" t="str">
        <f>IF(ISBLANK(Values!$F7),"",Values!Q7)</f>
        <v>https://raw.githubusercontent.com/PatrickVibild/TellusAmazonPictures/master/pictures/HP/W.O. PS./830 G7/BL/ES/5.jpg</v>
      </c>
      <c r="R8" s="27" t="str">
        <f>IF(ISBLANK(Values!$F7),"",Values!R7)</f>
        <v>https://raw.githubusercontent.com/PatrickVibild/TellusAmazonPictures/master/pictures/HP/W.O. PS./830 G7/BL/ES/6.jpg</v>
      </c>
      <c r="S8" s="27" t="str">
        <f>IF(ISBLANK(Values!$F7),"",Values!S7)</f>
        <v>https://raw.githubusercontent.com/PatrickVibild/TellusAmazonPictures/master/pictures/HP/W.O. PS./830 G7/BL/ES/7.jpg</v>
      </c>
      <c r="T8" s="27" t="str">
        <f>IF(ISBLANK(Values!$F7),"",Values!T7)</f>
        <v>https://raw.githubusercontent.com/PatrickVibild/TellusAmazonPictures/master/pictures/HP/W.O. PS./830 G7/BL/ES/8.jpg</v>
      </c>
      <c r="U8" s="27" t="str">
        <f>IF(ISBLANK(Values!$F7),"",Values!U7)</f>
        <v>https://raw.githubusercontent.com/PatrickVibild/TellusAmazonPictures/master/pictures/HP/W.O. PS./830 G7/BL/ES/9.jpg</v>
      </c>
      <c r="W8" s="29" t="str">
        <f>IF(ISBLANK(Values!E7),"","Child")</f>
        <v>Child</v>
      </c>
      <c r="X8" s="29" t="str">
        <f>IF(ISBLANK(Values!E7),"",Values!$B$13)</f>
        <v>HP 830 G7G8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4" t="str">
        <f>IF(ISBLANK(Values!E7),"",IF(Values!I7,Values!$B$23,Values!$B$33))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8" s="3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HP 830 G7 830 G8.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t="str">
        <f>IF(ISBLANK(Values!$E7), "", "not_applicable")</f>
        <v>not_applicable</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42.99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42.99</v>
      </c>
    </row>
    <row r="9" spans="1:193" ht="64" x14ac:dyDescent="0.2">
      <c r="A9" s="1" t="str">
        <f>IF(ISBLANK(Values!E8),"",IF(Values!$B$37="EU","computercomponent","computer"))</f>
        <v>computercomponent</v>
      </c>
      <c r="B9" s="33" t="str">
        <f>IF(ISBLANK(Values!E8),"",Values!F8)</f>
        <v>HP 830 G7G8 BL - UK</v>
      </c>
      <c r="C9" s="29" t="str">
        <f>IF(ISBLANK(Values!E8),"","TellusRem")</f>
        <v>TellusRem</v>
      </c>
      <c r="D9" s="28">
        <f>IF(ISBLANK(Values!E8),"",Values!E8)</f>
        <v>5714401831044</v>
      </c>
      <c r="E9" s="1" t="str">
        <f>IF(ISBLANK(Values!E8),"","EAN")</f>
        <v>EAN</v>
      </c>
      <c r="F9" s="27" t="str">
        <f>IF(ISBLANK(Values!E8),"",IF(Values!J8, SUBSTITUTE(Values!$B$1, "{language}", Values!H8) &amp; " " &amp;Values!$B$3, SUBSTITUTE(Values!$B$2, "{language}", Values!$H8) &amp; " " &amp;Values!$B$3))</f>
        <v>vervangend UK toetsenbord zonder achtergrondverlichting voor HP   830 G7 830 G8</v>
      </c>
      <c r="G9" s="29" t="str">
        <f>IF(ISBLANK(Values!E8),"","TellusRem")</f>
        <v>TellusRem</v>
      </c>
      <c r="H9" s="1" t="str">
        <f>IF(ISBLANK(Values!E8),"",Values!$B$16)</f>
        <v>computer-keyboards</v>
      </c>
      <c r="I9" s="1" t="str">
        <f>IF(ISBLANK(Values!E8),"","4730574031")</f>
        <v>4730574031</v>
      </c>
      <c r="J9" s="31" t="str">
        <f>IF(ISBLANK(Values!E8),"",Values!F8 )</f>
        <v>HP 830 G7G8 BL - UK</v>
      </c>
      <c r="K9" s="27">
        <f>IF(ISBLANK(Values!E8),"",IF(Values!J8, Values!$B$4, Values!$B$5))</f>
        <v>42.99</v>
      </c>
      <c r="L9" s="27" t="str">
        <f>IF(ISBLANK(Values!E8),"",IF($CO9="DEFAULT", Values!$B$18, ""))</f>
        <v/>
      </c>
      <c r="M9" s="27" t="str">
        <f>IF(ISBLANK(Values!E8),"",Values!$M8)</f>
        <v>https://raw.githubusercontent.com/PatrickVibild/TellusAmazonPictures/master/pictures/HP/W.O. PS./830 G7/BL/UK/1.jpg</v>
      </c>
      <c r="N9" s="27" t="str">
        <f>IF(ISBLANK(Values!$F8),"",Values!N8)</f>
        <v>https://raw.githubusercontent.com/PatrickVibild/TellusAmazonPictures/master/pictures/HP/W.O. PS./830 G7/BL/UK/2.jpg</v>
      </c>
      <c r="O9" s="27" t="str">
        <f>IF(ISBLANK(Values!$F8),"",Values!O8)</f>
        <v>https://raw.githubusercontent.com/PatrickVibild/TellusAmazonPictures/master/pictures/HP/W.O. PS./830 G7/BL/UK/3.jpg</v>
      </c>
      <c r="P9" s="27" t="str">
        <f>IF(ISBLANK(Values!$F8),"",Values!P8)</f>
        <v>https://raw.githubusercontent.com/PatrickVibild/TellusAmazonPictures/master/pictures/HP/W.O. PS./830 G7/BL/UK/4.jpg</v>
      </c>
      <c r="Q9" s="27" t="str">
        <f>IF(ISBLANK(Values!$F8),"",Values!Q8)</f>
        <v>https://raw.githubusercontent.com/PatrickVibild/TellusAmazonPictures/master/pictures/HP/W.O. PS./830 G7/BL/UK/5.jpg</v>
      </c>
      <c r="R9" s="27" t="str">
        <f>IF(ISBLANK(Values!$F8),"",Values!R8)</f>
        <v>https://raw.githubusercontent.com/PatrickVibild/TellusAmazonPictures/master/pictures/HP/W.O. PS./830 G7/BL/UK/6.jpg</v>
      </c>
      <c r="S9" s="27" t="str">
        <f>IF(ISBLANK(Values!$F8),"",Values!S8)</f>
        <v>https://raw.githubusercontent.com/PatrickVibild/TellusAmazonPictures/master/pictures/HP/W.O. PS./830 G7/BL/UK/7.jpg</v>
      </c>
      <c r="T9" s="27" t="str">
        <f>IF(ISBLANK(Values!$F8),"",Values!T8)</f>
        <v>https://raw.githubusercontent.com/PatrickVibild/TellusAmazonPictures/master/pictures/HP/W.O. PS./830 G7/BL/UK/8.jpg</v>
      </c>
      <c r="U9" s="27" t="str">
        <f>IF(ISBLANK(Values!$F8),"",Values!U8)</f>
        <v>https://raw.githubusercontent.com/PatrickVibild/TellusAmazonPictures/master/pictures/HP/W.O. PS./830 G7/BL/UK/9.jpg</v>
      </c>
      <c r="W9" s="29" t="str">
        <f>IF(ISBLANK(Values!E8),"","Child")</f>
        <v>Child</v>
      </c>
      <c r="X9" s="29" t="str">
        <f>IF(ISBLANK(Values!E8),"",Values!$B$13)</f>
        <v>HP 830 G7G8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4" t="str">
        <f>IF(ISBLANK(Values!E8),"",IF(Values!I8,Values!$B$23,Values!$B$33))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9" s="3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HP 830 G7 830 G8.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t="str">
        <f>IF(ISBLANK(Values!$E8), "", "not_applicable")</f>
        <v>not_applicable</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42.99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42.99</v>
      </c>
    </row>
    <row r="10" spans="1:193" ht="64" x14ac:dyDescent="0.2">
      <c r="A10" s="1" t="str">
        <f>IF(ISBLANK(Values!E9),"",IF(Values!$B$37="EU","computercomponent","computer"))</f>
        <v>computercomponent</v>
      </c>
      <c r="B10" s="33" t="str">
        <f>IF(ISBLANK(Values!E9),"",Values!F9)</f>
        <v>HP 830 G7G8 BL - NORDIC</v>
      </c>
      <c r="C10" s="29" t="str">
        <f>IF(ISBLANK(Values!E9),"","TellusRem")</f>
        <v>TellusRem</v>
      </c>
      <c r="D10" s="28">
        <f>IF(ISBLANK(Values!E9),"",Values!E9)</f>
        <v>5714401831051</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HP   830 G7 830 G8</v>
      </c>
      <c r="G10" s="29" t="str">
        <f>IF(ISBLANK(Values!E9),"","TellusRem")</f>
        <v>TellusRem</v>
      </c>
      <c r="H10" s="1" t="str">
        <f>IF(ISBLANK(Values!E9),"",Values!$B$16)</f>
        <v>computer-keyboards</v>
      </c>
      <c r="I10" s="1" t="str">
        <f>IF(ISBLANK(Values!E9),"","4730574031")</f>
        <v>4730574031</v>
      </c>
      <c r="J10" s="31" t="str">
        <f>IF(ISBLANK(Values!E9),"",Values!F9 )</f>
        <v>HP 830 G7G8 BL - NORDIC</v>
      </c>
      <c r="K10" s="27">
        <f>IF(ISBLANK(Values!E9),"",IF(Values!J9, Values!$B$4, Values!$B$5))</f>
        <v>42.99</v>
      </c>
      <c r="L10" s="27" t="str">
        <f>IF(ISBLANK(Values!E9),"",IF($CO10="DEFAULT", Values!$B$18, ""))</f>
        <v/>
      </c>
      <c r="M10" s="27" t="str">
        <f>IF(ISBLANK(Values!E9),"",Values!$M9)</f>
        <v>https://raw.githubusercontent.com/PatrickVibild/TellusAmazonPictures/master/pictures/HP/W.O. PS./830 G7/BL/NOR/1.jpg</v>
      </c>
      <c r="N10" s="27" t="str">
        <f>IF(ISBLANK(Values!$F9),"",Values!N9)</f>
        <v>https://raw.githubusercontent.com/PatrickVibild/TellusAmazonPictures/master/pictures/HP/W.O. PS./830 G7/BL/NOR/2.jpg</v>
      </c>
      <c r="O10" s="27" t="str">
        <f>IF(ISBLANK(Values!$F9),"",Values!O9)</f>
        <v>https://raw.githubusercontent.com/PatrickVibild/TellusAmazonPictures/master/pictures/HP/W.O. PS./830 G7/BL/NOR/3.jpg</v>
      </c>
      <c r="P10" s="27" t="str">
        <f>IF(ISBLANK(Values!$F9),"",Values!P9)</f>
        <v>https://raw.githubusercontent.com/PatrickVibild/TellusAmazonPictures/master/pictures/HP/W.O. PS./830 G7/BL/NOR/4.jpg</v>
      </c>
      <c r="Q10" s="27" t="str">
        <f>IF(ISBLANK(Values!$F9),"",Values!Q9)</f>
        <v>https://raw.githubusercontent.com/PatrickVibild/TellusAmazonPictures/master/pictures/HP/W.O. PS./830 G7/BL/NOR/5.jpg</v>
      </c>
      <c r="R10" s="27" t="str">
        <f>IF(ISBLANK(Values!$F9),"",Values!R9)</f>
        <v>https://raw.githubusercontent.com/PatrickVibild/TellusAmazonPictures/master/pictures/HP/W.O. PS./830 G7/BL/NOR/6.jpg</v>
      </c>
      <c r="S10" s="27" t="str">
        <f>IF(ISBLANK(Values!$F9),"",Values!S9)</f>
        <v>https://raw.githubusercontent.com/PatrickVibild/TellusAmazonPictures/master/pictures/HP/W.O. PS./830 G7/BL/NOR/7.jpg</v>
      </c>
      <c r="T10" s="27" t="str">
        <f>IF(ISBLANK(Values!$F9),"",Values!T9)</f>
        <v>https://raw.githubusercontent.com/PatrickVibild/TellusAmazonPictures/master/pictures/HP/W.O. PS./830 G7/BL/NOR/8.jpg</v>
      </c>
      <c r="U10" s="27" t="str">
        <f>IF(ISBLANK(Values!$F9),"",Values!U9)</f>
        <v>https://raw.githubusercontent.com/PatrickVibild/TellusAmazonPictures/master/pictures/HP/W.O. PS./830 G7/BL/NOR/9.jpg</v>
      </c>
      <c r="W10" s="29" t="str">
        <f>IF(ISBLANK(Values!E9),"","Child")</f>
        <v>Child</v>
      </c>
      <c r="X10" s="29" t="str">
        <f>IF(ISBLANK(Values!E9),"",Values!$B$13)</f>
        <v>HP 830 G7G8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4" t="str">
        <f>IF(ISBLANK(Values!E9),"",IF(Values!I9,Values!$B$23,Values!$B$33))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0" s="3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HP 830 G7 830 G8.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Y10" t="str">
        <f>IF(ISBLANK(Values!$E9), "", "not_applicable")</f>
        <v>not_applicable</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42.99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42.99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64" x14ac:dyDescent="0.2">
      <c r="A13" s="1" t="str">
        <f>IF(ISBLANK(Values!E12),"",IF(Values!$B$37="EU","computercomponent","computer"))</f>
        <v>computercomponent</v>
      </c>
      <c r="B13" s="33" t="str">
        <f>IF(ISBLANK(Values!E12),"",Values!F12)</f>
        <v>HP 830 G7G8 BL - US int</v>
      </c>
      <c r="C13" s="29" t="str">
        <f>IF(ISBLANK(Values!E12),"","TellusRem")</f>
        <v>TellusRem</v>
      </c>
      <c r="D13" s="28">
        <f>IF(ISBLANK(Values!E12),"",Values!E12)</f>
        <v>5714401831082</v>
      </c>
      <c r="E13" s="1" t="str">
        <f>IF(ISBLANK(Values!E12),"","EAN")</f>
        <v>EAN</v>
      </c>
      <c r="F13" s="27" t="str">
        <f>IF(ISBLANK(Values!E12),"",IF(Values!J12, SUBSTITUTE(Values!$B$1, "{language}", Values!H12) &amp; " " &amp;Values!$B$3, SUBSTITUTE(Values!$B$2, "{language}", Values!$H12) &amp; " " &amp;Values!$B$3))</f>
        <v>vervangend US Internationaal toetsenbord zonder achtergrondverlichting voor HP   830 G7 830 G8</v>
      </c>
      <c r="G13" s="29" t="str">
        <f>IF(ISBLANK(Values!E12),"","TellusRem")</f>
        <v>TellusRem</v>
      </c>
      <c r="H13" s="1" t="str">
        <f>IF(ISBLANK(Values!E12),"",Values!$B$16)</f>
        <v>computer-keyboards</v>
      </c>
      <c r="I13" s="1" t="str">
        <f>IF(ISBLANK(Values!E12),"","4730574031")</f>
        <v>4730574031</v>
      </c>
      <c r="J13" s="31" t="str">
        <f>IF(ISBLANK(Values!E12),"",Values!F12 )</f>
        <v>HP 830 G7G8 BL - US int</v>
      </c>
      <c r="K13" s="27">
        <f>IF(ISBLANK(Values!E12),"",IF(Values!J12, Values!$B$4, Values!$B$5))</f>
        <v>42.99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830 G7G8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4" t="str">
        <f>IF(ISBLANK(Values!E12),"",IF(Values!I12,Values!$B$23,Values!$B$33))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3" s="3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with € symbol US Internationaal zonder achtergrondverlichting.</v>
      </c>
      <c r="AM13" s="1" t="str">
        <f>SUBSTITUTE(IF(ISBLANK(Values!E12),"",Values!$B$27), "{model}", Values!$B$3)</f>
        <v xml:space="preserve">👉 COMPATIBEL MET - HP 830 G7 830 G8. Controleer de afbeelding en beschrijving zorgvuldig voordat u een toetsenbord koopt. Dit zorgt ervoor dat u het juiste laptoptoetsenbord voor uw computer krijgt. Super eenvoudige installatie. </v>
      </c>
      <c r="AT13" s="27" t="str">
        <f>IF(ISBLANK(Values!E12),"",Values!H12)</f>
        <v>US Internationaal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Y13" t="str">
        <f>IF(ISBLANK(Values!$E12), "", "not_applicable")</f>
        <v>not_applicable</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42.99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42.99</v>
      </c>
    </row>
    <row r="14" spans="1:193" ht="64" x14ac:dyDescent="0.2">
      <c r="A14" s="1" t="str">
        <f>IF(ISBLANK(Values!E13),"",IF(Values!$B$37="EU","computercomponent","computer"))</f>
        <v>computercomponent</v>
      </c>
      <c r="B14" s="33" t="str">
        <f>IF(ISBLANK(Values!E13),"",Values!F13)</f>
        <v>HP 830 G7G8 BL - US</v>
      </c>
      <c r="C14" s="29" t="str">
        <f>IF(ISBLANK(Values!E13),"","TellusRem")</f>
        <v>TellusRem</v>
      </c>
      <c r="D14" s="28">
        <f>IF(ISBLANK(Values!E13),"",Values!E13)</f>
        <v>5714401831099</v>
      </c>
      <c r="E14" s="1" t="str">
        <f>IF(ISBLANK(Values!E13),"","EAN")</f>
        <v>EAN</v>
      </c>
      <c r="F14" s="27" t="str">
        <f>IF(ISBLANK(Values!E13),"",IF(Values!J13, SUBSTITUTE(Values!$B$1, "{language}", Values!H13) &amp; " " &amp;Values!$B$3, SUBSTITUTE(Values!$B$2, "{language}", Values!$H13) &amp; " " &amp;Values!$B$3))</f>
        <v>vervangend US toetsenbord zonder achtergrondverlichting voor HP   830 G7 830 G8</v>
      </c>
      <c r="G14" s="29" t="str">
        <f>IF(ISBLANK(Values!E13),"","TellusRem")</f>
        <v>TellusRem</v>
      </c>
      <c r="H14" s="1" t="str">
        <f>IF(ISBLANK(Values!E13),"",Values!$B$16)</f>
        <v>computer-keyboards</v>
      </c>
      <c r="I14" s="1" t="str">
        <f>IF(ISBLANK(Values!E13),"","4730574031")</f>
        <v>4730574031</v>
      </c>
      <c r="J14" s="31" t="str">
        <f>IF(ISBLANK(Values!E13),"",Values!F13 )</f>
        <v>HP 830 G7G8 BL - US</v>
      </c>
      <c r="K14" s="27">
        <f>IF(ISBLANK(Values!E13),"",IF(Values!J13, Values!$B$4, Values!$B$5))</f>
        <v>42.99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830 G7G8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4" t="str">
        <f>IF(ISBLANK(Values!E13),"",IF(Values!I13,Values!$B$23,Values!$B$33))</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AJ14" s="3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830 G7 830 G8</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US zonder achtergrondverlichting.</v>
      </c>
      <c r="AM14" s="1" t="str">
        <f>SUBSTITUTE(IF(ISBLANK(Values!E13),"",Values!$B$27), "{model}", Values!$B$3)</f>
        <v xml:space="preserve">👉 COMPATIBEL MET - HP 830 G7 830 G8. Controleer de afbeelding en beschrijving zorgvuldig voordat u een toetsenbord koopt. Dit zorgt ervoor dat u het juiste laptoptoetsenbord voor uw computer krijgt. Super eenvoudige installatie. </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Y14" t="str">
        <f>IF(ISBLANK(Values!$E13), "", "not_applicable")</f>
        <v>not_applicable</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42.99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42.99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vervangend {language} toetsenbord met achtergrondverlichting voor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vervangend {language} toetsenbord zonder achtergrondverlichting voor HP  </v>
      </c>
    </row>
    <row r="3" spans="1:22" x14ac:dyDescent="0.15">
      <c r="A3" s="37" t="s">
        <v>354</v>
      </c>
      <c r="B3" s="40" t="s">
        <v>677</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48.99</v>
      </c>
      <c r="C4" s="42" t="b">
        <f>FALSE()</f>
        <v>0</v>
      </c>
      <c r="D4" s="42" t="b">
        <f>TRUE()</f>
        <v>1</v>
      </c>
      <c r="E4" s="61">
        <v>5714401831006</v>
      </c>
      <c r="F4" s="60" t="s">
        <v>678</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Duitse</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PS./830 G7/BL/DE/1.jpg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PS./830 G7/BL/DE/2.jpg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PS./830 G7/BL/DE/3.jpg</v>
      </c>
      <c r="P4" t="str">
        <f t="shared" ref="P4:P35" si="3">IF(ISBLANK(K4),"",IF(L4, "https://raw.githubusercontent.com/PatrickVibild/TellusAmazonPictures/master/pictures/"&amp;K4&amp;"/4.jpg", ""))</f>
        <v>https://raw.githubusercontent.com/PatrickVibild/TellusAmazonPictures/master/pictures/HP/W.O. PS./830 G7/BL/DE/4.jpg</v>
      </c>
      <c r="Q4" t="str">
        <f t="shared" ref="Q4:Q35" si="4">IF(ISBLANK(K4),"",IF(L4, "https://raw.githubusercontent.com/PatrickVibild/TellusAmazonPictures/master/pictures/"&amp;K4&amp;"/5.jpg", ""))</f>
        <v>https://raw.githubusercontent.com/PatrickVibild/TellusAmazonPictures/master/pictures/HP/W.O. PS./830 G7/BL/DE/5.jpg</v>
      </c>
      <c r="R4" t="str">
        <f t="shared" ref="R4:R35" si="5">IF(ISBLANK(K4),"",IF(L4, "https://raw.githubusercontent.com/PatrickVibild/TellusAmazonPictures/master/pictures/"&amp;K4&amp;"/6.jpg", ""))</f>
        <v>https://raw.githubusercontent.com/PatrickVibild/TellusAmazonPictures/master/pictures/HP/W.O. PS./830 G7/BL/DE/6.jpg</v>
      </c>
      <c r="S4" t="str">
        <f t="shared" ref="S4:S35" si="6">IF(ISBLANK(K4),"",IF(L4, "https://raw.githubusercontent.com/PatrickVibild/TellusAmazonPictures/master/pictures/"&amp;K4&amp;"/7.jpg", ""))</f>
        <v>https://raw.githubusercontent.com/PatrickVibild/TellusAmazonPictures/master/pictures/HP/W.O. PS./830 G7/BL/DE/7.jpg</v>
      </c>
      <c r="T4" t="str">
        <f t="shared" ref="T4:T35" si="7">IF(ISBLANK(K4),"",IF(L4, "https://raw.githubusercontent.com/PatrickVibild/TellusAmazonPictures/master/pictures/"&amp;K4&amp;"/8.jpg",""))</f>
        <v>https://raw.githubusercontent.com/PatrickVibild/TellusAmazonPictures/master/pictures/HP/W.O. PS./830 G7/BL/DE/8.jpg</v>
      </c>
      <c r="U4" t="str">
        <f t="shared" ref="U4:U35" si="8">IF(ISBLANK(K4),"",IF(L4, "https://raw.githubusercontent.com/PatrickVibild/TellusAmazonPictures/master/pictures/"&amp;K4&amp;"/9.jpg", ""))</f>
        <v>https://raw.githubusercontent.com/PatrickVibild/TellusAmazonPictures/master/pictures/HP/W.O. PS./830 G7/BL/DE/9.jpg</v>
      </c>
      <c r="V4" s="43">
        <f>MATCH(G4,options!$D$1:$D$20,0)</f>
        <v>1</v>
      </c>
    </row>
    <row r="5" spans="1:22" ht="42" x14ac:dyDescent="0.15">
      <c r="A5" s="37" t="s">
        <v>371</v>
      </c>
      <c r="B5" s="41">
        <v>42.99</v>
      </c>
      <c r="C5" s="42" t="b">
        <f>FALSE()</f>
        <v>0</v>
      </c>
      <c r="D5" s="42" t="b">
        <f>TRUE()</f>
        <v>1</v>
      </c>
      <c r="E5" s="61">
        <v>5714401831013</v>
      </c>
      <c r="F5" s="60" t="s">
        <v>679</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Frans</v>
      </c>
      <c r="I5" s="44" t="b">
        <f>TRUE()</f>
        <v>1</v>
      </c>
      <c r="J5" s="45" t="b">
        <f>FALSE()</f>
        <v>0</v>
      </c>
      <c r="K5" s="36" t="s">
        <v>687</v>
      </c>
      <c r="L5" s="46" t="b">
        <v>1</v>
      </c>
      <c r="M5" s="47" t="str">
        <f t="shared" si="0"/>
        <v>https://raw.githubusercontent.com/PatrickVibild/TellusAmazonPictures/master/pictures/HP/W.O. PS./830 G7/BL/FR/1.jpg</v>
      </c>
      <c r="N5" s="47" t="str">
        <f t="shared" si="1"/>
        <v>https://raw.githubusercontent.com/PatrickVibild/TellusAmazonPictures/master/pictures/HP/W.O. PS./830 G7/BL/FR/2.jpg</v>
      </c>
      <c r="O5" s="48" t="str">
        <f t="shared" si="2"/>
        <v>https://raw.githubusercontent.com/PatrickVibild/TellusAmazonPictures/master/pictures/HP/W.O. PS./830 G7/BL/FR/3.jpg</v>
      </c>
      <c r="P5" t="str">
        <f t="shared" si="3"/>
        <v>https://raw.githubusercontent.com/PatrickVibild/TellusAmazonPictures/master/pictures/HP/W.O. PS./830 G7/BL/FR/4.jpg</v>
      </c>
      <c r="Q5" t="str">
        <f t="shared" si="4"/>
        <v>https://raw.githubusercontent.com/PatrickVibild/TellusAmazonPictures/master/pictures/HP/W.O. PS./830 G7/BL/FR/5.jpg</v>
      </c>
      <c r="R5" t="str">
        <f t="shared" si="5"/>
        <v>https://raw.githubusercontent.com/PatrickVibild/TellusAmazonPictures/master/pictures/HP/W.O. PS./830 G7/BL/FR/6.jpg</v>
      </c>
      <c r="S5" t="str">
        <f t="shared" si="6"/>
        <v>https://raw.githubusercontent.com/PatrickVibild/TellusAmazonPictures/master/pictures/HP/W.O. PS./830 G7/BL/FR/7.jpg</v>
      </c>
      <c r="T5" t="str">
        <f t="shared" si="7"/>
        <v>https://raw.githubusercontent.com/PatrickVibild/TellusAmazonPictures/master/pictures/HP/W.O. PS./830 G7/BL/FR/8.jpg</v>
      </c>
      <c r="U5" t="str">
        <f t="shared" si="8"/>
        <v>https://raw.githubusercontent.com/PatrickVibild/TellusAmazonPictures/master/pictures/HP/W.O. PS./830 G7/BL/FR/9.jpg</v>
      </c>
      <c r="V5" s="43">
        <f>MATCH(G5,options!$D$1:$D$20,0)</f>
        <v>2</v>
      </c>
    </row>
    <row r="6" spans="1:22" ht="42" x14ac:dyDescent="0.15">
      <c r="A6" s="37" t="s">
        <v>373</v>
      </c>
      <c r="B6" s="49" t="s">
        <v>414</v>
      </c>
      <c r="C6" s="42" t="b">
        <f>FALSE()</f>
        <v>0</v>
      </c>
      <c r="D6" s="42" t="b">
        <f>TRUE()</f>
        <v>1</v>
      </c>
      <c r="E6" s="61">
        <v>5714401831020</v>
      </c>
      <c r="F6" s="60" t="s">
        <v>680</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Italiaans</v>
      </c>
      <c r="I6" s="44" t="b">
        <f>TRUE()</f>
        <v>1</v>
      </c>
      <c r="J6" s="45" t="b">
        <f>FALSE()</f>
        <v>0</v>
      </c>
      <c r="K6" s="36" t="s">
        <v>688</v>
      </c>
      <c r="L6" s="46" t="b">
        <v>1</v>
      </c>
      <c r="M6" s="47" t="str">
        <f t="shared" si="0"/>
        <v>https://raw.githubusercontent.com/PatrickVibild/TellusAmazonPictures/master/pictures/HP/W.O. PS./830 G7/BL/IT/1.jpg</v>
      </c>
      <c r="N6" s="47" t="str">
        <f t="shared" si="1"/>
        <v>https://raw.githubusercontent.com/PatrickVibild/TellusAmazonPictures/master/pictures/HP/W.O. PS./830 G7/BL/IT/2.jpg</v>
      </c>
      <c r="O6" s="48" t="str">
        <f t="shared" si="2"/>
        <v>https://raw.githubusercontent.com/PatrickVibild/TellusAmazonPictures/master/pictures/HP/W.O. PS./830 G7/BL/IT/3.jpg</v>
      </c>
      <c r="P6" t="str">
        <f t="shared" si="3"/>
        <v>https://raw.githubusercontent.com/PatrickVibild/TellusAmazonPictures/master/pictures/HP/W.O. PS./830 G7/BL/IT/4.jpg</v>
      </c>
      <c r="Q6" t="str">
        <f t="shared" si="4"/>
        <v>https://raw.githubusercontent.com/PatrickVibild/TellusAmazonPictures/master/pictures/HP/W.O. PS./830 G7/BL/IT/5.jpg</v>
      </c>
      <c r="R6" t="str">
        <f t="shared" si="5"/>
        <v>https://raw.githubusercontent.com/PatrickVibild/TellusAmazonPictures/master/pictures/HP/W.O. PS./830 G7/BL/IT/6.jpg</v>
      </c>
      <c r="S6" t="str">
        <f t="shared" si="6"/>
        <v>https://raw.githubusercontent.com/PatrickVibild/TellusAmazonPictures/master/pictures/HP/W.O. PS./830 G7/BL/IT/7.jpg</v>
      </c>
      <c r="T6" t="str">
        <f t="shared" si="7"/>
        <v>https://raw.githubusercontent.com/PatrickVibild/TellusAmazonPictures/master/pictures/HP/W.O. PS./830 G7/BL/IT/8.jpg</v>
      </c>
      <c r="U6" t="str">
        <f t="shared" si="8"/>
        <v>https://raw.githubusercontent.com/PatrickVibild/TellusAmazonPictures/master/pictures/HP/W.O. PS./830 G7/BL/IT/9.jpg</v>
      </c>
      <c r="V6" s="43">
        <f>MATCH(G6,options!$D$1:$D$20,0)</f>
        <v>3</v>
      </c>
    </row>
    <row r="7" spans="1:22" ht="42" x14ac:dyDescent="0.15">
      <c r="A7" s="37" t="s">
        <v>376</v>
      </c>
      <c r="B7" s="50" t="str">
        <f>IF(B6=options!C1,"32","41")</f>
        <v>32</v>
      </c>
      <c r="C7" s="42" t="b">
        <f>FALSE()</f>
        <v>0</v>
      </c>
      <c r="D7" s="42" t="b">
        <f>TRUE()</f>
        <v>1</v>
      </c>
      <c r="E7" s="61">
        <v>5714401831037</v>
      </c>
      <c r="F7" s="60" t="s">
        <v>681</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Spaans</v>
      </c>
      <c r="I7" s="44" t="b">
        <f>TRUE()</f>
        <v>1</v>
      </c>
      <c r="J7" s="45" t="b">
        <f>FALSE()</f>
        <v>0</v>
      </c>
      <c r="K7" s="36" t="s">
        <v>689</v>
      </c>
      <c r="L7" s="46" t="b">
        <v>1</v>
      </c>
      <c r="M7" s="47" t="str">
        <f t="shared" si="0"/>
        <v>https://raw.githubusercontent.com/PatrickVibild/TellusAmazonPictures/master/pictures/HP/W.O. PS./830 G7/BL/ES/1.jpg</v>
      </c>
      <c r="N7" s="47" t="str">
        <f t="shared" si="1"/>
        <v>https://raw.githubusercontent.com/PatrickVibild/TellusAmazonPictures/master/pictures/HP/W.O. PS./830 G7/BL/ES/2.jpg</v>
      </c>
      <c r="O7" s="48" t="str">
        <f t="shared" si="2"/>
        <v>https://raw.githubusercontent.com/PatrickVibild/TellusAmazonPictures/master/pictures/HP/W.O. PS./830 G7/BL/ES/3.jpg</v>
      </c>
      <c r="P7" t="str">
        <f t="shared" si="3"/>
        <v>https://raw.githubusercontent.com/PatrickVibild/TellusAmazonPictures/master/pictures/HP/W.O. PS./830 G7/BL/ES/4.jpg</v>
      </c>
      <c r="Q7" t="str">
        <f t="shared" si="4"/>
        <v>https://raw.githubusercontent.com/PatrickVibild/TellusAmazonPictures/master/pictures/HP/W.O. PS./830 G7/BL/ES/5.jpg</v>
      </c>
      <c r="R7" t="str">
        <f t="shared" si="5"/>
        <v>https://raw.githubusercontent.com/PatrickVibild/TellusAmazonPictures/master/pictures/HP/W.O. PS./830 G7/BL/ES/6.jpg</v>
      </c>
      <c r="S7" t="str">
        <f t="shared" si="6"/>
        <v>https://raw.githubusercontent.com/PatrickVibild/TellusAmazonPictures/master/pictures/HP/W.O. PS./830 G7/BL/ES/7.jpg</v>
      </c>
      <c r="T7" t="str">
        <f t="shared" si="7"/>
        <v>https://raw.githubusercontent.com/PatrickVibild/TellusAmazonPictures/master/pictures/HP/W.O. PS./830 G7/BL/ES/8.jpg</v>
      </c>
      <c r="U7" t="str">
        <f t="shared" si="8"/>
        <v>https://raw.githubusercontent.com/PatrickVibild/TellusAmazonPictures/master/pictures/HP/W.O. PS./830 G7/BL/ES/9.jpg</v>
      </c>
      <c r="V7" s="43">
        <f>MATCH(G7,options!$D$1:$D$20,0)</f>
        <v>4</v>
      </c>
    </row>
    <row r="8" spans="1:22" ht="42" x14ac:dyDescent="0.15">
      <c r="A8" s="37" t="s">
        <v>378</v>
      </c>
      <c r="B8" s="50" t="str">
        <f>IF(B6=options!C1,"18","17")</f>
        <v>18</v>
      </c>
      <c r="C8" s="42" t="b">
        <f>FALSE()</f>
        <v>0</v>
      </c>
      <c r="D8" s="42" t="b">
        <f>TRUE()</f>
        <v>1</v>
      </c>
      <c r="E8" s="61">
        <v>5714401831044</v>
      </c>
      <c r="F8" s="60" t="s">
        <v>682</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f>FALSE()</f>
        <v>0</v>
      </c>
      <c r="K8" s="36" t="s">
        <v>690</v>
      </c>
      <c r="L8" s="46" t="b">
        <v>1</v>
      </c>
      <c r="M8" s="47" t="str">
        <f t="shared" si="0"/>
        <v>https://raw.githubusercontent.com/PatrickVibild/TellusAmazonPictures/master/pictures/HP/W.O. PS./830 G7/BL/UK/1.jpg</v>
      </c>
      <c r="N8" s="47" t="str">
        <f t="shared" si="1"/>
        <v>https://raw.githubusercontent.com/PatrickVibild/TellusAmazonPictures/master/pictures/HP/W.O. PS./830 G7/BL/UK/2.jpg</v>
      </c>
      <c r="O8" s="48" t="str">
        <f t="shared" si="2"/>
        <v>https://raw.githubusercontent.com/PatrickVibild/TellusAmazonPictures/master/pictures/HP/W.O. PS./830 G7/BL/UK/3.jpg</v>
      </c>
      <c r="P8" t="str">
        <f t="shared" si="3"/>
        <v>https://raw.githubusercontent.com/PatrickVibild/TellusAmazonPictures/master/pictures/HP/W.O. PS./830 G7/BL/UK/4.jpg</v>
      </c>
      <c r="Q8" t="str">
        <f t="shared" si="4"/>
        <v>https://raw.githubusercontent.com/PatrickVibild/TellusAmazonPictures/master/pictures/HP/W.O. PS./830 G7/BL/UK/5.jpg</v>
      </c>
      <c r="R8" t="str">
        <f t="shared" si="5"/>
        <v>https://raw.githubusercontent.com/PatrickVibild/TellusAmazonPictures/master/pictures/HP/W.O. PS./830 G7/BL/UK/6.jpg</v>
      </c>
      <c r="S8" t="str">
        <f t="shared" si="6"/>
        <v>https://raw.githubusercontent.com/PatrickVibild/TellusAmazonPictures/master/pictures/HP/W.O. PS./830 G7/BL/UK/7.jpg</v>
      </c>
      <c r="T8" t="str">
        <f t="shared" si="7"/>
        <v>https://raw.githubusercontent.com/PatrickVibild/TellusAmazonPictures/master/pictures/HP/W.O. PS./830 G7/BL/UK/8.jpg</v>
      </c>
      <c r="U8" t="str">
        <f t="shared" si="8"/>
        <v>https://raw.githubusercontent.com/PatrickVibild/TellusAmazonPictures/master/pictures/HP/W.O. PS./830 G7/BL/UK/9.jpg</v>
      </c>
      <c r="V8" s="43">
        <f>MATCH(G8,options!$D$1:$D$20,0)</f>
        <v>5</v>
      </c>
    </row>
    <row r="9" spans="1:22" ht="42" x14ac:dyDescent="0.15">
      <c r="A9" s="37" t="s">
        <v>380</v>
      </c>
      <c r="B9" s="50" t="str">
        <f>IF(B6=options!C1,"2","5")</f>
        <v>2</v>
      </c>
      <c r="C9" s="42" t="b">
        <f>FALSE()</f>
        <v>0</v>
      </c>
      <c r="D9" s="42" t="b">
        <f>TRUE()</f>
        <v>1</v>
      </c>
      <c r="E9" s="61">
        <v>5714401831051</v>
      </c>
      <c r="F9" s="60" t="s">
        <v>683</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Scandinavisch - Scandinavisch</v>
      </c>
      <c r="I9" s="44" t="b">
        <f>TRUE()</f>
        <v>1</v>
      </c>
      <c r="J9" s="45" t="b">
        <f>FALSE()</f>
        <v>0</v>
      </c>
      <c r="K9" s="36" t="s">
        <v>691</v>
      </c>
      <c r="L9" s="46" t="b">
        <v>1</v>
      </c>
      <c r="M9" s="47" t="str">
        <f t="shared" si="0"/>
        <v>https://raw.githubusercontent.com/PatrickVibild/TellusAmazonPictures/master/pictures/HP/W.O. PS./830 G7/BL/NOR/1.jpg</v>
      </c>
      <c r="N9" s="47" t="str">
        <f t="shared" si="1"/>
        <v>https://raw.githubusercontent.com/PatrickVibild/TellusAmazonPictures/master/pictures/HP/W.O. PS./830 G7/BL/NOR/2.jpg</v>
      </c>
      <c r="O9" s="48" t="str">
        <f t="shared" si="2"/>
        <v>https://raw.githubusercontent.com/PatrickVibild/TellusAmazonPictures/master/pictures/HP/W.O. PS./830 G7/BL/NOR/3.jpg</v>
      </c>
      <c r="P9" t="str">
        <f t="shared" si="3"/>
        <v>https://raw.githubusercontent.com/PatrickVibild/TellusAmazonPictures/master/pictures/HP/W.O. PS./830 G7/BL/NOR/4.jpg</v>
      </c>
      <c r="Q9" t="str">
        <f t="shared" si="4"/>
        <v>https://raw.githubusercontent.com/PatrickVibild/TellusAmazonPictures/master/pictures/HP/W.O. PS./830 G7/BL/NOR/5.jpg</v>
      </c>
      <c r="R9" t="str">
        <f t="shared" si="5"/>
        <v>https://raw.githubusercontent.com/PatrickVibild/TellusAmazonPictures/master/pictures/HP/W.O. PS./830 G7/BL/NOR/6.jpg</v>
      </c>
      <c r="S9" t="str">
        <f t="shared" si="6"/>
        <v>https://raw.githubusercontent.com/PatrickVibild/TellusAmazonPictures/master/pictures/HP/W.O. PS./830 G7/BL/NOR/7.jpg</v>
      </c>
      <c r="T9" t="str">
        <f t="shared" si="7"/>
        <v>https://raw.githubusercontent.com/PatrickVibild/TellusAmazonPictures/master/pictures/HP/W.O. PS./830 G7/BL/NOR/8.jpg</v>
      </c>
      <c r="U9" t="str">
        <f t="shared" si="8"/>
        <v>https://raw.githubusercontent.com/PatrickVibild/TellusAmazonPictures/master/pictures/HP/W.O. PS./830 G7/BL/NOR/9.jpg</v>
      </c>
      <c r="V9" s="43">
        <f>MATCH(G9,options!$D$1:$D$20,0)</f>
        <v>6</v>
      </c>
    </row>
    <row r="10" spans="1:22" ht="14" x14ac:dyDescent="0.15">
      <c r="A10" t="s">
        <v>382</v>
      </c>
      <c r="B10" s="51"/>
      <c r="C10" s="42" t="b">
        <f>FALSE()</f>
        <v>0</v>
      </c>
      <c r="D10" s="42" t="b">
        <f>FALSE()</f>
        <v>0</v>
      </c>
      <c r="E10" s="61"/>
      <c r="F10" s="60"/>
      <c r="G10" s="43"/>
      <c r="H10" t="e">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#N/A</v>
      </c>
      <c r="I10" s="44" t="b">
        <f>TRUE()</f>
        <v>1</v>
      </c>
      <c r="J10" s="45" t="b">
        <f>FALSE()</f>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t="e">
        <f>MATCH(G10,options!$D$1:$D$20,0)</f>
        <v>#N/A</v>
      </c>
    </row>
    <row r="11" spans="1:22" ht="14" x14ac:dyDescent="0.15">
      <c r="A11" s="37" t="s">
        <v>384</v>
      </c>
      <c r="B11" s="52">
        <v>150</v>
      </c>
      <c r="C11" s="42" t="b">
        <f>FALSE()</f>
        <v>0</v>
      </c>
      <c r="D11" s="42" t="b">
        <f>FALSE()</f>
        <v>0</v>
      </c>
      <c r="E11" s="61"/>
      <c r="F11" s="60"/>
      <c r="G11" s="43"/>
      <c r="H11" t="e">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#N/A</v>
      </c>
      <c r="I11" s="44" t="b">
        <f>TRUE()</f>
        <v>1</v>
      </c>
      <c r="J11" s="45" t="b">
        <f>FALSE()</f>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t="e">
        <f>MATCH(G11,options!$D$1:$D$20,0)</f>
        <v>#N/A</v>
      </c>
    </row>
    <row r="12" spans="1:22" ht="14" x14ac:dyDescent="0.15">
      <c r="B12" s="51"/>
      <c r="C12" s="42" t="b">
        <f>FALSE()</f>
        <v>0</v>
      </c>
      <c r="D12" s="42" t="b">
        <f>FALSE()</f>
        <v>0</v>
      </c>
      <c r="E12" s="61">
        <v>5714401831082</v>
      </c>
      <c r="F12" s="60" t="s">
        <v>684</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Internationaal</v>
      </c>
      <c r="I12" s="44" t="b">
        <f>TRUE()</f>
        <v>1</v>
      </c>
      <c r="J12" s="45" t="b">
        <f>FALSE()</f>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676</v>
      </c>
      <c r="C13" s="42" t="b">
        <f>FALSE()</f>
        <v>0</v>
      </c>
      <c r="D13" s="42" t="b">
        <f>FALSE()</f>
        <v>0</v>
      </c>
      <c r="E13" s="61">
        <v>5714401831099</v>
      </c>
      <c r="F13" s="60" t="s">
        <v>685</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f>FALSE()</f>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5714401830993</v>
      </c>
      <c r="C14" s="42" t="b">
        <f>FALSE()</f>
        <v>0</v>
      </c>
      <c r="D14" s="42" t="b">
        <f>FALSE()</f>
        <v>0</v>
      </c>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Hongaars</v>
      </c>
      <c r="I14" s="44" t="b">
        <f>TRUE()</f>
        <v>1</v>
      </c>
      <c r="J14" s="45" t="b">
        <f>FALSE()</f>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t="b">
        <f>FALSE()</f>
        <v>0</v>
      </c>
      <c r="D15" s="42" t="b">
        <f>FALSE()</f>
        <v>0</v>
      </c>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Nederlands</v>
      </c>
      <c r="I15" s="44" t="b">
        <f>TRUE()</f>
        <v>1</v>
      </c>
      <c r="J15" s="45" t="b">
        <f>FALSE()</f>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t="b">
        <f>FALSE()</f>
        <v>0</v>
      </c>
      <c r="D16" s="42" t="b">
        <f>FALSE()</f>
        <v>0</v>
      </c>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Noors</v>
      </c>
      <c r="I16" s="44" t="b">
        <f>TRUE()</f>
        <v>1</v>
      </c>
      <c r="J16" s="45" t="b">
        <f>FALSE()</f>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t="b">
        <f>FALSE()</f>
        <v>0</v>
      </c>
      <c r="D17" s="42" t="b">
        <f>FALSE()</f>
        <v>0</v>
      </c>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Pools</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t="b">
        <f>FALSE()</f>
        <v>0</v>
      </c>
      <c r="D18" s="42" t="b">
        <f>FALSE()</f>
        <v>0</v>
      </c>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Portugees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t="b">
        <f>FALSE()</f>
        <v>0</v>
      </c>
      <c r="D19" s="42" t="b">
        <f>FALSE()</f>
        <v>0</v>
      </c>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Zweeds – Finsh</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t="b">
        <f>FALSE()</f>
        <v>0</v>
      </c>
      <c r="D20" s="42" t="b">
        <f>FALSE()</f>
        <v>0</v>
      </c>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Zwitsers</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t="b">
        <f>FALSE()</f>
        <v>0</v>
      </c>
      <c r="D21" s="42" t="b">
        <f>FALSE()</f>
        <v>0</v>
      </c>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t="b">
        <f>FALSE()</f>
        <v>0</v>
      </c>
      <c r="D22" s="42" t="b">
        <f>FALSE()</f>
        <v>0</v>
      </c>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GERENOVEERD: BESPAAR GELD - Vervangend HP-laptoptoetsenbord, dezelfde kwaliteit als OEM-toetsenborden. TellusRem is de toonaangevende distributeur van toetsenborden ter wereld sinds 2011. Perfect vervangend toetsenbord, eenvoudig te vervangen en te installeren. </v>
      </c>
      <c r="C23" s="42" t="b">
        <f>TRUE()</f>
        <v>1</v>
      </c>
      <c r="D23" s="42" t="b">
        <f>FALSE()</f>
        <v>0</v>
      </c>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Duitse</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ECOFRIENDLY PRODUCT - Koop gerenoveerd, KOOP GROEN! Verminder meer dan 80% koolstofdioxide door onze refurbished toetsenborden te kopen, in vergelijking met het aanschaffen van een nieuw toetsenbord! </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GEEN achtergrondverlichting. </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Italiaans</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COMPATIBEL MET - HP {model}. Controleer de afbeelding en beschrijving zorgvuldig voordat u een toetsenbord koopt. Dit zorgt ervoor dat u het juiste laptoptoetsenbord voor uw computer krijgt. Super eenvoudige installatie. </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Spaans</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Scandinavisch - Scandinavisch</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Belgisch</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maanden garantie na leverdatum. In geval van een storing in het toetsenbord wordt een nieuwe eenheid of een reserveonderdeel voor het toetsenbord van het product verzonden. In geval van sortering van voorraad wordt een volledige terugbetaling verleend.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Bulgaars</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Tsjechisch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zonder achtergrondverlichting.</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Deens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Hongaars</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Nederlands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391</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Noors</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Pools</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Portugees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Zweeds – Finsh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Zwitsers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2024-07-25T00:54:16Z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