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6550/"/>
    </mc:Choice>
  </mc:AlternateContent>
  <xr:revisionPtr revIDLastSave="0" documentId="13_ncr:1_{7FED8610-4791-5243-AFDE-D332D9B83335}"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H38" i="2" s="1"/>
  <c r="U38" i="2"/>
  <c r="T38" i="2"/>
  <c r="S38" i="2"/>
  <c r="R38" i="2"/>
  <c r="Q38" i="2"/>
  <c r="P38" i="2"/>
  <c r="O38" i="2"/>
  <c r="N38" i="2"/>
  <c r="M38" i="2"/>
  <c r="L38" i="2"/>
  <c r="J38" i="2"/>
  <c r="I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H33" i="2" s="1"/>
  <c r="U33" i="2"/>
  <c r="T33" i="2"/>
  <c r="S33" i="2"/>
  <c r="R33" i="2"/>
  <c r="Q33" i="2"/>
  <c r="P33" i="2"/>
  <c r="O33" i="2"/>
  <c r="N33" i="2"/>
  <c r="M33" i="2"/>
  <c r="L33" i="2"/>
  <c r="J33" i="2"/>
  <c r="I33" i="2"/>
  <c r="B33" i="2"/>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U19" i="2"/>
  <c r="T19" i="2"/>
  <c r="S19" i="2"/>
  <c r="R19" i="2"/>
  <c r="Q19" i="2"/>
  <c r="P19" i="2"/>
  <c r="O19" i="2"/>
  <c r="N19" i="2"/>
  <c r="M19" i="2"/>
  <c r="L19" i="2"/>
  <c r="I19" i="2"/>
  <c r="H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H13" i="2" s="1"/>
  <c r="U13" i="2"/>
  <c r="L13" i="2"/>
  <c r="O13" i="2" s="1"/>
  <c r="O14" i="1" s="1"/>
  <c r="I13" i="2"/>
  <c r="D13" i="2"/>
  <c r="V12" i="2"/>
  <c r="H12" i="2" s="1"/>
  <c r="Q12" i="2"/>
  <c r="P12" i="2"/>
  <c r="O12" i="2"/>
  <c r="L12" i="2"/>
  <c r="S12" i="2" s="1"/>
  <c r="S13" i="1" s="1"/>
  <c r="I12" i="2"/>
  <c r="D12" i="2"/>
  <c r="V11" i="2"/>
  <c r="U11" i="2"/>
  <c r="T11" i="2"/>
  <c r="S11" i="2"/>
  <c r="R11" i="2"/>
  <c r="Q11" i="2"/>
  <c r="P11" i="2"/>
  <c r="L11" i="2"/>
  <c r="M11" i="2" s="1"/>
  <c r="M12" i="1" s="1"/>
  <c r="I11" i="2"/>
  <c r="H11" i="2"/>
  <c r="D11" i="2"/>
  <c r="V10" i="2"/>
  <c r="T10" i="2"/>
  <c r="O10" i="2"/>
  <c r="N10" i="2"/>
  <c r="M10" i="2"/>
  <c r="L10" i="2"/>
  <c r="Q10" i="2" s="1"/>
  <c r="Q11" i="1" s="1"/>
  <c r="I10" i="2"/>
  <c r="H10" i="2"/>
  <c r="D10" i="2"/>
  <c r="C10" i="2"/>
  <c r="V9" i="2"/>
  <c r="T9" i="2"/>
  <c r="S9" i="2"/>
  <c r="R9" i="2"/>
  <c r="Q9" i="2"/>
  <c r="P9" i="2"/>
  <c r="O9" i="2"/>
  <c r="L9" i="2"/>
  <c r="U9" i="2" s="1"/>
  <c r="U10" i="1" s="1"/>
  <c r="I9" i="2"/>
  <c r="H9" i="2"/>
  <c r="D9" i="2"/>
  <c r="C9" i="2"/>
  <c r="B9" i="2"/>
  <c r="V8" i="2"/>
  <c r="H8" i="2" s="1"/>
  <c r="U8" i="2"/>
  <c r="P8" i="2"/>
  <c r="O8" i="2"/>
  <c r="N8" i="2"/>
  <c r="M8" i="2"/>
  <c r="L8" i="2"/>
  <c r="R8" i="2" s="1"/>
  <c r="R9" i="1" s="1"/>
  <c r="I8" i="2"/>
  <c r="D8" i="2"/>
  <c r="C8" i="2"/>
  <c r="B8" i="2"/>
  <c r="V7" i="2"/>
  <c r="U7" i="2"/>
  <c r="T7" i="2"/>
  <c r="L7" i="2"/>
  <c r="N7" i="2" s="1"/>
  <c r="N8" i="1" s="1"/>
  <c r="I7" i="2"/>
  <c r="H7" i="2"/>
  <c r="D7" i="2"/>
  <c r="C7" i="2"/>
  <c r="B7" i="2"/>
  <c r="V6" i="2"/>
  <c r="U6" i="2"/>
  <c r="T6" i="2"/>
  <c r="S6" i="2"/>
  <c r="R6" i="2"/>
  <c r="Q6" i="2"/>
  <c r="P6" i="2"/>
  <c r="O6" i="2"/>
  <c r="N6" i="2"/>
  <c r="M6" i="2"/>
  <c r="L6" i="2"/>
  <c r="I6" i="2"/>
  <c r="H6" i="2"/>
  <c r="D6" i="2"/>
  <c r="C6" i="2"/>
  <c r="V5" i="2"/>
  <c r="H5" i="2" s="1"/>
  <c r="U5" i="2"/>
  <c r="L5" i="2"/>
  <c r="O5" i="2" s="1"/>
  <c r="O6" i="1" s="1"/>
  <c r="I5" i="2"/>
  <c r="D5" i="2"/>
  <c r="C5" i="2"/>
  <c r="V4" i="2"/>
  <c r="U4" i="2"/>
  <c r="T4" i="2"/>
  <c r="S4" i="2"/>
  <c r="R4" i="2"/>
  <c r="Q4" i="2"/>
  <c r="P4" i="2"/>
  <c r="O4" i="2"/>
  <c r="N4" i="2"/>
  <c r="M4" i="2"/>
  <c r="L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U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Q13" i="1"/>
  <c r="P13" i="1"/>
  <c r="O13" i="1"/>
  <c r="L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T11" i="1"/>
  <c r="O11" i="1"/>
  <c r="N11" i="1"/>
  <c r="M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T10" i="1"/>
  <c r="S10" i="1"/>
  <c r="R10" i="1"/>
  <c r="Q10" i="1"/>
  <c r="P10" i="1"/>
  <c r="O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B9" i="1"/>
  <c r="AA9" i="1"/>
  <c r="Z9" i="1"/>
  <c r="Y9" i="1"/>
  <c r="X9" i="1"/>
  <c r="W9" i="1"/>
  <c r="U9" i="1"/>
  <c r="P9" i="1"/>
  <c r="O9" i="1"/>
  <c r="N9" i="1"/>
  <c r="M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T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U6" i="1"/>
  <c r="L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K5" i="1"/>
  <c r="J5" i="1"/>
  <c r="I5" i="1"/>
  <c r="H5" i="1"/>
  <c r="G5" i="1"/>
  <c r="F5" i="1"/>
  <c r="E5" i="1"/>
  <c r="D5" i="1"/>
  <c r="C5" i="1"/>
  <c r="B5" i="1"/>
  <c r="A5" i="1"/>
  <c r="AA4" i="1"/>
  <c r="J4" i="1"/>
  <c r="I4" i="1"/>
  <c r="H4" i="1"/>
  <c r="F4" i="1"/>
  <c r="D4" i="1"/>
  <c r="B4" i="1"/>
  <c r="A4" i="1"/>
  <c r="F6" i="1" l="1"/>
  <c r="AL6" i="1"/>
  <c r="AT6" i="1"/>
  <c r="AL14" i="1"/>
  <c r="F14" i="1"/>
  <c r="AT14" i="1"/>
  <c r="F9" i="1"/>
  <c r="AT9" i="1"/>
  <c r="AL9" i="1"/>
  <c r="AT13" i="1"/>
  <c r="AL13" i="1"/>
  <c r="F13" i="1"/>
  <c r="FE8" i="1"/>
  <c r="L11" i="1"/>
  <c r="P5" i="2"/>
  <c r="P6" i="1" s="1"/>
  <c r="O7" i="2"/>
  <c r="O8" i="1" s="1"/>
  <c r="S8" i="2"/>
  <c r="S9" i="1" s="1"/>
  <c r="M9" i="2"/>
  <c r="M10" i="1" s="1"/>
  <c r="R10" i="2"/>
  <c r="R11" i="1" s="1"/>
  <c r="N11" i="2"/>
  <c r="N12" i="1" s="1"/>
  <c r="T12" i="2"/>
  <c r="T13" i="1" s="1"/>
  <c r="P13" i="2"/>
  <c r="P14" i="1" s="1"/>
  <c r="FE5" i="1"/>
  <c r="Q5" i="2"/>
  <c r="Q6" i="1" s="1"/>
  <c r="P7" i="2"/>
  <c r="P8" i="1" s="1"/>
  <c r="T8" i="2"/>
  <c r="T9" i="1" s="1"/>
  <c r="N9" i="2"/>
  <c r="N10" i="1" s="1"/>
  <c r="S10" i="2"/>
  <c r="S11" i="1" s="1"/>
  <c r="O11" i="2"/>
  <c r="O12" i="1" s="1"/>
  <c r="U12" i="2"/>
  <c r="U13" i="1" s="1"/>
  <c r="Q13" i="2"/>
  <c r="Q14" i="1" s="1"/>
  <c r="FE12" i="1"/>
  <c r="R5" i="2"/>
  <c r="R6" i="1" s="1"/>
  <c r="Q7" i="2"/>
  <c r="Q8" i="1" s="1"/>
  <c r="R13" i="2"/>
  <c r="R14" i="1" s="1"/>
  <c r="S5" i="2"/>
  <c r="S6" i="1" s="1"/>
  <c r="R7" i="2"/>
  <c r="R8" i="1" s="1"/>
  <c r="U10" i="2"/>
  <c r="U11" i="1" s="1"/>
  <c r="M12" i="2"/>
  <c r="M13" i="1" s="1"/>
  <c r="S13" i="2"/>
  <c r="S14" i="1" s="1"/>
  <c r="T5" i="2"/>
  <c r="T6" i="1" s="1"/>
  <c r="S7" i="2"/>
  <c r="S8" i="1" s="1"/>
  <c r="N12" i="2"/>
  <c r="N13" i="1" s="1"/>
  <c r="T13" i="2"/>
  <c r="T14" i="1" s="1"/>
  <c r="M5" i="2"/>
  <c r="M6" i="1" s="1"/>
  <c r="M13" i="2"/>
  <c r="M14" i="1" s="1"/>
  <c r="FE14" i="1"/>
  <c r="N5" i="2"/>
  <c r="N6" i="1" s="1"/>
  <c r="M7" i="2"/>
  <c r="M8" i="1" s="1"/>
  <c r="Q8" i="2"/>
  <c r="Q9" i="1" s="1"/>
  <c r="P10" i="2"/>
  <c r="P11" i="1" s="1"/>
  <c r="R12" i="2"/>
  <c r="R13" i="1" s="1"/>
  <c r="N13" i="2"/>
  <c r="N14" i="1" s="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<sst xmlns="http://schemas.openxmlformats.org/spreadsheetml/2006/main" count="765" uniqueCount="615">
  <si>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</si>
  <si>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</si>
  <si>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</si>
  <si>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</si>
  <si>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</si>
  <si>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</si>
  <si>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</si>
  <si>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</si>
  <si>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</si>
  <si>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</si>
  <si>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</si>
  <si>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</si>
  <si>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</si>
  <si>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</si>
  <si>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</si>
  <si>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</si>
  <si>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</si>
  <si>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</si>
  <si>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</si>
  <si>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</si>
  <si>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</si>
  <si>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</si>
  <si>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</si>
  <si>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</si>
  <si>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</si>
  <si>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</si>
  <si>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</si>
  <si>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</si>
  <si>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</si>
  <si>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</si>
  <si>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</si>
  <si>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</si>
  <si>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</si>
  <si>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</si>
  <si>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</si>
  <si>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</si>
  <si>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</si>
  <si>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</si>
  <si>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</si>
  <si>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</si>
  <si>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</si>
  <si>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</si>
  <si>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</si>
  <si>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</si>
  <si>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</si>
  <si>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</si>
  <si>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</si>
  <si>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</si>
  <si>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</si>
  <si>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</si>
  <si>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</si>
  <si>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</si>
  <si>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</si>
  <si>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</si>
  <si>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</si>
  <si>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</si>
  <si>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</si>
  <si>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</si>
  <si>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</si>
  <si>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</si>
  <si>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</si>
  <si>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</si>
  <si>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</si>
  <si>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</si>
  <si>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</si>
  <si>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</si>
  <si>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</si>
  <si>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</si>
  <si>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</si>
  <si>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</si>
  <si>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</si>
  <si>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</si>
  <si>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</si>
  <si>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</si>
  <si>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</si>
  <si>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</si>
  <si>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</si>
  <si>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</si>
  <si>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</si>
  <si>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</si>
  <si>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</si>
  <si>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</si>
  <si>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</si>
  <si>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</si>
  <si>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</si>
  <si>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</si>
  <si>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</si>
  <si>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</si>
  <si>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</si>
  <si>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</si>
  <si>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</si>
  <si>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</si>
  <si>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</si>
  <si>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</si>
  <si>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</si>
  <si>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</si>
  <si>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</si>
  <si>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</si>
  <si>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</si>
  <si>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</si>
  <si>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</si>
  <si>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</si>
  <si>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</si>
  <si>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</si>
  <si>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</si>
  <si>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</si>
  <si>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</si>
  <si>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</si>
  <si>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</si>
  <si>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</si>
  <si>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</si>
  <si>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</si>
  <si>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</si>
  <si>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</si>
  <si>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</si>
  <si>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</si>
  <si>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</si>
  <si>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</si>
  <si>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</si>
  <si>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</si>
  <si>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</si>
  <si>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</si>
  <si>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</si>
  <si>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</si>
  <si>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</si>
  <si>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</si>
  <si>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</si>
  <si>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</si>
  <si>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</si>
  <si>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</si>
  <si>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</si>
  <si>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</si>
  <si>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</si>
  <si>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</si>
  <si>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</si>
  <si>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</si>
  <si>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</si>
  <si>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</si>
  <si>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</si>
  <si>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</si>
  <si>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</si>
  <si>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</si>
  <si>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</si>
  <si>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</si>
  <si>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</si>
  <si>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</si>
  <si>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</si>
  <si>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</si>
  <si>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</si>
  <si>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</si>
  <si>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</si>
  <si>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</si>
  <si>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</si>
  <si>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</si>
  <si>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</si>
  <si>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</si>
  <si>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</si>
  <si>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</si>
  <si>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</si>
  <si>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</si>
  <si>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</si>
  <si>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</si>
  <si>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</si>
  <si>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</si>
  <si>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</si>
  <si>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</si>
  <si>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</si>
  <si>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</si>
  <si>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</si>
  <si>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</si>
  <si>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</si>
  <si>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</si>
  <si>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</si>
  <si>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</si>
  <si>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</si>
  <si>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</si>
  <si>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</si>
  <si>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</si>
  <si>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</si>
  <si>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</si>
  <si>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</si>
  <si>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</si>
  <si>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</si>
  <si>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</si>
  <si>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</si>
  <si>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</si>
  <si>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</si>
  <si>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</si>
  <si>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</si>
  <si>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</si>
  <si>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</si>
  <si>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</si>
  <si>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</si>
  <si>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</si>
  <si>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</si>
  <si>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</si>
  <si>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</si>
  <si>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</si>
  <si>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</si>
  <si>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</si>
  <si>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</si>
  <si>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</si>
  <si>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</si>
  <si>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</si>
  <si>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</si>
  <si>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</si>
  <si>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</si>
  <si>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</si>
  <si>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</si>
  <si>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</si>
  <si>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</si>
  <si>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</si>
  <si>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</si>
  <si>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</si>
  <si>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</si>
  <si>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</si>
  <si>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</si>
  <si>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</si>
  <si>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</si>
  <si>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</si>
  <si>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</si>
  <si>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</si>
  <si>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</si>
  <si>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</si>
  <si>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</si>
  <si>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</si>
  <si>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</si>
  <si>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</si>
  <si>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</si>
  <si>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</si>
  <si>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</si>
  <si>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</si>
  <si>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</si>
  <si>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</si>
  <si>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</si>
  <si>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</si>
  <si>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</si>
  <si>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</si>
  <si>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</si>
  <si>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</si>
  <si>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</si>
  <si>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</si>
  <si>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</si>
  <si>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</si>
  <si>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</si>
  <si>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</si>
  <si>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</si>
  <si>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</si>
  <si>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</si>
  <si>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</si>
  <si>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</si>
  <si>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</si>
  <si>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</si>
  <si>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</si>
  <si>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</si>
  <si>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</si>
  <si>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</si>
  <si>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</si>
  <si>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</si>
  <si>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</si>
  <si>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</si>
  <si>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</si>
  <si>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</si>
  <si>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</si>
  <si>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</si>
  <si>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</si>
  <si>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</si>
  <si>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</si>
  <si>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</si>
  <si>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</si>
  <si>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</si>
  <si>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</si>
  <si>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</si>
  <si>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</si>
  <si>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</si>
  <si>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</si>
  <si>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</si>
  <si>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</si>
  <si>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</si>
  <si>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</si>
  <si>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</si>
  <si>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</si>
  <si>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</si>
  <si>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</si>
  <si>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</si>
  <si>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</si>
  <si>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</si>
  <si>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</si>
  <si>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</si>
  <si>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</si>
  <si>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</si>
  <si>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</si>
  <si>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</si>
  <si>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</si>
  <si>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</si>
  <si>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</si>
  <si>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</si>
  <si>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</si>
  <si>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</si>
  <si>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</si>
  <si>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</si>
  <si>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</si>
  <si>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</si>
  <si>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</si>
  <si>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</si>
  <si>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</si>
  <si>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</si>
  <si>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</si>
  <si>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</si>
  <si>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</si>
  <si>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</si>
  <si>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</si>
  <si>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</si>
  <si>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</si>
  <si>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</si>
  <si>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</si>
  <si>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</si>
  <si>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</si>
  <si>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</si>
  <si>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</si>
  <si>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</si>
  <si>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</si>
  <si>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</si>
  <si>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</si>
  <si>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</si>
  <si>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</si>
  <si>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</si>
  <si>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</si>
  <si>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</si>
  <si>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</si>
  <si>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</si>
  <si>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</si>
  <si>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</si>
  <si>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</si>
  <si>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</si>
  <si>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</si>
  <si>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</si>
  <si>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</si>
  <si>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</si>
  <si>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</si>
  <si>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</si>
  <si>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</si>
  <si>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</si>
  <si>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</si>
  <si>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</si>
  <si>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</si>
  <si>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</si>
  <si>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</si>
  <si>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</si>
  <si>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</si>
  <si>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</si>
  <si>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</si>
  <si>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</si>
  <si>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</si>
  <si>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</si>
  <si>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</si>
  <si>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6540B, 6545B, 6550B, 6555B, 6540, 6545, 6550, 6555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</si>
  <si>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</si>
  <si>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</si>
  <si>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</si>
  <si>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</si>
  <si>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</si>
  <si>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</si>
  <si>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</si>
  <si>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</si>
  <si>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</si>
  <si>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</si>
  <si>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</si>
  <si>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</si>
  <si>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</si>
  <si>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</si>
  <si>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</si>
  <si>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6550 Reg with point - DE</t>
  </si>
  <si>
    <t>German</t>
  </si>
  <si>
    <t>HP/W. PS/6550 (BLACK FRAME)/RG/DE</t>
  </si>
  <si>
    <t>Price – NON-Backlit</t>
  </si>
  <si>
    <t>HP 6550 Reg with point - FR</t>
  </si>
  <si>
    <t>French</t>
  </si>
  <si>
    <t>HP/W. PS/6550 (BLACK FRAME)/RG/FR</t>
  </si>
  <si>
    <t>Packing size</t>
  </si>
  <si>
    <t>Big</t>
  </si>
  <si>
    <t>HP 6550 Reg with point - IT</t>
  </si>
  <si>
    <t>Italian</t>
  </si>
  <si>
    <t>HP/W. PS/6550 (BLACK FRAME)/RG/IT</t>
  </si>
  <si>
    <t>Package height (CM)</t>
  </si>
  <si>
    <t>HP 6550 Reg with point - ES</t>
  </si>
  <si>
    <t>Spanish</t>
  </si>
  <si>
    <t>HP/W. PS/6550 (BLACK FRAME)/RG/ES</t>
  </si>
  <si>
    <t>Package width (CM)</t>
  </si>
  <si>
    <t>HP 6550 Reg with point - UK</t>
  </si>
  <si>
    <t>UK</t>
  </si>
  <si>
    <t>HP/W. PS/6550 (BLACK FRAME)/RG/UK</t>
  </si>
  <si>
    <t>Package length (CM)</t>
  </si>
  <si>
    <t>HP 6550 Reg with point - NORDIC</t>
  </si>
  <si>
    <t>Scandinavian – Nordic</t>
  </si>
  <si>
    <t>HP/W. PS/6550 (BLACK FRAME)/RG/NOR</t>
  </si>
  <si>
    <t>Origin of Product</t>
  </si>
  <si>
    <t>HP 6550 Reg with point - BE</t>
  </si>
  <si>
    <t>Belgian</t>
  </si>
  <si>
    <t>HP/W. PS/6550 (BLACK FRAME)/RG/BE</t>
  </si>
  <si>
    <t>Package weight (GR)</t>
  </si>
  <si>
    <t>HP 6550 Reg with point - Swiss</t>
  </si>
  <si>
    <t>Swiss</t>
  </si>
  <si>
    <t>HP/W. PS/6550 (BLACK FRAME)/RG/CH</t>
  </si>
  <si>
    <t>HP 6550 Reg with point - US int</t>
  </si>
  <si>
    <t>US International</t>
  </si>
  <si>
    <t>HP/W. PS/6550 (BLACK FRAME)/RG/USI</t>
  </si>
  <si>
    <t>Parent sku</t>
  </si>
  <si>
    <t>HP 6550 parent</t>
  </si>
  <si>
    <t>HP 6550 Reg with point - US</t>
  </si>
  <si>
    <t>US</t>
  </si>
  <si>
    <t>HP/W. PS/6550 (BLACK FRAME)/RG/US</t>
  </si>
  <si>
    <t>Parent EAN</t>
  </si>
  <si>
    <t>Item_type</t>
  </si>
  <si>
    <t>laptop-computer-replacement-parts</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</si>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</sst>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66F0D68" TargetMode="External"/><Relationship Id="rId1" Type="http://schemas.openxmlformats.org/officeDocument/2006/relationships/externalLinkPath" Target="file:///B66F0D6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computercomponent</v>
      </c>
      <c r="B4" s="28" t="str">
        <f>Values!B13</f>
        <v>HP 6550 parent</v>
      </c>
      <c r="C4" s="28" t="s">
        <v>345</v>
      </c>
      <c r="D4" s="29">
        <f>Values!B14</f>
        <v>5714401655992</v>
      </c>
      <c r="E4" s="2" t="s">
        <v>346</v>
      </c>
      <c r="F4" s="28" t="str">
        <f>SUBSTITUTE(Values!B1, "{language}", "") &amp; " " &amp; Values!B3</f>
        <v>clavier de remplacement  rétroéclairé pour HP  6540B, 6545B, 6550B, 6555B, 6540, 6545, 6550, 6555</v>
      </c>
      <c r="G4" s="28" t="s">
        <v>345</v>
      </c>
      <c r="H4" s="2" t="str">
        <f>Values!B16</f>
        <v>laptop-computer-replacement-parts</v>
      </c>
      <c r="I4" s="2" t="str">
        <f>IF(ISBLANK(Values!E3),"","4730574031")</f>
        <v>4730574031</v>
      </c>
      <c r="J4" s="30" t="str">
        <f>Values!B13</f>
        <v>HP 6550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HP 6550 Reg with point - DE</v>
      </c>
      <c r="C5" s="30" t="str">
        <f>IF(ISBLANK(Values!E4),"","TellusRem")</f>
        <v>TellusRem</v>
      </c>
      <c r="D5" s="29">
        <f>IF(ISBLANK(Values!E4),"",Values!E4)</f>
        <v>5714401655008</v>
      </c>
      <c r="E5" s="2" t="str">
        <f>IF(ISBLANK(Values!E4),"","EAN")</f>
        <v>EAN</v>
      </c>
      <c r="F5" s="28" t="str">
        <f>IF(ISBLANK(Values!E4),"",IF(Values!J4, SUBSTITUTE(Values!$B$1, "{language}", Values!H4) &amp; " " &amp;Values!$B$3, SUBSTITUTE(Values!$B$2, "{language}", Values!$H4) &amp; " " &amp;Values!$B$3))</f>
        <v>clavier de remplacement Allemand non rétroéclairé pour HP  6540B, 6545B, 6550B, 6555B, 6540, 6545, 6550, 6555</v>
      </c>
      <c r="G5" s="30" t="str">
        <f>IF(ISBLANK(Values!E4),"","TellusRem")</f>
        <v>TellusRem</v>
      </c>
      <c r="H5" s="2" t="str">
        <f>IF(ISBLANK(Values!E4),"",Values!$B$16)</f>
        <v>laptop-computer-replacement-parts</v>
      </c>
      <c r="I5" s="2" t="str">
        <f>IF(ISBLANK(Values!E4),"","4730574031")</f>
        <v>4730574031</v>
      </c>
      <c r="J5" s="32" t="str">
        <f>IF(ISBLANK(Values!E4),"",Values!F4 )</f>
        <v>HP 6550 Reg with point - DE</v>
      </c>
      <c r="K5" s="28">
        <f>IF(ISBLANK(Values!E4),"",IF(Values!J4, Values!$B$4, Values!$B$5))</f>
        <v>42.99</v>
      </c>
      <c r="L5" s="28" t="str">
        <f>IF(ISBLANK(Values!E4),"",IF($CO5="DEFAULT", Values!$B$18, ""))</f>
        <v/>
      </c>
      <c r="M5" s="28" t="str">
        <f>IF(ISBLANK(Values!E4),"",Values!$M4)</f>
        <v>https://raw.githubusercontent.com/PatrickVibild/TellusAmazonPictures/master/pictures/HP/W. PS/6550 (BLACK FRAME)/RG/DE/1.jpg</v>
      </c>
      <c r="N5" s="28" t="str">
        <f>IF(ISBLANK(Values!$F4),"",Values!N4)</f>
        <v>https://raw.githubusercontent.com/PatrickVibild/TellusAmazonPictures/master/pictures/HP/W. PS/6550 (BLACK FRAME)/RG/DE/2.jpg</v>
      </c>
      <c r="O5" s="28" t="str">
        <f>IF(ISBLANK(Values!$F4),"",Values!O4)</f>
        <v>https://raw.githubusercontent.com/PatrickVibild/TellusAmazonPictures/master/pictures/HP/W. PS/6550 (BLACK FRAME)/RG/DE/3.jpg</v>
      </c>
      <c r="P5" s="28" t="str">
        <f>IF(ISBLANK(Values!$F4),"",Values!P4)</f>
        <v>https://raw.githubusercontent.com/PatrickVibild/TellusAmazonPictures/master/pictures/HP/W. PS/6550 (BLACK FRAME)/RG/DE/4.jpg</v>
      </c>
      <c r="Q5" s="28" t="str">
        <f>IF(ISBLANK(Values!$F4),"",Values!Q4)</f>
        <v>https://raw.githubusercontent.com/PatrickVibild/TellusAmazonPictures/master/pictures/HP/W. PS/6550 (BLACK FRAME)/RG/DE/5.jpg</v>
      </c>
      <c r="R5" s="28" t="str">
        <f>IF(ISBLANK(Values!$F4),"",Values!R4)</f>
        <v>https://raw.githubusercontent.com/PatrickVibild/TellusAmazonPictures/master/pictures/HP/W. PS/6550 (BLACK FRAME)/RG/DE/6.jpg</v>
      </c>
      <c r="S5" s="28" t="str">
        <f>IF(ISBLANK(Values!$F4),"",Values!S4)</f>
        <v>https://raw.githubusercontent.com/PatrickVibild/TellusAmazonPictures/master/pictures/HP/W. PS/6550 (BLACK FRAME)/RG/DE/7.jpg</v>
      </c>
      <c r="T5" s="28" t="str">
        <f>IF(ISBLANK(Values!$F4),"",Values!T4)</f>
        <v>https://raw.githubusercontent.com/PatrickVibild/TellusAmazonPictures/master/pictures/HP/W. PS/6550 (BLACK FRAME)/RG/DE/8.jpg</v>
      </c>
      <c r="U5" s="28" t="str">
        <f>IF(ISBLANK(Values!$F4),"",Values!U4)</f>
        <v>https://raw.githubusercontent.com/PatrickVibild/TellusAmazonPictures/master/pictures/HP/W. PS/6550 (BLACK FRAME)/RG/DE/9.jpg</v>
      </c>
      <c r="W5" s="30" t="str">
        <f>IF(ISBLANK(Values!E4),"","Child")</f>
        <v>Child</v>
      </c>
      <c r="X5" s="30" t="str">
        <f>IF(ISBLANK(Values!E4),"",Values!$B$13)</f>
        <v>HP 6550 parent</v>
      </c>
      <c r="Y5" s="32" t="str">
        <f>IF(ISBLANK(Values!E4),"","Size-Color")</f>
        <v>Size-Color</v>
      </c>
      <c r="Z5" s="30" t="str">
        <f>IF(ISBLANK(Values!E4),"","variation")</f>
        <v>variation</v>
      </c>
      <c r="AA5" s="2"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5" s="28" t="str">
        <f>IF(ISBLANK(Values!E4),"",Values!H4)</f>
        <v>Allemand</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64" x14ac:dyDescent="0.2">
      <c r="A6" s="2" t="str">
        <f>IF(ISBLANK(Values!E5),"",IF(Values!$B$37="EU","computercomponent","computer"))</f>
        <v>computercomponent</v>
      </c>
      <c r="B6" s="34" t="str">
        <f>IF(ISBLANK(Values!E5),"",Values!F5)</f>
        <v>HP 6550 Reg with point - FR</v>
      </c>
      <c r="C6" s="30" t="str">
        <f>IF(ISBLANK(Values!E5),"","TellusRem")</f>
        <v>TellusRem</v>
      </c>
      <c r="D6" s="29">
        <f>IF(ISBLANK(Values!E5),"",Values!E5)</f>
        <v>5714401655015</v>
      </c>
      <c r="E6" s="2" t="str">
        <f>IF(ISBLANK(Values!E5),"","EAN")</f>
        <v>EAN</v>
      </c>
      <c r="F6" s="28" t="str">
        <f>IF(ISBLANK(Values!E5),"",IF(Values!J5, SUBSTITUTE(Values!$B$1, "{language}", Values!H5) &amp; " " &amp;Values!$B$3, SUBSTITUTE(Values!$B$2, "{language}", Values!$H5) &amp; " " &amp;Values!$B$3))</f>
        <v>clavier de remplacement Français non rétroéclairé pour HP  6540B, 6545B, 6550B, 6555B, 6540, 6545, 6550, 6555</v>
      </c>
      <c r="G6" s="30" t="str">
        <f>IF(ISBLANK(Values!E5),"","TellusRem")</f>
        <v>TellusRem</v>
      </c>
      <c r="H6" s="2" t="str">
        <f>IF(ISBLANK(Values!E5),"",Values!$B$16)</f>
        <v>laptop-computer-replacement-parts</v>
      </c>
      <c r="I6" s="2" t="str">
        <f>IF(ISBLANK(Values!E5),"","4730574031")</f>
        <v>4730574031</v>
      </c>
      <c r="J6" s="32" t="str">
        <f>IF(ISBLANK(Values!E5),"",Values!F5 )</f>
        <v>HP 6550 Reg with point - FR</v>
      </c>
      <c r="K6" s="28">
        <f>IF(ISBLANK(Values!E5),"",IF(Values!J5, Values!$B$4, Values!$B$5))</f>
        <v>42.99</v>
      </c>
      <c r="L6" s="28" t="str">
        <f>IF(ISBLANK(Values!E5),"",IF($CO6="DEFAULT", Values!$B$18, ""))</f>
        <v/>
      </c>
      <c r="M6" s="28" t="str">
        <f>IF(ISBLANK(Values!E5),"",Values!$M5)</f>
        <v>https://raw.githubusercontent.com/PatrickVibild/TellusAmazonPictures/master/pictures/HP/W. PS/6550 (BLACK FRAME)/RG/FR/1.jpg</v>
      </c>
      <c r="N6" s="28" t="str">
        <f>IF(ISBLANK(Values!$F5),"",Values!N5)</f>
        <v>https://raw.githubusercontent.com/PatrickVibild/TellusAmazonPictures/master/pictures/HP/W. PS/6550 (BLACK FRAME)/RG/FR/2.jpg</v>
      </c>
      <c r="O6" s="28" t="str">
        <f>IF(ISBLANK(Values!$F5),"",Values!O5)</f>
        <v>https://raw.githubusercontent.com/PatrickVibild/TellusAmazonPictures/master/pictures/HP/W. PS/6550 (BLACK FRAME)/RG/FR/3.jpg</v>
      </c>
      <c r="P6" s="28" t="str">
        <f>IF(ISBLANK(Values!$F5),"",Values!P5)</f>
        <v>https://raw.githubusercontent.com/PatrickVibild/TellusAmazonPictures/master/pictures/HP/W. PS/6550 (BLACK FRAME)/RG/FR/4.jpg</v>
      </c>
      <c r="Q6" s="28" t="str">
        <f>IF(ISBLANK(Values!$F5),"",Values!Q5)</f>
        <v>https://raw.githubusercontent.com/PatrickVibild/TellusAmazonPictures/master/pictures/HP/W. PS/6550 (BLACK FRAME)/RG/FR/5.jpg</v>
      </c>
      <c r="R6" s="28" t="str">
        <f>IF(ISBLANK(Values!$F5),"",Values!R5)</f>
        <v>https://raw.githubusercontent.com/PatrickVibild/TellusAmazonPictures/master/pictures/HP/W. PS/6550 (BLACK FRAME)/RG/FR/6.jpg</v>
      </c>
      <c r="S6" s="28" t="str">
        <f>IF(ISBLANK(Values!$F5),"",Values!S5)</f>
        <v>https://raw.githubusercontent.com/PatrickVibild/TellusAmazonPictures/master/pictures/HP/W. PS/6550 (BLACK FRAME)/RG/FR/7.jpg</v>
      </c>
      <c r="T6" s="28" t="str">
        <f>IF(ISBLANK(Values!$F5),"",Values!T5)</f>
        <v>https://raw.githubusercontent.com/PatrickVibild/TellusAmazonPictures/master/pictures/HP/W. PS/6550 (BLACK FRAME)/RG/FR/8.jpg</v>
      </c>
      <c r="U6" s="28" t="str">
        <f>IF(ISBLANK(Values!$F5),"",Values!U5)</f>
        <v>https://raw.githubusercontent.com/PatrickVibild/TellusAmazonPictures/master/pictures/HP/W. PS/6550 (BLACK FRAME)/RG/FR/9.jpg</v>
      </c>
      <c r="W6" s="30" t="str">
        <f>IF(ISBLANK(Values!E5),"","Child")</f>
        <v>Child</v>
      </c>
      <c r="X6" s="30" t="str">
        <f>IF(ISBLANK(Values!E5),"",Values!$B$13)</f>
        <v>HP 6550 parent</v>
      </c>
      <c r="Y6" s="32" t="str">
        <f>IF(ISBLANK(Values!E5),"","Size-Color")</f>
        <v>Size-Color</v>
      </c>
      <c r="Z6" s="30" t="str">
        <f>IF(ISBLANK(Values!E5),"","variation")</f>
        <v>variation</v>
      </c>
      <c r="AA6" s="2"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6" s="28" t="str">
        <f>IF(ISBLANK(Values!E5),"",Values!H5)</f>
        <v>Français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64" x14ac:dyDescent="0.2">
      <c r="A7" s="2" t="str">
        <f>IF(ISBLANK(Values!E6),"",IF(Values!$B$37="EU","computercomponent","computer"))</f>
        <v>computercomponent</v>
      </c>
      <c r="B7" s="34" t="str">
        <f>IF(ISBLANK(Values!E6),"",Values!F6)</f>
        <v>HP 6550 Reg with point - IT</v>
      </c>
      <c r="C7" s="30" t="str">
        <f>IF(ISBLANK(Values!E6),"","TellusRem")</f>
        <v>TellusRem</v>
      </c>
      <c r="D7" s="29">
        <f>IF(ISBLANK(Values!E6),"",Values!E6)</f>
        <v>5714401655022</v>
      </c>
      <c r="E7" s="2" t="str">
        <f>IF(ISBLANK(Values!E6),"","EAN")</f>
        <v>EAN</v>
      </c>
      <c r="F7" s="28" t="str">
        <f>IF(ISBLANK(Values!E6),"",IF(Values!J6, SUBSTITUTE(Values!$B$1, "{language}", Values!H6) &amp; " " &amp;Values!$B$3, SUBSTITUTE(Values!$B$2, "{language}", Values!$H6) &amp; " " &amp;Values!$B$3))</f>
        <v>clavier de remplacement Italien non rétroéclairé pour HP  6540B, 6545B, 6550B, 6555B, 6540, 6545, 6550, 6555</v>
      </c>
      <c r="G7" s="30" t="str">
        <f>IF(ISBLANK(Values!E6),"","TellusRem")</f>
        <v>TellusRem</v>
      </c>
      <c r="H7" s="2" t="str">
        <f>IF(ISBLANK(Values!E6),"",Values!$B$16)</f>
        <v>laptop-computer-replacement-parts</v>
      </c>
      <c r="I7" s="2" t="str">
        <f>IF(ISBLANK(Values!E6),"","4730574031")</f>
        <v>4730574031</v>
      </c>
      <c r="J7" s="32" t="str">
        <f>IF(ISBLANK(Values!E6),"",Values!F6 )</f>
        <v>HP 6550 Reg with point - IT</v>
      </c>
      <c r="K7" s="28">
        <f>IF(ISBLANK(Values!E6),"",IF(Values!J6, Values!$B$4, Values!$B$5))</f>
        <v>42.99</v>
      </c>
      <c r="L7" s="28" t="str">
        <f>IF(ISBLANK(Values!E6),"",IF($CO7="DEFAULT", Values!$B$18, ""))</f>
        <v/>
      </c>
      <c r="M7" s="28" t="str">
        <f>IF(ISBLANK(Values!E6),"",Values!$M6)</f>
        <v>https://raw.githubusercontent.com/PatrickVibild/TellusAmazonPictures/master/pictures/HP/W. PS/6550 (BLACK FRAME)/RG/IT/1.jpg</v>
      </c>
      <c r="N7" s="28" t="str">
        <f>IF(ISBLANK(Values!$F6),"",Values!N6)</f>
        <v>https://raw.githubusercontent.com/PatrickVibild/TellusAmazonPictures/master/pictures/HP/W. PS/6550 (BLACK FRAME)/RG/IT/2.jpg</v>
      </c>
      <c r="O7" s="28" t="str">
        <f>IF(ISBLANK(Values!$F6),"",Values!O6)</f>
        <v>https://raw.githubusercontent.com/PatrickVibild/TellusAmazonPictures/master/pictures/HP/W. PS/6550 (BLACK FRAME)/RG/IT/3.jpg</v>
      </c>
      <c r="P7" s="28" t="str">
        <f>IF(ISBLANK(Values!$F6),"",Values!P6)</f>
        <v>https://raw.githubusercontent.com/PatrickVibild/TellusAmazonPictures/master/pictures/HP/W. PS/6550 (BLACK FRAME)/RG/IT/4.jpg</v>
      </c>
      <c r="Q7" s="28" t="str">
        <f>IF(ISBLANK(Values!$F6),"",Values!Q6)</f>
        <v>https://raw.githubusercontent.com/PatrickVibild/TellusAmazonPictures/master/pictures/HP/W. PS/6550 (BLACK FRAME)/RG/IT/5.jpg</v>
      </c>
      <c r="R7" s="28" t="str">
        <f>IF(ISBLANK(Values!$F6),"",Values!R6)</f>
        <v>https://raw.githubusercontent.com/PatrickVibild/TellusAmazonPictures/master/pictures/HP/W. PS/6550 (BLACK FRAME)/RG/IT/6.jpg</v>
      </c>
      <c r="S7" s="28" t="str">
        <f>IF(ISBLANK(Values!$F6),"",Values!S6)</f>
        <v>https://raw.githubusercontent.com/PatrickVibild/TellusAmazonPictures/master/pictures/HP/W. PS/6550 (BLACK FRAME)/RG/IT/7.jpg</v>
      </c>
      <c r="T7" s="28" t="str">
        <f>IF(ISBLANK(Values!$F6),"",Values!T6)</f>
        <v>https://raw.githubusercontent.com/PatrickVibild/TellusAmazonPictures/master/pictures/HP/W. PS/6550 (BLACK FRAME)/RG/IT/8.jpg</v>
      </c>
      <c r="U7" s="28" t="str">
        <f>IF(ISBLANK(Values!$F6),"",Values!U6)</f>
        <v>https://raw.githubusercontent.com/PatrickVibild/TellusAmazonPictures/master/pictures/HP/W. PS/6550 (BLACK FRAME)/RG/IT/9.jpg</v>
      </c>
      <c r="W7" s="30" t="str">
        <f>IF(ISBLANK(Values!E6),"","Child")</f>
        <v>Child</v>
      </c>
      <c r="X7" s="30" t="str">
        <f>IF(ISBLANK(Values!E6),"",Values!$B$13)</f>
        <v>HP 6550 parent</v>
      </c>
      <c r="Y7" s="32" t="str">
        <f>IF(ISBLANK(Values!E6),"","Size-Color")</f>
        <v>Size-Color</v>
      </c>
      <c r="Z7" s="30" t="str">
        <f>IF(ISBLANK(Values!E6),"","variation")</f>
        <v>variation</v>
      </c>
      <c r="AA7" s="2"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7" s="28" t="str">
        <f>IF(ISBLANK(Values!E6),"",Values!H6)</f>
        <v>Italien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64" x14ac:dyDescent="0.2">
      <c r="A8" s="2" t="str">
        <f>IF(ISBLANK(Values!E7),"",IF(Values!$B$37="EU","computercomponent","computer"))</f>
        <v>computercomponent</v>
      </c>
      <c r="B8" s="34" t="str">
        <f>IF(ISBLANK(Values!E7),"",Values!F7)</f>
        <v>HP 6550 Reg with point - ES</v>
      </c>
      <c r="C8" s="30" t="str">
        <f>IF(ISBLANK(Values!E7),"","TellusRem")</f>
        <v>TellusRem</v>
      </c>
      <c r="D8" s="29">
        <f>IF(ISBLANK(Values!E7),"",Values!E7)</f>
        <v>5714401655039</v>
      </c>
      <c r="E8" s="2" t="str">
        <f>IF(ISBLANK(Values!E7),"","EAN")</f>
        <v>EAN</v>
      </c>
      <c r="F8" s="28" t="str">
        <f>IF(ISBLANK(Values!E7),"",IF(Values!J7, SUBSTITUTE(Values!$B$1, "{language}", Values!H7) &amp; " " &amp;Values!$B$3, SUBSTITUTE(Values!$B$2, "{language}", Values!$H7) &amp; " " &amp;Values!$B$3))</f>
        <v>clavier de remplacement Espagnol non rétroéclairé pour HP  6540B, 6545B, 6550B, 6555B, 6540, 6545, 6550, 6555</v>
      </c>
      <c r="G8" s="30" t="str">
        <f>IF(ISBLANK(Values!E7),"","TellusRem")</f>
        <v>TellusRem</v>
      </c>
      <c r="H8" s="2" t="str">
        <f>IF(ISBLANK(Values!E7),"",Values!$B$16)</f>
        <v>laptop-computer-replacement-parts</v>
      </c>
      <c r="I8" s="2" t="str">
        <f>IF(ISBLANK(Values!E7),"","4730574031")</f>
        <v>4730574031</v>
      </c>
      <c r="J8" s="32" t="str">
        <f>IF(ISBLANK(Values!E7),"",Values!F7 )</f>
        <v>HP 6550 Reg with point - ES</v>
      </c>
      <c r="K8" s="28">
        <f>IF(ISBLANK(Values!E7),"",IF(Values!J7, Values!$B$4, Values!$B$5))</f>
        <v>42.99</v>
      </c>
      <c r="L8" s="28" t="str">
        <f>IF(ISBLANK(Values!E7),"",IF($CO8="DEFAULT", Values!$B$18, ""))</f>
        <v/>
      </c>
      <c r="M8" s="28" t="str">
        <f>IF(ISBLANK(Values!E7),"",Values!$M7)</f>
        <v>https://raw.githubusercontent.com/PatrickVibild/TellusAmazonPictures/master/pictures/HP/W. PS/6550 (BLACK FRAME)/RG/ES/1.jpg</v>
      </c>
      <c r="N8" s="28" t="str">
        <f>IF(ISBLANK(Values!$F7),"",Values!N7)</f>
        <v>https://raw.githubusercontent.com/PatrickVibild/TellusAmazonPictures/master/pictures/HP/W. PS/6550 (BLACK FRAME)/RG/ES/2.jpg</v>
      </c>
      <c r="O8" s="28" t="str">
        <f>IF(ISBLANK(Values!$F7),"",Values!O7)</f>
        <v>https://raw.githubusercontent.com/PatrickVibild/TellusAmazonPictures/master/pictures/HP/W. PS/6550 (BLACK FRAME)/RG/ES/3.jpg</v>
      </c>
      <c r="P8" s="28" t="str">
        <f>IF(ISBLANK(Values!$F7),"",Values!P7)</f>
        <v>https://raw.githubusercontent.com/PatrickVibild/TellusAmazonPictures/master/pictures/HP/W. PS/6550 (BLACK FRAME)/RG/ES/4.jpg</v>
      </c>
      <c r="Q8" s="28" t="str">
        <f>IF(ISBLANK(Values!$F7),"",Values!Q7)</f>
        <v>https://raw.githubusercontent.com/PatrickVibild/TellusAmazonPictures/master/pictures/HP/W. PS/6550 (BLACK FRAME)/RG/ES/5.jpg</v>
      </c>
      <c r="R8" s="28" t="str">
        <f>IF(ISBLANK(Values!$F7),"",Values!R7)</f>
        <v>https://raw.githubusercontent.com/PatrickVibild/TellusAmazonPictures/master/pictures/HP/W. PS/6550 (BLACK FRAME)/RG/ES/6.jpg</v>
      </c>
      <c r="S8" s="28" t="str">
        <f>IF(ISBLANK(Values!$F7),"",Values!S7)</f>
        <v>https://raw.githubusercontent.com/PatrickVibild/TellusAmazonPictures/master/pictures/HP/W. PS/6550 (BLACK FRAME)/RG/ES/7.jpg</v>
      </c>
      <c r="T8" s="28" t="str">
        <f>IF(ISBLANK(Values!$F7),"",Values!T7)</f>
        <v>https://raw.githubusercontent.com/PatrickVibild/TellusAmazonPictures/master/pictures/HP/W. PS/6550 (BLACK FRAME)/RG/ES/8.jpg</v>
      </c>
      <c r="U8" s="28" t="str">
        <f>IF(ISBLANK(Values!$F7),"",Values!U7)</f>
        <v>https://raw.githubusercontent.com/PatrickVibild/TellusAmazonPictures/master/pictures/HP/W. PS/6550 (BLACK FRAME)/RG/ES/9.jpg</v>
      </c>
      <c r="W8" s="30" t="str">
        <f>IF(ISBLANK(Values!E7),"","Child")</f>
        <v>Child</v>
      </c>
      <c r="X8" s="30" t="str">
        <f>IF(ISBLANK(Values!E7),"",Values!$B$13)</f>
        <v>HP 6550 parent</v>
      </c>
      <c r="Y8" s="32" t="str">
        <f>IF(ISBLANK(Values!E7),"","Size-Color")</f>
        <v>Size-Color</v>
      </c>
      <c r="Z8" s="30" t="str">
        <f>IF(ISBLANK(Values!E7),"","variation")</f>
        <v>variation</v>
      </c>
      <c r="AA8" s="2"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8" s="28" t="str">
        <f>IF(ISBLANK(Values!E7),"",Values!H7)</f>
        <v>Espagnol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64" x14ac:dyDescent="0.2">
      <c r="A9" s="2" t="str">
        <f>IF(ISBLANK(Values!E8),"",IF(Values!$B$37="EU","computercomponent","computer"))</f>
        <v>computercomponent</v>
      </c>
      <c r="B9" s="34" t="str">
        <f>IF(ISBLANK(Values!E8),"",Values!F8)</f>
        <v>HP 6550 Reg with point - UK</v>
      </c>
      <c r="C9" s="30" t="str">
        <f>IF(ISBLANK(Values!E8),"","TellusRem")</f>
        <v>TellusRem</v>
      </c>
      <c r="D9" s="29">
        <f>IF(ISBLANK(Values!E8),"",Values!E8)</f>
        <v>5714401655046</v>
      </c>
      <c r="E9" s="2" t="str">
        <f>IF(ISBLANK(Values!E8),"","EAN")</f>
        <v>EAN</v>
      </c>
      <c r="F9" s="28" t="str">
        <f>IF(ISBLANK(Values!E8),"",IF(Values!J8, SUBSTITUTE(Values!$B$1, "{language}", Values!H8) &amp; " " &amp;Values!$B$3, SUBSTITUTE(Values!$B$2, "{language}", Values!$H8) &amp; " " &amp;Values!$B$3))</f>
        <v>clavier de remplacement UK non rétroéclairé pour HP  6540B, 6545B, 6550B, 6555B, 6540, 6545, 6550, 6555</v>
      </c>
      <c r="G9" s="30" t="str">
        <f>IF(ISBLANK(Values!E8),"","TellusRem")</f>
        <v>TellusRem</v>
      </c>
      <c r="H9" s="2" t="str">
        <f>IF(ISBLANK(Values!E8),"",Values!$B$16)</f>
        <v>laptop-computer-replacement-parts</v>
      </c>
      <c r="I9" s="2" t="str">
        <f>IF(ISBLANK(Values!E8),"","4730574031")</f>
        <v>4730574031</v>
      </c>
      <c r="J9" s="32" t="str">
        <f>IF(ISBLANK(Values!E8),"",Values!F8 )</f>
        <v>HP 6550 Reg with point - UK</v>
      </c>
      <c r="K9" s="28">
        <f>IF(ISBLANK(Values!E8),"",IF(Values!J8, Values!$B$4, Values!$B$5))</f>
        <v>42.99</v>
      </c>
      <c r="L9" s="28" t="str">
        <f>IF(ISBLANK(Values!E8),"",IF($CO9="DEFAULT", Values!$B$18, ""))</f>
        <v/>
      </c>
      <c r="M9" s="28" t="str">
        <f>IF(ISBLANK(Values!E8),"",Values!$M8)</f>
        <v>https://raw.githubusercontent.com/PatrickVibild/TellusAmazonPictures/master/pictures/HP/W. PS/6550 (BLACK FRAME)/RG/UK/1.jpg</v>
      </c>
      <c r="N9" s="28" t="str">
        <f>IF(ISBLANK(Values!$F8),"",Values!N8)</f>
        <v>https://raw.githubusercontent.com/PatrickVibild/TellusAmazonPictures/master/pictures/HP/W. PS/6550 (BLACK FRAME)/RG/UK/2.jpg</v>
      </c>
      <c r="O9" s="28" t="str">
        <f>IF(ISBLANK(Values!$F8),"",Values!O8)</f>
        <v>https://raw.githubusercontent.com/PatrickVibild/TellusAmazonPictures/master/pictures/HP/W. PS/6550 (BLACK FRAME)/RG/UK/3.jpg</v>
      </c>
      <c r="P9" s="28" t="str">
        <f>IF(ISBLANK(Values!$F8),"",Values!P8)</f>
        <v>https://raw.githubusercontent.com/PatrickVibild/TellusAmazonPictures/master/pictures/HP/W. PS/6550 (BLACK FRAME)/RG/UK/4.jpg</v>
      </c>
      <c r="Q9" s="28" t="str">
        <f>IF(ISBLANK(Values!$F8),"",Values!Q8)</f>
        <v>https://raw.githubusercontent.com/PatrickVibild/TellusAmazonPictures/master/pictures/HP/W. PS/6550 (BLACK FRAME)/RG/UK/5.jpg</v>
      </c>
      <c r="R9" s="28" t="str">
        <f>IF(ISBLANK(Values!$F8),"",Values!R8)</f>
        <v>https://raw.githubusercontent.com/PatrickVibild/TellusAmazonPictures/master/pictures/HP/W. PS/6550 (BLACK FRAME)/RG/UK/6.jpg</v>
      </c>
      <c r="S9" s="28" t="str">
        <f>IF(ISBLANK(Values!$F8),"",Values!S8)</f>
        <v>https://raw.githubusercontent.com/PatrickVibild/TellusAmazonPictures/master/pictures/HP/W. PS/6550 (BLACK FRAME)/RG/UK/7.jpg</v>
      </c>
      <c r="T9" s="28" t="str">
        <f>IF(ISBLANK(Values!$F8),"",Values!T8)</f>
        <v>https://raw.githubusercontent.com/PatrickVibild/TellusAmazonPictures/master/pictures/HP/W. PS/6550 (BLACK FRAME)/RG/UK/8.jpg</v>
      </c>
      <c r="U9" s="28" t="str">
        <f>IF(ISBLANK(Values!$F8),"",Values!U8)</f>
        <v>https://raw.githubusercontent.com/PatrickVibild/TellusAmazonPictures/master/pictures/HP/W. PS/6550 (BLACK FRAME)/RG/UK/9.jpg</v>
      </c>
      <c r="W9" s="30" t="str">
        <f>IF(ISBLANK(Values!E8),"","Child")</f>
        <v>Child</v>
      </c>
      <c r="X9" s="30" t="str">
        <f>IF(ISBLANK(Values!E8),"",Values!$B$13)</f>
        <v>HP 6550 parent</v>
      </c>
      <c r="Y9" s="32" t="str">
        <f>IF(ISBLANK(Values!E8),"","Size-Color")</f>
        <v>Size-Color</v>
      </c>
      <c r="Z9" s="30" t="str">
        <f>IF(ISBLANK(Values!E8),"","variation")</f>
        <v>variation</v>
      </c>
      <c r="AA9" s="2"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64" x14ac:dyDescent="0.2">
      <c r="A10" s="2" t="str">
        <f>IF(ISBLANK(Values!E9),"",IF(Values!$B$37="EU","computercomponent","computer"))</f>
        <v>computercomponent</v>
      </c>
      <c r="B10" s="34" t="str">
        <f>IF(ISBLANK(Values!E9),"",Values!F9)</f>
        <v>HP 6550 Reg with point - NORDIC</v>
      </c>
      <c r="C10" s="30" t="str">
        <f>IF(ISBLANK(Values!E10),"","TellusRem")</f>
        <v>TellusRem</v>
      </c>
      <c r="D10" s="29">
        <f>IF(ISBLANK(Values!E10),"",Values!E10)</f>
        <v>5714401655060</v>
      </c>
      <c r="E10" s="2" t="str">
        <f>IF(ISBLANK(Values!E10),"","EAN")</f>
        <v>EAN</v>
      </c>
      <c r="F10" s="28" t="str">
        <f>IF(ISBLANK(Values!E10),"",IF(Values!J9, SUBSTITUTE(Values!$B$1, "{language}", Values!H9) &amp; " " &amp;Values!$B$3, SUBSTITUTE(Values!$B$2, "{language}", Values!$H9) &amp; " " &amp;Values!$B$3))</f>
        <v>clavier de remplacement Scandinave - nordique non rétroéclairé pour HP  6540B, 6545B, 6550B, 6555B, 6540, 6545, 6550, 6555</v>
      </c>
      <c r="G10" s="30" t="str">
        <f>IF(ISBLANK(Values!E9),"","TellusRem")</f>
        <v>TellusRem</v>
      </c>
      <c r="H10" s="2" t="str">
        <f>IF(ISBLANK(Values!E9),"",Values!$B$16)</f>
        <v>laptop-computer-replacement-parts</v>
      </c>
      <c r="I10" s="2" t="str">
        <f>IF(ISBLANK(Values!E9),"","4730574031")</f>
        <v>4730574031</v>
      </c>
      <c r="J10" s="32" t="str">
        <f>IF(ISBLANK(Values!E9),"",Values!F9 )</f>
        <v>HP 6550 Reg with point - NORDIC</v>
      </c>
      <c r="K10" s="28">
        <f>IF(ISBLANK(Values!E9),"",IF(Values!J9, Values!$B$4, Values!$B$5))</f>
        <v>42.99</v>
      </c>
      <c r="L10" s="28">
        <f>IF(ISBLANK(Values!E9),"",IF($CO10="DEFAULT", Values!$B$18, ""))</f>
        <v>5</v>
      </c>
      <c r="M10" s="28" t="str">
        <f>IF(ISBLANK(Values!E9),"",Values!$M9)</f>
        <v>https://raw.githubusercontent.com/PatrickVibild/TellusAmazonPictures/master/pictures/HP/W. PS/6550 (BLACK FRAME)/RG/NOR/1.jpg</v>
      </c>
      <c r="N10" s="28" t="str">
        <f>IF(ISBLANK(Values!$F9),"",Values!N9)</f>
        <v>https://raw.githubusercontent.com/PatrickVibild/TellusAmazonPictures/master/pictures/HP/W. PS/6550 (BLACK FRAME)/RG/NOR/2.jpg</v>
      </c>
      <c r="O10" s="28" t="str">
        <f>IF(ISBLANK(Values!$F9),"",Values!O9)</f>
        <v>https://raw.githubusercontent.com/PatrickVibild/TellusAmazonPictures/master/pictures/HP/W. PS/6550 (BLACK FRAME)/RG/NOR/3.jpg</v>
      </c>
      <c r="P10" s="28" t="str">
        <f>IF(ISBLANK(Values!$F9),"",Values!P9)</f>
        <v>https://raw.githubusercontent.com/PatrickVibild/TellusAmazonPictures/master/pictures/HP/W. PS/6550 (BLACK FRAME)/RG/NOR/4.jpg</v>
      </c>
      <c r="Q10" s="28" t="str">
        <f>IF(ISBLANK(Values!$F9),"",Values!Q9)</f>
        <v>https://raw.githubusercontent.com/PatrickVibild/TellusAmazonPictures/master/pictures/HP/W. PS/6550 (BLACK FRAME)/RG/NOR/5.jpg</v>
      </c>
      <c r="R10" s="28" t="str">
        <f>IF(ISBLANK(Values!$F9),"",Values!R9)</f>
        <v>https://raw.githubusercontent.com/PatrickVibild/TellusAmazonPictures/master/pictures/HP/W. PS/6550 (BLACK FRAME)/RG/NOR/6.jpg</v>
      </c>
      <c r="S10" s="28" t="str">
        <f>IF(ISBLANK(Values!$F9),"",Values!S9)</f>
        <v>https://raw.githubusercontent.com/PatrickVibild/TellusAmazonPictures/master/pictures/HP/W. PS/6550 (BLACK FRAME)/RG/NOR/7.jpg</v>
      </c>
      <c r="T10" s="28" t="str">
        <f>IF(ISBLANK(Values!$F9),"",Values!T9)</f>
        <v>https://raw.githubusercontent.com/PatrickVibild/TellusAmazonPictures/master/pictures/HP/W. PS/6550 (BLACK FRAME)/RG/NOR/8.jpg</v>
      </c>
      <c r="U10" s="28" t="str">
        <f>IF(ISBLANK(Values!$F9),"",Values!U9)</f>
        <v>https://raw.githubusercontent.com/PatrickVibild/TellusAmazonPictures/master/pictures/HP/W. PS/6550 (BLACK FRAME)/RG/NOR/9.jpg</v>
      </c>
      <c r="W10" s="30" t="str">
        <f>IF(ISBLANK(Values!E9),"","Child")</f>
        <v>Child</v>
      </c>
      <c r="X10" s="30" t="str">
        <f>IF(ISBLANK(Values!E9),"",Values!$B$13)</f>
        <v>HP 6550 parent</v>
      </c>
      <c r="Y10" s="32" t="str">
        <f>IF(ISBLANK(Values!E9),"","Size-Color")</f>
        <v>Size-Color</v>
      </c>
      <c r="Z10" s="30" t="str">
        <f>IF(ISBLANK(Values!E9),"","variation")</f>
        <v>variation</v>
      </c>
      <c r="AA10" s="2"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non rétroéclairé.</v>
      </c>
      <c r="AM10" s="2" t="str">
        <f>SUBSTITUTE(IF(ISBLANK(Values!E9),"",Values!$B$27),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 t="str">
        <f>IF(ISBLANK(Values!E9),"","Parts")</f>
        <v>Parts</v>
      </c>
      <c r="DP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64" x14ac:dyDescent="0.2">
      <c r="A11" s="2" t="str">
        <f>IF(ISBLANK(Values!E10),"",IF(Values!$B$37="EU","computercomponent","computer"))</f>
        <v>computercomponent</v>
      </c>
      <c r="B11" s="34" t="str">
        <f>IF(ISBLANK(Values!E10),"",Values!F10)</f>
        <v>HP 6550 Reg with point - BE</v>
      </c>
      <c r="C11" s="30" t="str">
        <f>IF(ISBLANK(Values!E10),"","TellusRem")</f>
        <v>TellusRem</v>
      </c>
      <c r="D11" s="29">
        <f>IF(ISBLANK(Values!E10),"",Values!E10)</f>
        <v>5714401655060</v>
      </c>
      <c r="E11" s="2" t="str">
        <f>IF(ISBLANK(Values!E10),"","EAN")</f>
        <v>EAN</v>
      </c>
      <c r="F11" s="28" t="str">
        <f>IF(ISBLANK(Values!E10),"",IF(Values!J10, SUBSTITUTE(Values!$B$1, "{language}", Values!H10) &amp; " " &amp;Values!$B$3, SUBSTITUTE(Values!$B$2, "{language}", Values!$H10) &amp; " " &amp;Values!$B$3))</f>
        <v>clavier de remplacement Belge non rétroéclairé pour HP  6540B, 6545B, 6550B, 6555B, 6540, 6545, 6550, 6555</v>
      </c>
      <c r="G11" s="30" t="str">
        <f>IF(ISBLANK(Values!E10),"","TellusRem")</f>
        <v>TellusRem</v>
      </c>
      <c r="H11" s="2" t="str">
        <f>IF(ISBLANK(Values!E10),"",Values!$B$16)</f>
        <v>laptop-computer-replacement-parts</v>
      </c>
      <c r="I11" s="2" t="str">
        <f>IF(ISBLANK(Values!E10),"","4730574031")</f>
        <v>4730574031</v>
      </c>
      <c r="J11" s="32" t="str">
        <f>IF(ISBLANK(Values!E10),"",Values!F10 )</f>
        <v>HP 6550 Reg with point - BE</v>
      </c>
      <c r="K11" s="28">
        <f>IF(ISBLANK(Values!E10),"",IF(Values!J10, Values!$B$4, Values!$B$5))</f>
        <v>42.99</v>
      </c>
      <c r="L11" s="28">
        <f>IF(ISBLANK(Values!E10),"",IF($CO11="DEFAULT", Values!$B$18, ""))</f>
        <v>5</v>
      </c>
      <c r="M11" s="28" t="str">
        <f>IF(ISBLANK(Values!E10),"",Values!$M10)</f>
        <v>https://raw.githubusercontent.com/PatrickVibild/TellusAmazonPictures/master/pictures/HP/W. PS/6550 (BLACK FRAME)/RG/BE/1.jpg</v>
      </c>
      <c r="N11" s="28" t="str">
        <f>IF(ISBLANK(Values!$F10),"",Values!N10)</f>
        <v>https://raw.githubusercontent.com/PatrickVibild/TellusAmazonPictures/master/pictures/HP/W. PS/6550 (BLACK FRAME)/RG/BE/2.jpg</v>
      </c>
      <c r="O11" s="28" t="str">
        <f>IF(ISBLANK(Values!$F10),"",Values!O10)</f>
        <v>https://raw.githubusercontent.com/PatrickVibild/TellusAmazonPictures/master/pictures/HP/W. PS/6550 (BLACK FRAME)/RG/BE/3.jpg</v>
      </c>
      <c r="P11" s="28" t="str">
        <f>IF(ISBLANK(Values!$F10),"",Values!P10)</f>
        <v>https://raw.githubusercontent.com/PatrickVibild/TellusAmazonPictures/master/pictures/HP/W. PS/6550 (BLACK FRAME)/RG/BE/4.jpg</v>
      </c>
      <c r="Q11" s="28" t="str">
        <f>IF(ISBLANK(Values!$F10),"",Values!Q10)</f>
        <v>https://raw.githubusercontent.com/PatrickVibild/TellusAmazonPictures/master/pictures/HP/W. PS/6550 (BLACK FRAME)/RG/BE/5.jpg</v>
      </c>
      <c r="R11" s="28" t="str">
        <f>IF(ISBLANK(Values!$F10),"",Values!R10)</f>
        <v>https://raw.githubusercontent.com/PatrickVibild/TellusAmazonPictures/master/pictures/HP/W. PS/6550 (BLACK FRAME)/RG/BE/6.jpg</v>
      </c>
      <c r="S11" s="28" t="str">
        <f>IF(ISBLANK(Values!$F10),"",Values!S10)</f>
        <v>https://raw.githubusercontent.com/PatrickVibild/TellusAmazonPictures/master/pictures/HP/W. PS/6550 (BLACK FRAME)/RG/BE/7.jpg</v>
      </c>
      <c r="T11" s="28" t="str">
        <f>IF(ISBLANK(Values!$F10),"",Values!T10)</f>
        <v>https://raw.githubusercontent.com/PatrickVibild/TellusAmazonPictures/master/pictures/HP/W. PS/6550 (BLACK FRAME)/RG/BE/8.jpg</v>
      </c>
      <c r="U11" s="28" t="str">
        <f>IF(ISBLANK(Values!$F10),"",Values!U10)</f>
        <v>https://raw.githubusercontent.com/PatrickVibild/TellusAmazonPictures/master/pictures/HP/W. PS/6550 (BLACK FRAME)/RG/BE/9.jpg</v>
      </c>
      <c r="W11" s="30" t="str">
        <f>IF(ISBLANK(Values!E10),"","Child")</f>
        <v>Child</v>
      </c>
      <c r="X11" s="30" t="str">
        <f>IF(ISBLANK(Values!E10),"",Values!$B$13)</f>
        <v>HP 6550 parent</v>
      </c>
      <c r="Y11" s="32" t="str">
        <f>IF(ISBLANK(Values!E10),"","Size-Color")</f>
        <v>Size-Color</v>
      </c>
      <c r="Z11" s="30" t="str">
        <f>IF(ISBLANK(Values!E10),"","variation")</f>
        <v>variation</v>
      </c>
      <c r="AA11" s="2"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non rétroéclairé.</v>
      </c>
      <c r="AM11" s="2" t="str">
        <f>SUBSTITUTE(IF(ISBLANK(Values!E10),"",Values!$B$27),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1" s="28" t="str">
        <f>IF(ISBLANK(Values!E10),"",Values!H10)</f>
        <v>Belge</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 t="str">
        <f>IF(ISBLANK(Values!E10),"","Parts")</f>
        <v>Parts</v>
      </c>
      <c r="DP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64" x14ac:dyDescent="0.2">
      <c r="A12" s="2" t="str">
        <f>IF(ISBLANK(Values!E11),"",IF(Values!$B$37="EU","computercomponent","computer"))</f>
        <v>computercomponent</v>
      </c>
      <c r="B12" s="34" t="str">
        <f>IF(ISBLANK(Values!E11),"",Values!F11)</f>
        <v>HP 6550 Reg with point - Swiss</v>
      </c>
      <c r="C12" s="30" t="str">
        <f>IF(ISBLANK(Values!E11),"","TellusRem")</f>
        <v>TellusRem</v>
      </c>
      <c r="D12" s="29">
        <f>IF(ISBLANK(Values!E11),"",Values!E11)</f>
        <v>5714401655077</v>
      </c>
      <c r="E12" s="2" t="str">
        <f>IF(ISBLANK(Values!E11),"","EAN")</f>
        <v>EAN</v>
      </c>
      <c r="F12" s="28" t="str">
        <f>IF(ISBLANK(Values!E11),"",IF(Values!J11, SUBSTITUTE(Values!$B$1, "{language}", Values!H11) &amp; " " &amp;Values!$B$3, SUBSTITUTE(Values!$B$2, "{language}", Values!$H11) &amp; " " &amp;Values!$B$3))</f>
        <v>clavier de remplacement Suisse non rétroéclairé pour HP  6540B, 6545B, 6550B, 6555B, 6540, 6545, 6550, 6555</v>
      </c>
      <c r="G12" s="30" t="str">
        <f>IF(ISBLANK(Values!E11),"","TellusRem")</f>
        <v>TellusRem</v>
      </c>
      <c r="H12" s="2" t="str">
        <f>IF(ISBLANK(Values!E11),"",Values!$B$16)</f>
        <v>laptop-computer-replacement-parts</v>
      </c>
      <c r="I12" s="2" t="str">
        <f>IF(ISBLANK(Values!E11),"","4730574031")</f>
        <v>4730574031</v>
      </c>
      <c r="J12" s="32" t="str">
        <f>IF(ISBLANK(Values!E11),"",Values!F11 )</f>
        <v>HP 6550 Reg with point - Swiss</v>
      </c>
      <c r="K12" s="28">
        <f>IF(ISBLANK(Values!E11),"",IF(Values!J11, Values!$B$4, Values!$B$5))</f>
        <v>42.99</v>
      </c>
      <c r="L12" s="28">
        <f>IF(ISBLANK(Values!E11),"",IF($CO12="DEFAULT", Values!$B$18, ""))</f>
        <v>5</v>
      </c>
      <c r="M12" s="28" t="str">
        <f>IF(ISBLANK(Values!E11),"",Values!$M11)</f>
        <v>https://raw.githubusercontent.com/PatrickVibild/TellusAmazonPictures/master/pictures/HP/W. PS/6550 (BLACK FRAME)/RG/CH/1.jpg</v>
      </c>
      <c r="N12" s="28" t="str">
        <f>IF(ISBLANK(Values!$F11),"",Values!N11)</f>
        <v>https://raw.githubusercontent.com/PatrickVibild/TellusAmazonPictures/master/pictures/HP/W. PS/6550 (BLACK FRAME)/RG/CH/2.jpg</v>
      </c>
      <c r="O12" s="28" t="str">
        <f>IF(ISBLANK(Values!$F11),"",Values!O11)</f>
        <v>https://raw.githubusercontent.com/PatrickVibild/TellusAmazonPictures/master/pictures/HP/W. PS/6550 (BLACK FRAME)/RG/CH/3.jpg</v>
      </c>
      <c r="P12" s="28" t="str">
        <f>IF(ISBLANK(Values!$F11),"",Values!P11)</f>
        <v>https://raw.githubusercontent.com/PatrickVibild/TellusAmazonPictures/master/pictures/HP/W. PS/6550 (BLACK FRAME)/RG/CH/4.jpg</v>
      </c>
      <c r="Q12" s="28" t="str">
        <f>IF(ISBLANK(Values!$F11),"",Values!Q11)</f>
        <v>https://raw.githubusercontent.com/PatrickVibild/TellusAmazonPictures/master/pictures/HP/W. PS/6550 (BLACK FRAME)/RG/CH/5.jpg</v>
      </c>
      <c r="R12" s="28" t="str">
        <f>IF(ISBLANK(Values!$F11),"",Values!R11)</f>
        <v>https://raw.githubusercontent.com/PatrickVibild/TellusAmazonPictures/master/pictures/HP/W. PS/6550 (BLACK FRAME)/RG/CH/6.jpg</v>
      </c>
      <c r="S12" s="28" t="str">
        <f>IF(ISBLANK(Values!$F11),"",Values!S11)</f>
        <v>https://raw.githubusercontent.com/PatrickVibild/TellusAmazonPictures/master/pictures/HP/W. PS/6550 (BLACK FRAME)/RG/CH/7.jpg</v>
      </c>
      <c r="T12" s="28" t="str">
        <f>IF(ISBLANK(Values!$F11),"",Values!T11)</f>
        <v>https://raw.githubusercontent.com/PatrickVibild/TellusAmazonPictures/master/pictures/HP/W. PS/6550 (BLACK FRAME)/RG/CH/8.jpg</v>
      </c>
      <c r="U12" s="28" t="str">
        <f>IF(ISBLANK(Values!$F11),"",Values!U11)</f>
        <v>https://raw.githubusercontent.com/PatrickVibild/TellusAmazonPictures/master/pictures/HP/W. PS/6550 (BLACK FRAME)/RG/CH/9.jpg</v>
      </c>
      <c r="W12" s="30" t="str">
        <f>IF(ISBLANK(Values!E11),"","Child")</f>
        <v>Child</v>
      </c>
      <c r="X12" s="30" t="str">
        <f>IF(ISBLANK(Values!E11),"",Values!$B$13)</f>
        <v>HP 6550 parent</v>
      </c>
      <c r="Y12" s="32" t="str">
        <f>IF(ISBLANK(Values!E11),"","Size-Color")</f>
        <v>Size-Color</v>
      </c>
      <c r="Z12" s="30" t="str">
        <f>IF(ISBLANK(Values!E11),"","variation")</f>
        <v>variation</v>
      </c>
      <c r="AA12" s="2"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Suisse non rétroéclairé.</v>
      </c>
      <c r="AM12" s="2" t="str">
        <f>SUBSTITUTE(IF(ISBLANK(Values!E11),"",Values!$B$27),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2" s="28" t="str">
        <f>IF(ISBLANK(Values!E11),"",Values!H11)</f>
        <v>Suisse</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 t="str">
        <f>IF(ISBLANK(Values!E11),"","Parts")</f>
        <v>Parts</v>
      </c>
      <c r="DP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64" x14ac:dyDescent="0.2">
      <c r="A13" s="2" t="str">
        <f>IF(ISBLANK(Values!E12),"",IF(Values!$B$37="EU","computercomponent","computer"))</f>
        <v>computercomponent</v>
      </c>
      <c r="B13" s="34" t="str">
        <f>IF(ISBLANK(Values!E12),"",Values!F12)</f>
        <v>HP 6550 Reg with point - US int</v>
      </c>
      <c r="C13" s="30" t="str">
        <f>IF(ISBLANK(Values!E12),"","TellusRem")</f>
        <v>TellusRem</v>
      </c>
      <c r="D13" s="29">
        <f>IF(ISBLANK(Values!E12),"",Values!E12)</f>
        <v>5714401655084</v>
      </c>
      <c r="E13" s="2" t="str">
        <f>IF(ISBLANK(Values!E12),"","EAN")</f>
        <v>EAN</v>
      </c>
      <c r="F13" s="28" t="str">
        <f>IF(ISBLANK(Values!E12),"",IF(Values!J12, SUBSTITUTE(Values!$B$1, "{language}", Values!H12) &amp; " " &amp;Values!$B$3, SUBSTITUTE(Values!$B$2, "{language}", Values!$H12) &amp; " " &amp;Values!$B$3))</f>
        <v>clavier de remplacement US international non rétroéclairé pour HP  6540B, 6545B, 6550B, 6555B, 6540, 6545, 6550, 6555</v>
      </c>
      <c r="G13" s="30" t="str">
        <f>IF(ISBLANK(Values!E12),"","TellusRem")</f>
        <v>TellusRem</v>
      </c>
      <c r="H13" s="2" t="str">
        <f>IF(ISBLANK(Values!E12),"",Values!$B$16)</f>
        <v>laptop-computer-replacement-parts</v>
      </c>
      <c r="I13" s="2" t="str">
        <f>IF(ISBLANK(Values!E12),"","4730574031")</f>
        <v>4730574031</v>
      </c>
      <c r="J13" s="32" t="str">
        <f>IF(ISBLANK(Values!E12),"",Values!F12 )</f>
        <v>HP 6550 Reg with point - US int</v>
      </c>
      <c r="K13" s="28">
        <f>IF(ISBLANK(Values!E12),"",IF(Values!J12, Values!$B$4, Values!$B$5))</f>
        <v>42.99</v>
      </c>
      <c r="L13" s="28">
        <f>IF(ISBLANK(Values!E12),"",IF($CO13="DEFAULT", Values!$B$18, ""))</f>
        <v>5</v>
      </c>
      <c r="M13" s="28" t="str">
        <f>IF(ISBLANK(Values!E12),"",Values!$M12)</f>
        <v>https://raw.githubusercontent.com/PatrickVibild/TellusAmazonPictures/master/pictures/HP/W. PS/6550 (BLACK FRAME)/RG/USI/1.jpg</v>
      </c>
      <c r="N13" s="28" t="str">
        <f>IF(ISBLANK(Values!$F12),"",Values!N12)</f>
        <v>https://raw.githubusercontent.com/PatrickVibild/TellusAmazonPictures/master/pictures/HP/W. PS/6550 (BLACK FRAME)/RG/USI/2.jpg</v>
      </c>
      <c r="O13" s="28" t="str">
        <f>IF(ISBLANK(Values!$F12),"",Values!O12)</f>
        <v>https://raw.githubusercontent.com/PatrickVibild/TellusAmazonPictures/master/pictures/HP/W. PS/6550 (BLACK FRAME)/RG/USI/3.jpg</v>
      </c>
      <c r="P13" s="28" t="str">
        <f>IF(ISBLANK(Values!$F12),"",Values!P12)</f>
        <v>https://raw.githubusercontent.com/PatrickVibild/TellusAmazonPictures/master/pictures/HP/W. PS/6550 (BLACK FRAME)/RG/USI/4.jpg</v>
      </c>
      <c r="Q13" s="28" t="str">
        <f>IF(ISBLANK(Values!$F12),"",Values!Q12)</f>
        <v>https://raw.githubusercontent.com/PatrickVibild/TellusAmazonPictures/master/pictures/HP/W. PS/6550 (BLACK FRAME)/RG/USI/5.jpg</v>
      </c>
      <c r="R13" s="28" t="str">
        <f>IF(ISBLANK(Values!$F12),"",Values!R12)</f>
        <v>https://raw.githubusercontent.com/PatrickVibild/TellusAmazonPictures/master/pictures/HP/W. PS/6550 (BLACK FRAME)/RG/USI/6.jpg</v>
      </c>
      <c r="S13" s="28" t="str">
        <f>IF(ISBLANK(Values!$F12),"",Values!S12)</f>
        <v>https://raw.githubusercontent.com/PatrickVibild/TellusAmazonPictures/master/pictures/HP/W. PS/6550 (BLACK FRAME)/RG/USI/7.jpg</v>
      </c>
      <c r="T13" s="28" t="str">
        <f>IF(ISBLANK(Values!$F12),"",Values!T12)</f>
        <v>https://raw.githubusercontent.com/PatrickVibild/TellusAmazonPictures/master/pictures/HP/W. PS/6550 (BLACK FRAME)/RG/USI/8.jpg</v>
      </c>
      <c r="U13" s="28" t="str">
        <f>IF(ISBLANK(Values!$F12),"",Values!U12)</f>
        <v>https://raw.githubusercontent.com/PatrickVibild/TellusAmazonPictures/master/pictures/HP/W. PS/6550 (BLACK FRAME)/RG/USI/9.jpg</v>
      </c>
      <c r="W13" s="30" t="str">
        <f>IF(ISBLANK(Values!E12),"","Child")</f>
        <v>Child</v>
      </c>
      <c r="X13" s="30" t="str">
        <f>IF(ISBLANK(Values!E12),"",Values!$B$13)</f>
        <v>HP 6550 parent</v>
      </c>
      <c r="Y13" s="32" t="str">
        <f>IF(ISBLANK(Values!E12),"","Size-Color")</f>
        <v>Size-Color</v>
      </c>
      <c r="Z13" s="30" t="str">
        <f>IF(ISBLANK(Values!E12),"","variation")</f>
        <v>variation</v>
      </c>
      <c r="AA13" s="2" t="str">
        <f>IF(ISBLANK(Values!E12),"",Values!$B$20)</f>
        <v>Update</v>
      </c>
      <c r="AB13"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with € symbol US international non rétroéclairé.</v>
      </c>
      <c r="AM13" s="2" t="str">
        <f>SUBSTITUTE(IF(ISBLANK(Values!E12),"",Values!$B$27),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 t="str">
        <f>IF(ISBLANK(Values!E12),"","Parts")</f>
        <v>Parts</v>
      </c>
      <c r="DP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64" x14ac:dyDescent="0.2">
      <c r="A14" s="2" t="str">
        <f>IF(ISBLANK(Values!E13),"",IF(Values!$B$37="EU","computercomponent","computer"))</f>
        <v>computercomponent</v>
      </c>
      <c r="B14" s="34" t="str">
        <f>IF(ISBLANK(Values!E13),"",Values!F13)</f>
        <v>HP 6550 Reg with point - US</v>
      </c>
      <c r="C14" s="30" t="str">
        <f>IF(ISBLANK(Values!E13),"","TellusRem")</f>
        <v>TellusRem</v>
      </c>
      <c r="D14" s="29">
        <f>IF(ISBLANK(Values!E13),"",Values!E13)</f>
        <v>5714401655091</v>
      </c>
      <c r="E14" s="2" t="str">
        <f>IF(ISBLANK(Values!E13),"","EAN")</f>
        <v>EAN</v>
      </c>
      <c r="F14" s="28" t="str">
        <f>IF(ISBLANK(Values!E13),"",IF(Values!J13, SUBSTITUTE(Values!$B$1, "{language}", Values!H13) &amp; " " &amp;Values!$B$3, SUBSTITUTE(Values!$B$2, "{language}", Values!$H13) &amp; " " &amp;Values!$B$3))</f>
        <v>clavier de remplacement US non rétroéclairé pour HP  6540B, 6545B, 6550B, 6555B, 6540, 6545, 6550, 6555</v>
      </c>
      <c r="G14" s="30" t="str">
        <f>IF(ISBLANK(Values!E13),"","TellusRem")</f>
        <v>TellusRem</v>
      </c>
      <c r="H14" s="2" t="str">
        <f>IF(ISBLANK(Values!E13),"",Values!$B$16)</f>
        <v>laptop-computer-replacement-parts</v>
      </c>
      <c r="I14" s="2" t="str">
        <f>IF(ISBLANK(Values!E13),"","4730574031")</f>
        <v>4730574031</v>
      </c>
      <c r="J14" s="32" t="str">
        <f>IF(ISBLANK(Values!E13),"",Values!F13 )</f>
        <v>HP 6550 Reg with point - US</v>
      </c>
      <c r="K14" s="28">
        <f>IF(ISBLANK(Values!E13),"",IF(Values!J13, Values!$B$4, Values!$B$5))</f>
        <v>42.99</v>
      </c>
      <c r="L14" s="28">
        <f>IF(ISBLANK(Values!E13),"",IF($CO14="DEFAULT", Values!$B$18, ""))</f>
        <v>5</v>
      </c>
      <c r="M14" s="28" t="str">
        <f>IF(ISBLANK(Values!E13),"",Values!$M13)</f>
        <v>https://raw.githubusercontent.com/PatrickVibild/TellusAmazonPictures/master/pictures/HP/W. PS/6550 (BLACK FRAME)/RG/US/1.jpg</v>
      </c>
      <c r="N14" s="28" t="str">
        <f>IF(ISBLANK(Values!$F13),"",Values!N13)</f>
        <v>https://raw.githubusercontent.com/PatrickVibild/TellusAmazonPictures/master/pictures/HP/W. PS/6550 (BLACK FRAME)/RG/US/2.jpg</v>
      </c>
      <c r="O14" s="28" t="str">
        <f>IF(ISBLANK(Values!$F13),"",Values!O13)</f>
        <v>https://raw.githubusercontent.com/PatrickVibild/TellusAmazonPictures/master/pictures/HP/W. PS/6550 (BLACK FRAME)/RG/US/3.jpg</v>
      </c>
      <c r="P14" s="28" t="str">
        <f>IF(ISBLANK(Values!$F13),"",Values!P13)</f>
        <v>https://raw.githubusercontent.com/PatrickVibild/TellusAmazonPictures/master/pictures/HP/W. PS/6550 (BLACK FRAME)/RG/US/4.jpg</v>
      </c>
      <c r="Q14" s="28" t="str">
        <f>IF(ISBLANK(Values!$F13),"",Values!Q13)</f>
        <v>https://raw.githubusercontent.com/PatrickVibild/TellusAmazonPictures/master/pictures/HP/W. PS/6550 (BLACK FRAME)/RG/US/5.jpg</v>
      </c>
      <c r="R14" s="28" t="str">
        <f>IF(ISBLANK(Values!$F13),"",Values!R13)</f>
        <v>https://raw.githubusercontent.com/PatrickVibild/TellusAmazonPictures/master/pictures/HP/W. PS/6550 (BLACK FRAME)/RG/US/6.jpg</v>
      </c>
      <c r="S14" s="28" t="str">
        <f>IF(ISBLANK(Values!$F13),"",Values!S13)</f>
        <v>https://raw.githubusercontent.com/PatrickVibild/TellusAmazonPictures/master/pictures/HP/W. PS/6550 (BLACK FRAME)/RG/US/7.jpg</v>
      </c>
      <c r="T14" s="28" t="str">
        <f>IF(ISBLANK(Values!$F13),"",Values!T13)</f>
        <v>https://raw.githubusercontent.com/PatrickVibild/TellusAmazonPictures/master/pictures/HP/W. PS/6550 (BLACK FRAME)/RG/US/8.jpg</v>
      </c>
      <c r="U14" s="28" t="str">
        <f>IF(ISBLANK(Values!$F13),"",Values!U13)</f>
        <v>https://raw.githubusercontent.com/PatrickVibild/TellusAmazonPictures/master/pictures/HP/W. PS/6550 (BLACK FRAME)/RG/US/9.jpg</v>
      </c>
      <c r="W14" s="30" t="str">
        <f>IF(ISBLANK(Values!E13),"","Child")</f>
        <v>Child</v>
      </c>
      <c r="X14" s="30" t="str">
        <f>IF(ISBLANK(Values!E13),"",Values!$B$13)</f>
        <v>HP 6550 parent</v>
      </c>
      <c r="Y14" s="32" t="str">
        <f>IF(ISBLANK(Values!E13),"","Size-Color")</f>
        <v>Size-Color</v>
      </c>
      <c r="Z14" s="30" t="str">
        <f>IF(ISBLANK(Values!E13),"","variation")</f>
        <v>variation</v>
      </c>
      <c r="AA14" s="2" t="str">
        <f>IF(ISBLANK(Values!E13),"",Values!$B$20)</f>
        <v>Update</v>
      </c>
      <c r="AB14" s="2"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3"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US non rétroéclairé.</v>
      </c>
      <c r="AM14" s="2" t="str">
        <f>SUBSTITUTE(IF(ISBLANK(Values!E13),"",Values!$B$27),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 t="str">
        <f>IF(ISBLANK(Values!E13),"","Parts")</f>
        <v>Parts</v>
      </c>
      <c r="DP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5714401655008</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4" t="b">
        <f>TRUE()</f>
        <v>1</v>
      </c>
      <c r="J4" s="45" t="b">
        <v>0</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PS/6550 (BLACK FRAME)/RG/DE/1.jpg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PS/6550 (BLACK FRAME)/RG/DE/2.jpg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PS/6550 (BLACK FRAME)/RG/DE/3.jpg</v>
      </c>
      <c r="P4" t="str">
        <f t="shared" ref="P4:P35" si="3">IF(ISBLANK(K4),"",IF(L4, "https://raw.githubusercontent.com/PatrickVibild/TellusAmazonPictures/master/pictures/"&amp;K4&amp;"/4.jpg", ""))</f>
        <v>https://raw.githubusercontent.com/PatrickVibild/TellusAmazonPictures/master/pictures/HP/W. PS/6550 (BLACK FRAME)/RG/DE/4.jpg</v>
      </c>
      <c r="Q4" t="str">
        <f t="shared" ref="Q4:Q35" si="4">IF(ISBLANK(K4),"",IF(L4, "https://raw.githubusercontent.com/PatrickVibild/TellusAmazonPictures/master/pictures/"&amp;K4&amp;"/5.jpg", ""))</f>
        <v>https://raw.githubusercontent.com/PatrickVibild/TellusAmazonPictures/master/pictures/HP/W. PS/6550 (BLACK FRAME)/RG/DE/5.jpg</v>
      </c>
      <c r="R4" t="str">
        <f t="shared" ref="R4:R35" si="5">IF(ISBLANK(K4),"",IF(L4, "https://raw.githubusercontent.com/PatrickVibild/TellusAmazonPictures/master/pictures/"&amp;K4&amp;"/6.jpg", ""))</f>
        <v>https://raw.githubusercontent.com/PatrickVibild/TellusAmazonPictures/master/pictures/HP/W. PS/6550 (BLACK FRAME)/RG/DE/6.jpg</v>
      </c>
      <c r="S4" t="str">
        <f t="shared" ref="S4:S35" si="6">IF(ISBLANK(K4),"",IF(L4, "https://raw.githubusercontent.com/PatrickVibild/TellusAmazonPictures/master/pictures/"&amp;K4&amp;"/7.jpg", ""))</f>
        <v>https://raw.githubusercontent.com/PatrickVibild/TellusAmazonPictures/master/pictures/HP/W. PS/6550 (BLACK FRAME)/RG/DE/7.jpg</v>
      </c>
      <c r="T4" t="str">
        <f t="shared" ref="T4:T35" si="7">IF(ISBLANK(K4),"",IF(L4, "https://raw.githubusercontent.com/PatrickVibild/TellusAmazonPictures/master/pictures/"&amp;K4&amp;"/8.jpg",""))</f>
        <v>https://raw.githubusercontent.com/PatrickVibild/TellusAmazonPictures/master/pictures/HP/W. PS/6550 (BLACK FRAME)/RG/DE/8.jpg</v>
      </c>
      <c r="U4" t="str">
        <f t="shared" ref="U4:U35" si="8">IF(ISBLANK(K4),"",IF(L4, "https://raw.githubusercontent.com/PatrickVibild/TellusAmazonPictures/master/pictures/"&amp;K4&amp;"/9.jpg", ""))</f>
        <v>https://raw.githubusercontent.com/PatrickVibild/TellusAmazonPictures/master/pictures/HP/W. PS/6550 (BLACK FRAME)/RG/DE/9.jpg</v>
      </c>
      <c r="V4" s="43">
        <f>MATCH(G4,options!$D$1:$D$20,0)</f>
        <v>1</v>
      </c>
    </row>
    <row r="5" spans="1:22" ht="70" x14ac:dyDescent="0.15">
      <c r="A5" s="38" t="s">
        <v>375</v>
      </c>
      <c r="B5" s="41">
        <v>42.99</v>
      </c>
      <c r="C5" s="42" t="b">
        <f>FALSE()</f>
        <v>0</v>
      </c>
      <c r="D5" s="42" t="b">
        <f>TRUE()</f>
        <v>1</v>
      </c>
      <c r="E5" s="37">
        <v>5714401655015</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4" t="b">
        <f>TRUE()</f>
        <v>1</v>
      </c>
      <c r="J5" s="45" t="b">
        <v>0</v>
      </c>
      <c r="K5" s="37" t="s">
        <v>378</v>
      </c>
      <c r="L5" s="47" t="b">
        <f>TRUE()</f>
        <v>1</v>
      </c>
      <c r="M5" s="48" t="str">
        <f t="shared" si="0"/>
        <v>https://raw.githubusercontent.com/PatrickVibild/TellusAmazonPictures/master/pictures/HP/W. PS/6550 (BLACK FRAME)/RG/FR/1.jpg</v>
      </c>
      <c r="N5" s="48" t="str">
        <f t="shared" si="1"/>
        <v>https://raw.githubusercontent.com/PatrickVibild/TellusAmazonPictures/master/pictures/HP/W. PS/6550 (BLACK FRAME)/RG/FR/2.jpg</v>
      </c>
      <c r="O5" s="49" t="str">
        <f t="shared" si="2"/>
        <v>https://raw.githubusercontent.com/PatrickVibild/TellusAmazonPictures/master/pictures/HP/W. PS/6550 (BLACK FRAME)/RG/FR/3.jpg</v>
      </c>
      <c r="P5" t="str">
        <f t="shared" si="3"/>
        <v>https://raw.githubusercontent.com/PatrickVibild/TellusAmazonPictures/master/pictures/HP/W. PS/6550 (BLACK FRAME)/RG/FR/4.jpg</v>
      </c>
      <c r="Q5" t="str">
        <f t="shared" si="4"/>
        <v>https://raw.githubusercontent.com/PatrickVibild/TellusAmazonPictures/master/pictures/HP/W. PS/6550 (BLACK FRAME)/RG/FR/5.jpg</v>
      </c>
      <c r="R5" t="str">
        <f t="shared" si="5"/>
        <v>https://raw.githubusercontent.com/PatrickVibild/TellusAmazonPictures/master/pictures/HP/W. PS/6550 (BLACK FRAME)/RG/FR/6.jpg</v>
      </c>
      <c r="S5" t="str">
        <f t="shared" si="6"/>
        <v>https://raw.githubusercontent.com/PatrickVibild/TellusAmazonPictures/master/pictures/HP/W. PS/6550 (BLACK FRAME)/RG/FR/7.jpg</v>
      </c>
      <c r="T5" t="str">
        <f t="shared" si="7"/>
        <v>https://raw.githubusercontent.com/PatrickVibild/TellusAmazonPictures/master/pictures/HP/W. PS/6550 (BLACK FRAME)/RG/FR/8.jpg</v>
      </c>
      <c r="U5" t="str">
        <f t="shared" si="8"/>
        <v>https://raw.githubusercontent.com/PatrickVibild/TellusAmazonPictures/master/pictures/HP/W. PS/6550 (BLACK FRAME)/RG/FR/9.jpg</v>
      </c>
      <c r="V5" s="43">
        <f>MATCH(G5,options!$D$1:$D$20,0)</f>
        <v>2</v>
      </c>
    </row>
    <row r="6" spans="1:22" ht="70" x14ac:dyDescent="0.15">
      <c r="A6" s="38" t="s">
        <v>379</v>
      </c>
      <c r="B6" s="51" t="s">
        <v>380</v>
      </c>
      <c r="C6" s="42" t="b">
        <f>FALSE()</f>
        <v>0</v>
      </c>
      <c r="D6" s="42" t="b">
        <f>TRUE()</f>
        <v>1</v>
      </c>
      <c r="E6" s="37">
        <v>5714401655022</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4" t="b">
        <f>TRUE()</f>
        <v>1</v>
      </c>
      <c r="J6" s="45" t="b">
        <v>0</v>
      </c>
      <c r="K6" s="37" t="s">
        <v>383</v>
      </c>
      <c r="L6" s="47" t="b">
        <f>TRUE()</f>
        <v>1</v>
      </c>
      <c r="M6" s="52" t="str">
        <f t="shared" si="0"/>
        <v>https://raw.githubusercontent.com/PatrickVibild/TellusAmazonPictures/master/pictures/HP/W. PS/6550 (BLACK FRAME)/RG/IT/1.jpg</v>
      </c>
      <c r="N6" s="48" t="str">
        <f t="shared" si="1"/>
        <v>https://raw.githubusercontent.com/PatrickVibild/TellusAmazonPictures/master/pictures/HP/W. PS/6550 (BLACK FRAME)/RG/IT/2.jpg</v>
      </c>
      <c r="O6" s="49" t="str">
        <f t="shared" si="2"/>
        <v>https://raw.githubusercontent.com/PatrickVibild/TellusAmazonPictures/master/pictures/HP/W. PS/6550 (BLACK FRAME)/RG/IT/3.jpg</v>
      </c>
      <c r="P6" t="str">
        <f t="shared" si="3"/>
        <v>https://raw.githubusercontent.com/PatrickVibild/TellusAmazonPictures/master/pictures/HP/W. PS/6550 (BLACK FRAME)/RG/IT/4.jpg</v>
      </c>
      <c r="Q6" t="str">
        <f t="shared" si="4"/>
        <v>https://raw.githubusercontent.com/PatrickVibild/TellusAmazonPictures/master/pictures/HP/W. PS/6550 (BLACK FRAME)/RG/IT/5.jpg</v>
      </c>
      <c r="R6" t="str">
        <f t="shared" si="5"/>
        <v>https://raw.githubusercontent.com/PatrickVibild/TellusAmazonPictures/master/pictures/HP/W. PS/6550 (BLACK FRAME)/RG/IT/6.jpg</v>
      </c>
      <c r="S6" t="str">
        <f t="shared" si="6"/>
        <v>https://raw.githubusercontent.com/PatrickVibild/TellusAmazonPictures/master/pictures/HP/W. PS/6550 (BLACK FRAME)/RG/IT/7.jpg</v>
      </c>
      <c r="T6" t="str">
        <f t="shared" si="7"/>
        <v>https://raw.githubusercontent.com/PatrickVibild/TellusAmazonPictures/master/pictures/HP/W. PS/6550 (BLACK FRAME)/RG/IT/8.jpg</v>
      </c>
      <c r="U6" t="str">
        <f t="shared" si="8"/>
        <v>https://raw.githubusercontent.com/PatrickVibild/TellusAmazonPictures/master/pictures/HP/W. PS/6550 (BLACK FRAME)/RG/IT/9.jpg</v>
      </c>
      <c r="V6" s="43">
        <f>MATCH(G6,options!$D$1:$D$20,0)</f>
        <v>3</v>
      </c>
    </row>
    <row r="7" spans="1:22" ht="70" x14ac:dyDescent="0.15">
      <c r="A7" s="38" t="s">
        <v>384</v>
      </c>
      <c r="B7" s="53" t="str">
        <f>IF(B6=options!C1,"41","41")</f>
        <v>41</v>
      </c>
      <c r="C7" s="42" t="b">
        <f>FALSE()</f>
        <v>0</v>
      </c>
      <c r="D7" s="42" t="b">
        <f>TRUE()</f>
        <v>1</v>
      </c>
      <c r="E7" s="37">
        <v>5714401655039</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4" t="b">
        <f>TRUE()</f>
        <v>1</v>
      </c>
      <c r="J7" s="45" t="b">
        <v>0</v>
      </c>
      <c r="K7" s="37" t="s">
        <v>387</v>
      </c>
      <c r="L7" s="47" t="b">
        <f>TRUE()</f>
        <v>1</v>
      </c>
      <c r="M7" s="48" t="str">
        <f t="shared" si="0"/>
        <v>https://raw.githubusercontent.com/PatrickVibild/TellusAmazonPictures/master/pictures/HP/W. PS/6550 (BLACK FRAME)/RG/ES/1.jpg</v>
      </c>
      <c r="N7" s="48" t="str">
        <f t="shared" si="1"/>
        <v>https://raw.githubusercontent.com/PatrickVibild/TellusAmazonPictures/master/pictures/HP/W. PS/6550 (BLACK FRAME)/RG/ES/2.jpg</v>
      </c>
      <c r="O7" s="49" t="str">
        <f t="shared" si="2"/>
        <v>https://raw.githubusercontent.com/PatrickVibild/TellusAmazonPictures/master/pictures/HP/W. PS/6550 (BLACK FRAME)/RG/ES/3.jpg</v>
      </c>
      <c r="P7" t="str">
        <f t="shared" si="3"/>
        <v>https://raw.githubusercontent.com/PatrickVibild/TellusAmazonPictures/master/pictures/HP/W. PS/6550 (BLACK FRAME)/RG/ES/4.jpg</v>
      </c>
      <c r="Q7" t="str">
        <f t="shared" si="4"/>
        <v>https://raw.githubusercontent.com/PatrickVibild/TellusAmazonPictures/master/pictures/HP/W. PS/6550 (BLACK FRAME)/RG/ES/5.jpg</v>
      </c>
      <c r="R7" t="str">
        <f t="shared" si="5"/>
        <v>https://raw.githubusercontent.com/PatrickVibild/TellusAmazonPictures/master/pictures/HP/W. PS/6550 (BLACK FRAME)/RG/ES/6.jpg</v>
      </c>
      <c r="S7" t="str">
        <f t="shared" si="6"/>
        <v>https://raw.githubusercontent.com/PatrickVibild/TellusAmazonPictures/master/pictures/HP/W. PS/6550 (BLACK FRAME)/RG/ES/7.jpg</v>
      </c>
      <c r="T7" t="str">
        <f t="shared" si="7"/>
        <v>https://raw.githubusercontent.com/PatrickVibild/TellusAmazonPictures/master/pictures/HP/W. PS/6550 (BLACK FRAME)/RG/ES/8.jpg</v>
      </c>
      <c r="U7" t="str">
        <f t="shared" si="8"/>
        <v>https://raw.githubusercontent.com/PatrickVibild/TellusAmazonPictures/master/pictures/HP/W. PS/6550 (BLACK FRAME)/RG/ES/9.jpg</v>
      </c>
      <c r="V7" s="43">
        <f>MATCH(G7,options!$D$1:$D$20,0)</f>
        <v>4</v>
      </c>
    </row>
    <row r="8" spans="1:22" ht="70" x14ac:dyDescent="0.15">
      <c r="A8" s="38" t="s">
        <v>388</v>
      </c>
      <c r="B8" s="53" t="str">
        <f>IF(B6=options!C1,"17","17")</f>
        <v>17</v>
      </c>
      <c r="C8" s="42" t="b">
        <f>FALSE()</f>
        <v>0</v>
      </c>
      <c r="D8" s="42" t="b">
        <f>TRUE()</f>
        <v>1</v>
      </c>
      <c r="E8" s="37">
        <v>5714401655046</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391</v>
      </c>
      <c r="L8" s="47" t="b">
        <f>TRUE()</f>
        <v>1</v>
      </c>
      <c r="M8" s="48" t="str">
        <f t="shared" si="0"/>
        <v>https://raw.githubusercontent.com/PatrickVibild/TellusAmazonPictures/master/pictures/HP/W. PS/6550 (BLACK FRAME)/RG/UK/1.jpg</v>
      </c>
      <c r="N8" s="48" t="str">
        <f t="shared" si="1"/>
        <v>https://raw.githubusercontent.com/PatrickVibild/TellusAmazonPictures/master/pictures/HP/W. PS/6550 (BLACK FRAME)/RG/UK/2.jpg</v>
      </c>
      <c r="O8" s="49" t="str">
        <f t="shared" si="2"/>
        <v>https://raw.githubusercontent.com/PatrickVibild/TellusAmazonPictures/master/pictures/HP/W. PS/6550 (BLACK FRAME)/RG/UK/3.jpg</v>
      </c>
      <c r="P8" t="str">
        <f t="shared" si="3"/>
        <v>https://raw.githubusercontent.com/PatrickVibild/TellusAmazonPictures/master/pictures/HP/W. PS/6550 (BLACK FRAME)/RG/UK/4.jpg</v>
      </c>
      <c r="Q8" t="str">
        <f t="shared" si="4"/>
        <v>https://raw.githubusercontent.com/PatrickVibild/TellusAmazonPictures/master/pictures/HP/W. PS/6550 (BLACK FRAME)/RG/UK/5.jpg</v>
      </c>
      <c r="R8" t="str">
        <f t="shared" si="5"/>
        <v>https://raw.githubusercontent.com/PatrickVibild/TellusAmazonPictures/master/pictures/HP/W. PS/6550 (BLACK FRAME)/RG/UK/6.jpg</v>
      </c>
      <c r="S8" t="str">
        <f t="shared" si="6"/>
        <v>https://raw.githubusercontent.com/PatrickVibild/TellusAmazonPictures/master/pictures/HP/W. PS/6550 (BLACK FRAME)/RG/UK/7.jpg</v>
      </c>
      <c r="T8" t="str">
        <f t="shared" si="7"/>
        <v>https://raw.githubusercontent.com/PatrickVibild/TellusAmazonPictures/master/pictures/HP/W. PS/6550 (BLACK FRAME)/RG/UK/8.jpg</v>
      </c>
      <c r="U8" t="str">
        <f t="shared" si="8"/>
        <v>https://raw.githubusercontent.com/PatrickVibild/TellusAmazonPictures/master/pictures/HP/W. PS/6550 (BLACK FRAME)/RG/UK/9.jpg</v>
      </c>
      <c r="V8" s="43">
        <f>MATCH(G8,options!$D$1:$D$20,0)</f>
        <v>5</v>
      </c>
    </row>
    <row r="9" spans="1:22" ht="70" x14ac:dyDescent="0.15">
      <c r="A9" s="38" t="s">
        <v>392</v>
      </c>
      <c r="B9" s="53" t="str">
        <f>IF(B6=options!C1,"5","5")</f>
        <v>5</v>
      </c>
      <c r="C9" s="42" t="b">
        <f>FALSE()</f>
        <v>0</v>
      </c>
      <c r="D9" s="42" t="b">
        <f>FALSE()</f>
        <v>0</v>
      </c>
      <c r="E9" s="37">
        <v>5714401655053</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4" t="b">
        <f>TRUE()</f>
        <v>1</v>
      </c>
      <c r="J9" s="45" t="b">
        <v>0</v>
      </c>
      <c r="K9" s="37" t="s">
        <v>395</v>
      </c>
      <c r="L9" s="47" t="b">
        <f>TRUE()</f>
        <v>1</v>
      </c>
      <c r="M9" s="48" t="str">
        <f t="shared" si="0"/>
        <v>https://raw.githubusercontent.com/PatrickVibild/TellusAmazonPictures/master/pictures/HP/W. PS/6550 (BLACK FRAME)/RG/NOR/1.jpg</v>
      </c>
      <c r="N9" s="48" t="str">
        <f t="shared" si="1"/>
        <v>https://raw.githubusercontent.com/PatrickVibild/TellusAmazonPictures/master/pictures/HP/W. PS/6550 (BLACK FRAME)/RG/NOR/2.jpg</v>
      </c>
      <c r="O9" s="49" t="str">
        <f t="shared" si="2"/>
        <v>https://raw.githubusercontent.com/PatrickVibild/TellusAmazonPictures/master/pictures/HP/W. PS/6550 (BLACK FRAME)/RG/NOR/3.jpg</v>
      </c>
      <c r="P9" t="str">
        <f t="shared" si="3"/>
        <v>https://raw.githubusercontent.com/PatrickVibild/TellusAmazonPictures/master/pictures/HP/W. PS/6550 (BLACK FRAME)/RG/NOR/4.jpg</v>
      </c>
      <c r="Q9" t="str">
        <f t="shared" si="4"/>
        <v>https://raw.githubusercontent.com/PatrickVibild/TellusAmazonPictures/master/pictures/HP/W. PS/6550 (BLACK FRAME)/RG/NOR/5.jpg</v>
      </c>
      <c r="R9" t="str">
        <f t="shared" si="5"/>
        <v>https://raw.githubusercontent.com/PatrickVibild/TellusAmazonPictures/master/pictures/HP/W. PS/6550 (BLACK FRAME)/RG/NOR/6.jpg</v>
      </c>
      <c r="S9" t="str">
        <f t="shared" si="6"/>
        <v>https://raw.githubusercontent.com/PatrickVibild/TellusAmazonPictures/master/pictures/HP/W. PS/6550 (BLACK FRAME)/RG/NOR/7.jpg</v>
      </c>
      <c r="T9" t="str">
        <f t="shared" si="7"/>
        <v>https://raw.githubusercontent.com/PatrickVibild/TellusAmazonPictures/master/pictures/HP/W. PS/6550 (BLACK FRAME)/RG/NOR/8.jpg</v>
      </c>
      <c r="U9" t="str">
        <f t="shared" si="8"/>
        <v>https://raw.githubusercontent.com/PatrickVibild/TellusAmazonPictures/master/pictures/HP/W. PS/6550 (BLACK FRAME)/RG/NOR/9.jpg</v>
      </c>
      <c r="V9" s="43">
        <f>MATCH(G9,options!$D$1:$D$20,0)</f>
        <v>6</v>
      </c>
    </row>
    <row r="10" spans="1:22" ht="70" x14ac:dyDescent="0.15">
      <c r="A10" t="s">
        <v>396</v>
      </c>
      <c r="B10" s="46"/>
      <c r="C10" s="42" t="b">
        <f>FALSE()</f>
        <v>0</v>
      </c>
      <c r="D10" s="42" t="b">
        <f>FALSE()</f>
        <v>0</v>
      </c>
      <c r="E10" s="37">
        <v>5714401655060</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4" t="b">
        <f>TRUE()</f>
        <v>1</v>
      </c>
      <c r="J10" s="45" t="b">
        <v>0</v>
      </c>
      <c r="K10" s="37" t="s">
        <v>399</v>
      </c>
      <c r="L10" s="47" t="b">
        <f>TRUE()</f>
        <v>1</v>
      </c>
      <c r="M10" s="48" t="str">
        <f t="shared" si="0"/>
        <v>https://raw.githubusercontent.com/PatrickVibild/TellusAmazonPictures/master/pictures/HP/W. PS/6550 (BLACK FRAME)/RG/BE/1.jpg</v>
      </c>
      <c r="N10" s="48" t="str">
        <f t="shared" si="1"/>
        <v>https://raw.githubusercontent.com/PatrickVibild/TellusAmazonPictures/master/pictures/HP/W. PS/6550 (BLACK FRAME)/RG/BE/2.jpg</v>
      </c>
      <c r="O10" s="49" t="str">
        <f t="shared" si="2"/>
        <v>https://raw.githubusercontent.com/PatrickVibild/TellusAmazonPictures/master/pictures/HP/W. PS/6550 (BLACK FRAME)/RG/BE/3.jpg</v>
      </c>
      <c r="P10" t="str">
        <f t="shared" si="3"/>
        <v>https://raw.githubusercontent.com/PatrickVibild/TellusAmazonPictures/master/pictures/HP/W. PS/6550 (BLACK FRAME)/RG/BE/4.jpg</v>
      </c>
      <c r="Q10" t="str">
        <f t="shared" si="4"/>
        <v>https://raw.githubusercontent.com/PatrickVibild/TellusAmazonPictures/master/pictures/HP/W. PS/6550 (BLACK FRAME)/RG/BE/5.jpg</v>
      </c>
      <c r="R10" t="str">
        <f t="shared" si="5"/>
        <v>https://raw.githubusercontent.com/PatrickVibild/TellusAmazonPictures/master/pictures/HP/W. PS/6550 (BLACK FRAME)/RG/BE/6.jpg</v>
      </c>
      <c r="S10" t="str">
        <f t="shared" si="6"/>
        <v>https://raw.githubusercontent.com/PatrickVibild/TellusAmazonPictures/master/pictures/HP/W. PS/6550 (BLACK FRAME)/RG/BE/7.jpg</v>
      </c>
      <c r="T10" t="str">
        <f t="shared" si="7"/>
        <v>https://raw.githubusercontent.com/PatrickVibild/TellusAmazonPictures/master/pictures/HP/W. PS/6550 (BLACK FRAME)/RG/BE/8.jpg</v>
      </c>
      <c r="U10" t="str">
        <f t="shared" si="8"/>
        <v>https://raw.githubusercontent.com/PatrickVibild/TellusAmazonPictures/master/pictures/HP/W. PS/6550 (BLACK FRAME)/RG/BE/9.jpg</v>
      </c>
      <c r="V10" s="43">
        <f>MATCH(G10,options!$D$1:$D$20,0)</f>
        <v>7</v>
      </c>
    </row>
    <row r="11" spans="1:22" ht="70" x14ac:dyDescent="0.15">
      <c r="A11" s="38" t="s">
        <v>400</v>
      </c>
      <c r="B11" s="54">
        <v>250</v>
      </c>
      <c r="C11" s="42" t="b">
        <v>0</v>
      </c>
      <c r="D11" s="42" t="b">
        <f>FALSE()</f>
        <v>0</v>
      </c>
      <c r="E11" s="37">
        <v>5714401655077</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Suisse</v>
      </c>
      <c r="I11" s="44" t="b">
        <f>TRUE()</f>
        <v>1</v>
      </c>
      <c r="J11" s="45" t="b">
        <v>0</v>
      </c>
      <c r="K11" s="37" t="s">
        <v>403</v>
      </c>
      <c r="L11" s="47" t="b">
        <f>TRUE()</f>
        <v>1</v>
      </c>
      <c r="M11" s="48" t="str">
        <f t="shared" si="0"/>
        <v>https://raw.githubusercontent.com/PatrickVibild/TellusAmazonPictures/master/pictures/HP/W. PS/6550 (BLACK FRAME)/RG/CH/1.jpg</v>
      </c>
      <c r="N11" s="48" t="str">
        <f t="shared" si="1"/>
        <v>https://raw.githubusercontent.com/PatrickVibild/TellusAmazonPictures/master/pictures/HP/W. PS/6550 (BLACK FRAME)/RG/CH/2.jpg</v>
      </c>
      <c r="O11" s="49" t="str">
        <f t="shared" si="2"/>
        <v>https://raw.githubusercontent.com/PatrickVibild/TellusAmazonPictures/master/pictures/HP/W. PS/6550 (BLACK FRAME)/RG/CH/3.jpg</v>
      </c>
      <c r="P11" t="str">
        <f t="shared" si="3"/>
        <v>https://raw.githubusercontent.com/PatrickVibild/TellusAmazonPictures/master/pictures/HP/W. PS/6550 (BLACK FRAME)/RG/CH/4.jpg</v>
      </c>
      <c r="Q11" t="str">
        <f t="shared" si="4"/>
        <v>https://raw.githubusercontent.com/PatrickVibild/TellusAmazonPictures/master/pictures/HP/W. PS/6550 (BLACK FRAME)/RG/CH/5.jpg</v>
      </c>
      <c r="R11" t="str">
        <f t="shared" si="5"/>
        <v>https://raw.githubusercontent.com/PatrickVibild/TellusAmazonPictures/master/pictures/HP/W. PS/6550 (BLACK FRAME)/RG/CH/6.jpg</v>
      </c>
      <c r="S11" t="str">
        <f t="shared" si="6"/>
        <v>https://raw.githubusercontent.com/PatrickVibild/TellusAmazonPictures/master/pictures/HP/W. PS/6550 (BLACK FRAME)/RG/CH/7.jpg</v>
      </c>
      <c r="T11" t="str">
        <f t="shared" si="7"/>
        <v>https://raw.githubusercontent.com/PatrickVibild/TellusAmazonPictures/master/pictures/HP/W. PS/6550 (BLACK FRAME)/RG/CH/8.jpg</v>
      </c>
      <c r="U11" t="str">
        <f t="shared" si="8"/>
        <v>https://raw.githubusercontent.com/PatrickVibild/TellusAmazonPictures/master/pictures/HP/W. PS/6550 (BLACK FRAME)/RG/CH/9.jpg</v>
      </c>
      <c r="V11" s="43">
        <f>MATCH(G11,options!$D$1:$D$20,0)</f>
        <v>15</v>
      </c>
    </row>
    <row r="12" spans="1:22" ht="70" x14ac:dyDescent="0.15">
      <c r="B12" s="46"/>
      <c r="C12" s="42" t="b">
        <v>0</v>
      </c>
      <c r="D12" s="42" t="b">
        <f>FALSE()</f>
        <v>0</v>
      </c>
      <c r="E12" s="37">
        <v>5714401655084</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4" t="b">
        <f>TRUE()</f>
        <v>1</v>
      </c>
      <c r="J12" s="45" t="b">
        <v>0</v>
      </c>
      <c r="K12" s="37" t="s">
        <v>406</v>
      </c>
      <c r="L12" s="47" t="b">
        <f>TRUE()</f>
        <v>1</v>
      </c>
      <c r="M12" s="48" t="str">
        <f t="shared" si="0"/>
        <v>https://raw.githubusercontent.com/PatrickVibild/TellusAmazonPictures/master/pictures/HP/W. PS/6550 (BLACK FRAME)/RG/USI/1.jpg</v>
      </c>
      <c r="N12" s="48" t="str">
        <f t="shared" si="1"/>
        <v>https://raw.githubusercontent.com/PatrickVibild/TellusAmazonPictures/master/pictures/HP/W. PS/6550 (BLACK FRAME)/RG/USI/2.jpg</v>
      </c>
      <c r="O12" s="49" t="str">
        <f t="shared" si="2"/>
        <v>https://raw.githubusercontent.com/PatrickVibild/TellusAmazonPictures/master/pictures/HP/W. PS/6550 (BLACK FRAME)/RG/USI/3.jpg</v>
      </c>
      <c r="P12" t="str">
        <f t="shared" si="3"/>
        <v>https://raw.githubusercontent.com/PatrickVibild/TellusAmazonPictures/master/pictures/HP/W. PS/6550 (BLACK FRAME)/RG/USI/4.jpg</v>
      </c>
      <c r="Q12" t="str">
        <f t="shared" si="4"/>
        <v>https://raw.githubusercontent.com/PatrickVibild/TellusAmazonPictures/master/pictures/HP/W. PS/6550 (BLACK FRAME)/RG/USI/5.jpg</v>
      </c>
      <c r="R12" t="str">
        <f t="shared" si="5"/>
        <v>https://raw.githubusercontent.com/PatrickVibild/TellusAmazonPictures/master/pictures/HP/W. PS/6550 (BLACK FRAME)/RG/USI/6.jpg</v>
      </c>
      <c r="S12" t="str">
        <f t="shared" si="6"/>
        <v>https://raw.githubusercontent.com/PatrickVibild/TellusAmazonPictures/master/pictures/HP/W. PS/6550 (BLACK FRAME)/RG/USI/7.jpg</v>
      </c>
      <c r="T12" t="str">
        <f t="shared" si="7"/>
        <v>https://raw.githubusercontent.com/PatrickVibild/TellusAmazonPictures/master/pictures/HP/W. PS/6550 (BLACK FRAME)/RG/USI/8.jpg</v>
      </c>
      <c r="U12" t="str">
        <f t="shared" si="8"/>
        <v>https://raw.githubusercontent.com/PatrickVibild/TellusAmazonPictures/master/pictures/HP/W. PS/6550 (BLACK FRAME)/RG/USI/9.jpg</v>
      </c>
      <c r="V12" s="43">
        <f>MATCH(G12,options!$D$1:$D$20,0)</f>
        <v>16</v>
      </c>
    </row>
    <row r="13" spans="1:22" ht="70" x14ac:dyDescent="0.15">
      <c r="A13" s="38" t="s">
        <v>407</v>
      </c>
      <c r="B13" s="37" t="s">
        <v>408</v>
      </c>
      <c r="C13" s="42" t="b">
        <v>1</v>
      </c>
      <c r="D13" s="42" t="b">
        <f>FALSE()</f>
        <v>0</v>
      </c>
      <c r="E13" s="37">
        <v>5714401655091</v>
      </c>
      <c r="F13" s="37" t="s">
        <v>409</v>
      </c>
      <c r="G13" s="50"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0</v>
      </c>
      <c r="K13" s="37" t="s">
        <v>411</v>
      </c>
      <c r="L13" s="47" t="b">
        <f>TRUE()</f>
        <v>1</v>
      </c>
      <c r="M13" s="48" t="str">
        <f t="shared" si="0"/>
        <v>https://raw.githubusercontent.com/PatrickVibild/TellusAmazonPictures/master/pictures/HP/W. PS/6550 (BLACK FRAME)/RG/US/1.jpg</v>
      </c>
      <c r="N13" s="48" t="str">
        <f t="shared" si="1"/>
        <v>https://raw.githubusercontent.com/PatrickVibild/TellusAmazonPictures/master/pictures/HP/W. PS/6550 (BLACK FRAME)/RG/US/2.jpg</v>
      </c>
      <c r="O13" s="49" t="str">
        <f t="shared" si="2"/>
        <v>https://raw.githubusercontent.com/PatrickVibild/TellusAmazonPictures/master/pictures/HP/W. PS/6550 (BLACK FRAME)/RG/US/3.jpg</v>
      </c>
      <c r="P13" t="str">
        <f t="shared" si="3"/>
        <v>https://raw.githubusercontent.com/PatrickVibild/TellusAmazonPictures/master/pictures/HP/W. PS/6550 (BLACK FRAME)/RG/US/4.jpg</v>
      </c>
      <c r="Q13" t="str">
        <f t="shared" si="4"/>
        <v>https://raw.githubusercontent.com/PatrickVibild/TellusAmazonPictures/master/pictures/HP/W. PS/6550 (BLACK FRAME)/RG/US/5.jpg</v>
      </c>
      <c r="R13" t="str">
        <f t="shared" si="5"/>
        <v>https://raw.githubusercontent.com/PatrickVibild/TellusAmazonPictures/master/pictures/HP/W. PS/6550 (BLACK FRAME)/RG/US/6.jpg</v>
      </c>
      <c r="S13" t="str">
        <f t="shared" si="6"/>
        <v>https://raw.githubusercontent.com/PatrickVibild/TellusAmazonPictures/master/pictures/HP/W. PS/6550 (BLACK FRAME)/RG/US/7.jpg</v>
      </c>
      <c r="T13" t="str">
        <f t="shared" si="7"/>
        <v>https://raw.githubusercontent.com/PatrickVibild/TellusAmazonPictures/master/pictures/HP/W. PS/6550 (BLACK FRAME)/RG/US/8.jpg</v>
      </c>
      <c r="U13" t="str">
        <f t="shared" si="8"/>
        <v>https://raw.githubusercontent.com/PatrickVibild/TellusAmazonPictures/master/pictures/HP/W. PS/6550 (BLACK FRAME)/RG/US/9.jpg</v>
      </c>
      <c r="V13" s="43">
        <f>MATCH(G13,options!$D$1:$D$20,0)</f>
        <v>18</v>
      </c>
    </row>
    <row r="14" spans="1:22" x14ac:dyDescent="0.15">
      <c r="A14" s="38" t="s">
        <v>412</v>
      </c>
      <c r="B14" s="37">
        <v>5714401655992</v>
      </c>
      <c r="C14" s="42"/>
      <c r="D14" s="42"/>
      <c r="E14" s="37"/>
      <c r="F14" s="37"/>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Allemand</v>
      </c>
      <c r="I14" s="44" t="b">
        <f>TRUE()</f>
        <v>1</v>
      </c>
      <c r="J14" s="45" t="b">
        <v>1</v>
      </c>
      <c r="K14" s="37"/>
      <c r="L14" s="47" t="b">
        <f>FALSE()</f>
        <v>0</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3">
        <f>MATCH(G14,options!$D$1:$D$20,0)</f>
        <v>1</v>
      </c>
    </row>
    <row r="15" spans="1:22" x14ac:dyDescent="0.15">
      <c r="B15" s="46"/>
      <c r="C15" s="42"/>
      <c r="D15" s="42"/>
      <c r="E15" s="37"/>
      <c r="F15" s="37"/>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Français</v>
      </c>
      <c r="I15" s="44" t="b">
        <f>TRUE()</f>
        <v>1</v>
      </c>
      <c r="J15" s="45" t="b">
        <v>1</v>
      </c>
      <c r="K15" s="37"/>
      <c r="L15" s="47" t="b">
        <f>FALSE()</f>
        <v>0</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413</v>
      </c>
      <c r="B16" s="39" t="s">
        <v>414</v>
      </c>
      <c r="C16" s="42"/>
      <c r="D16" s="42"/>
      <c r="E16" s="37"/>
      <c r="F16" s="37"/>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v>
      </c>
      <c r="I16" s="44" t="b">
        <f>TRUE()</f>
        <v>1</v>
      </c>
      <c r="J16" s="45" t="b">
        <v>1</v>
      </c>
      <c r="K16" s="37"/>
      <c r="L16" s="47" t="b">
        <f>FALSE()</f>
        <v>0</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3">
        <f>MATCH(G16,options!$D$1:$D$20,0)</f>
        <v>3</v>
      </c>
    </row>
    <row r="17" spans="1:22" x14ac:dyDescent="0.15">
      <c r="B17" s="46"/>
      <c r="C17" s="42"/>
      <c r="D17" s="42"/>
      <c r="E17" s="37"/>
      <c r="F17" s="37"/>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Espagnol</v>
      </c>
      <c r="I17" s="44" t="b">
        <f>TRUE()</f>
        <v>1</v>
      </c>
      <c r="J17" s="45" t="b">
        <v>1</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3">
        <f>MATCH(G17,options!$D$1:$D$20,0)</f>
        <v>4</v>
      </c>
    </row>
    <row r="18" spans="1:22" x14ac:dyDescent="0.15">
      <c r="A18" s="38" t="s">
        <v>415</v>
      </c>
      <c r="B18" s="54">
        <v>5</v>
      </c>
      <c r="C18" s="42"/>
      <c r="D18" s="42"/>
      <c r="E18" s="37"/>
      <c r="F18" s="37"/>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c r="L18" s="47" t="b">
        <f>FALSE()</f>
        <v>0</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3">
        <f>MATCH(G18,options!$D$1:$D$20,0)</f>
        <v>5</v>
      </c>
    </row>
    <row r="19" spans="1:22" x14ac:dyDescent="0.15">
      <c r="B19" s="46"/>
      <c r="C19" s="42"/>
      <c r="D19" s="42"/>
      <c r="E19" s="37"/>
      <c r="F19" s="37"/>
      <c r="G19" s="50"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Scandinave - nordique</v>
      </c>
      <c r="I19" s="44" t="b">
        <f>TRUE()</f>
        <v>1</v>
      </c>
      <c r="J19" s="45" t="b">
        <v>1</v>
      </c>
      <c r="K19" s="37"/>
      <c r="L19" s="47" t="b">
        <f>FALSE()</f>
        <v>0</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416</v>
      </c>
      <c r="B20" s="55" t="s">
        <v>417</v>
      </c>
      <c r="C20" s="42"/>
      <c r="D20" s="42"/>
      <c r="E20" s="37"/>
      <c r="F20" s="37"/>
      <c r="G20" s="50"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Belge</v>
      </c>
      <c r="I20" s="44" t="b">
        <f>TRUE()</f>
        <v>1</v>
      </c>
      <c r="J20" s="45" t="b">
        <v>1</v>
      </c>
      <c r="K20" s="37"/>
      <c r="L20" s="47" t="b">
        <f>FALSE()</f>
        <v>0</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3">
        <f>MATCH(G20,options!$D$1:$D$20,0)</f>
        <v>7</v>
      </c>
    </row>
    <row r="21" spans="1:22" x14ac:dyDescent="0.15">
      <c r="B21" s="46"/>
      <c r="C21" s="42"/>
      <c r="D21" s="42"/>
      <c r="E21" s="37"/>
      <c r="F21" s="37"/>
      <c r="G21" s="50"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Suisse</v>
      </c>
      <c r="I21" s="44" t="b">
        <f>TRUE()</f>
        <v>1</v>
      </c>
      <c r="J21" s="45" t="b">
        <v>1</v>
      </c>
      <c r="K21" s="37"/>
      <c r="L21" s="47" t="b">
        <f>TRUE()</f>
        <v>1</v>
      </c>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3">
        <f>MATCH(G21,options!$D$1:$D$20,0)</f>
        <v>15</v>
      </c>
    </row>
    <row r="22" spans="1:22" x14ac:dyDescent="0.15">
      <c r="B22" s="46"/>
      <c r="C22" s="42"/>
      <c r="D22" s="42"/>
      <c r="E22" s="37"/>
      <c r="F22" s="37"/>
      <c r="G22" s="50"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418</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7"/>
      <c r="F23" s="37"/>
      <c r="G23" s="50"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c r="L23" s="47" t="b">
        <f>FALSE()</f>
        <v>0</v>
      </c>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419</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420</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421</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56" x14ac:dyDescent="0.15">
      <c r="A27" s="38" t="s">
        <v>420</v>
      </c>
      <c r="B27" s="39" t="str">
        <f>IF(Values!$B$36=English!$B$2,English!B7, IF(Values!$B$36=German!$B$2,German!B7, IF(Values!$B$36=Italian!$B$2,Italian!B7, IF(Values!$B$36=Spanish!$B$2, Spanish!B7, IF(Values!$B$36=French!$B$2, French!B7, IF(Values!$B$36=Dutch!$B$2,Dutch!B7, IF(Values!$B$36=English!$D$32, English!D37,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422</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56"/>
      <c r="F29" s="37"/>
      <c r="G29" s="50"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423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424</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2"/>
      <c r="D31" s="42"/>
      <c r="E31" s="56"/>
      <c r="F31" s="37"/>
      <c r="G31" s="50" t="s">
        <v>425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426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427</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2"/>
      <c r="D33" s="42"/>
      <c r="E33" s="56"/>
      <c r="F33" s="37"/>
      <c r="G33" s="50" t="s">
        <v>428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429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430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431</v>
      </c>
      <c r="B36" s="55" t="s">
        <v>377</v>
      </c>
      <c r="C36" s="42"/>
      <c r="D36" s="42"/>
      <c r="E36" s="56"/>
      <c r="F36" s="37"/>
      <c r="G36" s="50" t="s">
        <v>432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433</v>
      </c>
      <c r="B37" s="55" t="s">
        <v>434</v>
      </c>
      <c r="C37" s="42"/>
      <c r="D37" s="42"/>
      <c r="E37" s="56"/>
      <c r="F37" s="37"/>
      <c r="G37" s="50" t="s">
        <v>435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436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437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438</v>
      </c>
      <c r="D1" s="43" t="s">
        <v>373</v>
      </c>
      <c r="E1" t="s">
        <v>439</v>
      </c>
      <c r="F1" t="s">
        <v>440</v>
      </c>
      <c r="G1" t="s">
        <v>434</v>
      </c>
    </row>
    <row r="2" spans="1:7" x14ac:dyDescent="0.15">
      <c r="A2" t="s">
        <v>441</v>
      </c>
      <c r="B2" s="42" t="b">
        <f>FALSE()</f>
        <v>0</v>
      </c>
      <c r="C2" t="s">
        <v>380</v>
      </c>
      <c r="D2" s="43" t="s">
        <v>377</v>
      </c>
      <c r="E2" t="s">
        <v>442</v>
      </c>
      <c r="F2" t="s">
        <v>377</v>
      </c>
      <c r="G2" t="s">
        <v>410</v>
      </c>
    </row>
    <row r="3" spans="1:7" x14ac:dyDescent="0.15">
      <c r="A3" t="s">
        <v>443</v>
      </c>
      <c r="D3" s="43" t="s">
        <v>382</v>
      </c>
      <c r="E3" t="s">
        <v>444</v>
      </c>
      <c r="F3" t="s">
        <v>373</v>
      </c>
    </row>
    <row r="4" spans="1:7" x14ac:dyDescent="0.15">
      <c r="D4" s="43" t="s">
        <v>386</v>
      </c>
      <c r="E4" t="s">
        <v>445</v>
      </c>
      <c r="F4" t="s">
        <v>382</v>
      </c>
    </row>
    <row r="5" spans="1:7" x14ac:dyDescent="0.15">
      <c r="D5" s="43" t="s">
        <v>390</v>
      </c>
      <c r="E5" t="s">
        <v>446</v>
      </c>
      <c r="F5" t="s">
        <v>386</v>
      </c>
    </row>
    <row r="6" spans="1:7" x14ac:dyDescent="0.15">
      <c r="D6" s="43" t="s">
        <v>394</v>
      </c>
      <c r="E6" t="s">
        <v>447</v>
      </c>
      <c r="F6" t="s">
        <v>429</v>
      </c>
    </row>
    <row r="7" spans="1:7" x14ac:dyDescent="0.15">
      <c r="D7" s="43" t="s">
        <v>398</v>
      </c>
      <c r="E7" t="s">
        <v>448</v>
      </c>
    </row>
    <row r="8" spans="1:7" x14ac:dyDescent="0.15">
      <c r="D8" s="43" t="s">
        <v>423</v>
      </c>
      <c r="E8" t="s">
        <v>449</v>
      </c>
    </row>
    <row r="9" spans="1:7" x14ac:dyDescent="0.15">
      <c r="D9" s="43" t="s">
        <v>426</v>
      </c>
      <c r="E9" t="s">
        <v>450</v>
      </c>
    </row>
    <row r="10" spans="1:7" x14ac:dyDescent="0.15">
      <c r="D10" s="43" t="s">
        <v>429</v>
      </c>
      <c r="E10" t="s">
        <v>451</v>
      </c>
    </row>
    <row r="11" spans="1:7" x14ac:dyDescent="0.15">
      <c r="D11" s="43" t="s">
        <v>430</v>
      </c>
      <c r="E11" t="s">
        <v>452</v>
      </c>
    </row>
    <row r="12" spans="1:7" x14ac:dyDescent="0.15">
      <c r="D12" s="43" t="s">
        <v>432</v>
      </c>
      <c r="E12" t="s">
        <v>453</v>
      </c>
    </row>
    <row r="13" spans="1:7" x14ac:dyDescent="0.15">
      <c r="D13" s="43" t="s">
        <v>435</v>
      </c>
      <c r="E13" t="s">
        <v>454</v>
      </c>
    </row>
    <row r="14" spans="1:7" x14ac:dyDescent="0.15">
      <c r="D14" s="43" t="s">
        <v>436</v>
      </c>
      <c r="E14" t="s">
        <v>455</v>
      </c>
    </row>
    <row r="15" spans="1:7" x14ac:dyDescent="0.15">
      <c r="D15" s="43" t="s">
        <v>402</v>
      </c>
      <c r="E15" t="s">
        <v>456</v>
      </c>
    </row>
    <row r="16" spans="1:7" x14ac:dyDescent="0.15">
      <c r="D16" s="43" t="s">
        <v>405</v>
      </c>
      <c r="E16" s="60" t="s">
        <v>457</v>
      </c>
    </row>
    <row r="17" spans="4:5" x14ac:dyDescent="0.15">
      <c r="D17" s="43" t="s">
        <v>437</v>
      </c>
      <c r="E17" t="s">
        <v>458</v>
      </c>
    </row>
    <row r="18" spans="4:5" x14ac:dyDescent="0.15">
      <c r="D18" s="43" t="s">
        <v>410</v>
      </c>
      <c r="E18" t="s">
        <v>459</v>
      </c>
    </row>
    <row r="19" spans="4:5" x14ac:dyDescent="0.15">
      <c r="D19" s="43" t="s">
        <v>428</v>
      </c>
      <c r="E19" t="s">
        <v>460</v>
      </c>
    </row>
    <row r="20" spans="4:5" x14ac:dyDescent="0.15">
      <c r="D20" s="43" t="s">
        <v>425</v>
      </c>
      <c r="E20" t="s">
        <v>461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440</v>
      </c>
    </row>
    <row r="3" spans="1:2" x14ac:dyDescent="0.15">
      <c r="B3" s="62" t="s">
        <v>462</v>
      </c>
    </row>
    <row r="4" spans="1:2" x14ac:dyDescent="0.15">
      <c r="B4" s="62" t="s">
        <v>463</v>
      </c>
    </row>
    <row r="5" spans="1:2" x14ac:dyDescent="0.15">
      <c r="B5" s="62" t="s">
        <v>464</v>
      </c>
    </row>
    <row r="6" spans="1:2" x14ac:dyDescent="0.15">
      <c r="A6" t="s">
        <v>465</v>
      </c>
      <c r="B6" s="62" t="s">
        <v>466</v>
      </c>
    </row>
    <row r="7" spans="1:2" x14ac:dyDescent="0.15">
      <c r="B7" s="62" t="s">
        <v>467</v>
      </c>
    </row>
    <row r="8" spans="1:2" x14ac:dyDescent="0.15">
      <c r="A8" t="s">
        <v>40</v>
      </c>
      <c r="B8" s="62" t="s">
        <v>468</v>
      </c>
    </row>
    <row r="9" spans="1:2" x14ac:dyDescent="0.15">
      <c r="A9" t="s">
        <v>469</v>
      </c>
      <c r="B9" s="62" t="s">
        <v>470</v>
      </c>
    </row>
    <row r="10" spans="1:2" x14ac:dyDescent="0.15">
      <c r="B10" t="s">
        <v>471</v>
      </c>
    </row>
    <row r="11" spans="1:2" x14ac:dyDescent="0.15">
      <c r="B11" t="s">
        <v>472</v>
      </c>
    </row>
    <row r="14" spans="1:2" x14ac:dyDescent="0.15">
      <c r="B14" s="62" t="s">
        <v>473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423</v>
      </c>
    </row>
    <row r="28" spans="2:2" x14ac:dyDescent="0.15">
      <c r="B28" s="43" t="s">
        <v>426</v>
      </c>
    </row>
    <row r="29" spans="2:2" x14ac:dyDescent="0.15">
      <c r="B29" s="43" t="s">
        <v>429</v>
      </c>
    </row>
    <row r="30" spans="2:2" x14ac:dyDescent="0.15">
      <c r="B30" s="43" t="s">
        <v>430</v>
      </c>
    </row>
    <row r="31" spans="2:2" x14ac:dyDescent="0.15">
      <c r="B31" s="43" t="s">
        <v>432</v>
      </c>
    </row>
    <row r="32" spans="2:2" x14ac:dyDescent="0.15">
      <c r="B32" s="43" t="s">
        <v>435</v>
      </c>
    </row>
    <row r="33" spans="2:4" x14ac:dyDescent="0.15">
      <c r="B33" s="43" t="s">
        <v>436</v>
      </c>
    </row>
    <row r="34" spans="2:4" x14ac:dyDescent="0.15">
      <c r="B34" s="43" t="s">
        <v>402</v>
      </c>
      <c r="D34" s="62"/>
    </row>
    <row r="35" spans="2:4" x14ac:dyDescent="0.15">
      <c r="B35" s="43" t="s">
        <v>405</v>
      </c>
      <c r="D35" s="62"/>
    </row>
    <row r="36" spans="2:4" x14ac:dyDescent="0.15">
      <c r="B36" s="43" t="s">
        <v>437</v>
      </c>
      <c r="D36" s="62"/>
    </row>
    <row r="37" spans="2:4" x14ac:dyDescent="0.15">
      <c r="B37" s="43" t="s">
        <v>410</v>
      </c>
      <c r="D37" s="62"/>
    </row>
    <row r="38" spans="2:4" x14ac:dyDescent="0.15">
      <c r="B38" s="43" t="s">
        <v>428</v>
      </c>
      <c r="D38" s="62"/>
    </row>
    <row r="39" spans="2:4" x14ac:dyDescent="0.15">
      <c r="B39" s="43" t="s">
        <v>425</v>
      </c>
      <c r="D39" s="6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474</v>
      </c>
    </row>
    <row r="4" spans="1:2" ht="16" x14ac:dyDescent="0.2">
      <c r="B4" s="61" t="s">
        <v>475</v>
      </c>
    </row>
    <row r="5" spans="1:2" ht="16" x14ac:dyDescent="0.2">
      <c r="B5" s="61" t="s">
        <v>476</v>
      </c>
    </row>
    <row r="6" spans="1:2" ht="16" x14ac:dyDescent="0.2">
      <c r="B6" s="61" t="s">
        <v>477</v>
      </c>
    </row>
    <row r="7" spans="1:2" ht="16" x14ac:dyDescent="0.2">
      <c r="B7" s="61"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390</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405</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504</v>
      </c>
    </row>
    <row r="4" spans="1:2" x14ac:dyDescent="0.15">
      <c r="B4" s="62" t="s">
        <v>505</v>
      </c>
    </row>
    <row r="5" spans="1:2" x14ac:dyDescent="0.15">
      <c r="B5" s="62" t="s">
        <v>506</v>
      </c>
    </row>
    <row r="6" spans="1:2" x14ac:dyDescent="0.15">
      <c r="B6" s="62" t="s">
        <v>507</v>
      </c>
    </row>
    <row r="7" spans="1:2" x14ac:dyDescent="0.15">
      <c r="B7" s="62" t="s">
        <v>508</v>
      </c>
    </row>
    <row r="8" spans="1:2" x14ac:dyDescent="0.15">
      <c r="A8" t="s">
        <v>479</v>
      </c>
      <c r="B8" s="62" t="s">
        <v>509</v>
      </c>
    </row>
    <row r="9" spans="1:2" x14ac:dyDescent="0.15">
      <c r="A9" t="s">
        <v>481</v>
      </c>
      <c r="B9" s="62" t="s">
        <v>510</v>
      </c>
    </row>
    <row r="10" spans="1:2" x14ac:dyDescent="0.15">
      <c r="B10" s="62" t="s">
        <v>511</v>
      </c>
    </row>
    <row r="11" spans="1:2" x14ac:dyDescent="0.15">
      <c r="B11" s="62" t="s">
        <v>512</v>
      </c>
    </row>
    <row r="12" spans="1:2" x14ac:dyDescent="0.15">
      <c r="B12" s="62"/>
    </row>
    <row r="13" spans="1:2" x14ac:dyDescent="0.15">
      <c r="B13" s="62"/>
    </row>
    <row r="14" spans="1:2" x14ac:dyDescent="0.15">
      <c r="B14" s="62" t="s">
        <v>513</v>
      </c>
    </row>
    <row r="15" spans="1:2" x14ac:dyDescent="0.15">
      <c r="B15" s="62"/>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410</v>
      </c>
    </row>
    <row r="38" spans="2:2" x14ac:dyDescent="0.15">
      <c r="B38" t="s">
        <v>531</v>
      </c>
    </row>
    <row r="39" spans="2:2" x14ac:dyDescent="0.15">
      <c r="B39" t="s">
        <v>532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x14ac:dyDescent="0.2">
      <c r="B8" s="61" t="s">
        <v>538</v>
      </c>
    </row>
    <row r="9" spans="2:2" x14ac:dyDescent="0.15">
      <c r="B9" t="s">
        <v>539</v>
      </c>
    </row>
    <row r="10" spans="2:2" x14ac:dyDescent="0.15">
      <c r="B10" s="62" t="s">
        <v>540</v>
      </c>
    </row>
    <row r="11" spans="2:2" x14ac:dyDescent="0.15">
      <c r="B11" s="62"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390</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410</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561</v>
      </c>
    </row>
    <row r="4" spans="2:2" ht="16" x14ac:dyDescent="0.2">
      <c r="B4" s="61" t="s">
        <v>562</v>
      </c>
    </row>
    <row r="5" spans="2:2" x14ac:dyDescent="0.15">
      <c r="B5" t="s">
        <v>563</v>
      </c>
    </row>
    <row r="6" spans="2:2" ht="16" x14ac:dyDescent="0.2">
      <c r="B6" s="61" t="s">
        <v>564</v>
      </c>
    </row>
    <row r="7" spans="2:2" ht="16" x14ac:dyDescent="0.2">
      <c r="B7" s="61" t="s">
        <v>565</v>
      </c>
    </row>
    <row r="8" spans="2:2" x14ac:dyDescent="0.15">
      <c r="B8" t="s">
        <v>566</v>
      </c>
    </row>
    <row r="9" spans="2:2" x14ac:dyDescent="0.15">
      <c r="B9" t="s">
        <v>567</v>
      </c>
    </row>
    <row r="10" spans="2:2" x14ac:dyDescent="0.15">
      <c r="B10" t="s">
        <v>568</v>
      </c>
    </row>
    <row r="11" spans="2:2" x14ac:dyDescent="0.15">
      <c r="B11" t="s">
        <v>569</v>
      </c>
    </row>
    <row r="14" spans="2:2" ht="16" x14ac:dyDescent="0.2">
      <c r="B14" s="61"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390</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429</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390</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410</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211</cp:revision>
  <dcterms:created xsi:type="dcterms:W3CDTF">2020-07-27T15:42:24Z</dcterms:created>
  <dcterms:modified xsi:type="dcterms:W3CDTF">2024-07-24T22:29:22Z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