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P/820G1/"/>
    </mc:Choice>
  </mc:AlternateContent>
  <xr:revisionPtr revIDLastSave="0" documentId="13_ncr:1_{09390524-3103-2840-B367-45C8232F7E55}"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J43" i="2"/>
  <c r="I43" i="2"/>
  <c r="H43" i="2"/>
  <c r="V42" i="2"/>
  <c r="U42" i="2"/>
  <c r="T42" i="2"/>
  <c r="S42" i="2"/>
  <c r="R42" i="2"/>
  <c r="Q42" i="2"/>
  <c r="P42" i="2"/>
  <c r="O42" i="2"/>
  <c r="N42" i="2"/>
  <c r="M42" i="2"/>
  <c r="J42" i="2"/>
  <c r="I42" i="2"/>
  <c r="H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H37" i="2" s="1"/>
  <c r="U37" i="2"/>
  <c r="T37" i="2"/>
  <c r="S37" i="2"/>
  <c r="R37" i="2"/>
  <c r="Q37" i="2"/>
  <c r="P37" i="2"/>
  <c r="O37" i="2"/>
  <c r="N37" i="2"/>
  <c r="M37" i="2"/>
  <c r="L37" i="2"/>
  <c r="J37" i="2"/>
  <c r="I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V32" i="2"/>
  <c r="U32" i="2"/>
  <c r="T32" i="2"/>
  <c r="S32" i="2"/>
  <c r="R32" i="2"/>
  <c r="Q32" i="2"/>
  <c r="P32" i="2"/>
  <c r="O32" i="2"/>
  <c r="N32" i="2"/>
  <c r="M32" i="2"/>
  <c r="L32" i="2"/>
  <c r="J32" i="2"/>
  <c r="I32" i="2"/>
  <c r="H32" i="2"/>
  <c r="V31" i="2"/>
  <c r="U31" i="2"/>
  <c r="T31" i="2"/>
  <c r="S31" i="2"/>
  <c r="R31" i="2"/>
  <c r="Q31" i="2"/>
  <c r="P31" i="2"/>
  <c r="O31" i="2"/>
  <c r="N31" i="2"/>
  <c r="M31" i="2"/>
  <c r="L31" i="2"/>
  <c r="J31" i="2"/>
  <c r="I31" i="2"/>
  <c r="H31" i="2"/>
  <c r="B31" i="2"/>
  <c r="V30" i="2"/>
  <c r="H30" i="2" s="1"/>
  <c r="U30" i="2"/>
  <c r="T30" i="2"/>
  <c r="S30" i="2"/>
  <c r="R30" i="2"/>
  <c r="Q30" i="2"/>
  <c r="P30" i="2"/>
  <c r="O30" i="2"/>
  <c r="N30" i="2"/>
  <c r="M30" i="2"/>
  <c r="L30" i="2"/>
  <c r="J30" i="2"/>
  <c r="I30" i="2"/>
  <c r="V29" i="2"/>
  <c r="U29" i="2"/>
  <c r="T29" i="2"/>
  <c r="S29" i="2"/>
  <c r="R29" i="2"/>
  <c r="Q29" i="2"/>
  <c r="P29" i="2"/>
  <c r="O29" i="2"/>
  <c r="N29" i="2"/>
  <c r="M29" i="2"/>
  <c r="L29" i="2"/>
  <c r="J29" i="2"/>
  <c r="I29" i="2"/>
  <c r="H29" i="2"/>
  <c r="B29" i="2"/>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AM13" i="1" s="1"/>
  <c r="V26" i="2"/>
  <c r="H26" i="2" s="1"/>
  <c r="U26" i="2"/>
  <c r="T26" i="2"/>
  <c r="S26" i="2"/>
  <c r="R26" i="2"/>
  <c r="Q26" i="2"/>
  <c r="P26" i="2"/>
  <c r="O26" i="2"/>
  <c r="N26" i="2"/>
  <c r="M26" i="2"/>
  <c r="L26" i="2"/>
  <c r="J26" i="2"/>
  <c r="I26" i="2"/>
  <c r="B26" i="2"/>
  <c r="AL20" i="1" s="1"/>
  <c r="V25" i="2"/>
  <c r="H25" i="2" s="1"/>
  <c r="U25" i="2"/>
  <c r="T25" i="2"/>
  <c r="S25" i="2"/>
  <c r="R25" i="2"/>
  <c r="Q25" i="2"/>
  <c r="P25" i="2"/>
  <c r="O25" i="2"/>
  <c r="N25" i="2"/>
  <c r="M25" i="2"/>
  <c r="L25" i="2"/>
  <c r="J25" i="2"/>
  <c r="I25" i="2"/>
  <c r="B25" i="2"/>
  <c r="V24" i="2"/>
  <c r="H24" i="2" s="1"/>
  <c r="U24" i="2"/>
  <c r="T24" i="2"/>
  <c r="S24" i="2"/>
  <c r="R24" i="2"/>
  <c r="Q24" i="2"/>
  <c r="P24" i="2"/>
  <c r="O24" i="2"/>
  <c r="N24" i="2"/>
  <c r="M24" i="2"/>
  <c r="L24" i="2"/>
  <c r="J24" i="2"/>
  <c r="I24" i="2"/>
  <c r="B24" i="2"/>
  <c r="AJ14" i="1" s="1"/>
  <c r="V23" i="2"/>
  <c r="L23" i="2"/>
  <c r="I23" i="2"/>
  <c r="H23" i="2"/>
  <c r="D23" i="2"/>
  <c r="B23" i="2"/>
  <c r="AI20" i="1" s="1"/>
  <c r="V22" i="2"/>
  <c r="L22" i="2"/>
  <c r="I22" i="2"/>
  <c r="AI23" i="1" s="1"/>
  <c r="H22" i="2"/>
  <c r="AT23" i="1" s="1"/>
  <c r="D22" i="2"/>
  <c r="V21" i="2"/>
  <c r="U21" i="2"/>
  <c r="U22" i="1" s="1"/>
  <c r="T21" i="2"/>
  <c r="T22" i="1" s="1"/>
  <c r="S21" i="2"/>
  <c r="S22" i="1" s="1"/>
  <c r="R21" i="2"/>
  <c r="R22" i="1" s="1"/>
  <c r="Q21" i="2"/>
  <c r="Q22" i="1" s="1"/>
  <c r="P21" i="2"/>
  <c r="P22" i="1" s="1"/>
  <c r="O21" i="2"/>
  <c r="O22" i="1" s="1"/>
  <c r="N21" i="2"/>
  <c r="L21" i="2"/>
  <c r="M21" i="2" s="1"/>
  <c r="I21" i="2"/>
  <c r="H21" i="2"/>
  <c r="AL22" i="1" s="1"/>
  <c r="D21" i="2"/>
  <c r="CO22" i="1" s="1"/>
  <c r="V20" i="2"/>
  <c r="H20" i="2" s="1"/>
  <c r="U20" i="2"/>
  <c r="U21" i="1" s="1"/>
  <c r="T20" i="2"/>
  <c r="T21" i="1" s="1"/>
  <c r="S20" i="2"/>
  <c r="S21" i="1" s="1"/>
  <c r="R20" i="2"/>
  <c r="R21" i="1" s="1"/>
  <c r="L20" i="2"/>
  <c r="I20" i="2"/>
  <c r="D20" i="2"/>
  <c r="C20" i="2"/>
  <c r="CO21" i="1" s="1"/>
  <c r="V19" i="2"/>
  <c r="U19" i="2"/>
  <c r="U20" i="1" s="1"/>
  <c r="T19" i="2"/>
  <c r="S19" i="2"/>
  <c r="R19" i="2"/>
  <c r="R20" i="1" s="1"/>
  <c r="Q19" i="2"/>
  <c r="Q20" i="1" s="1"/>
  <c r="P19" i="2"/>
  <c r="P20" i="1" s="1"/>
  <c r="O19" i="2"/>
  <c r="N19" i="2"/>
  <c r="M19" i="2"/>
  <c r="L19" i="2"/>
  <c r="I19" i="2"/>
  <c r="H19" i="2"/>
  <c r="D19" i="2"/>
  <c r="C19" i="2"/>
  <c r="V18" i="2"/>
  <c r="U18" i="2"/>
  <c r="U19" i="1" s="1"/>
  <c r="T18" i="2"/>
  <c r="T19" i="1" s="1"/>
  <c r="S18" i="2"/>
  <c r="S19" i="1" s="1"/>
  <c r="R18" i="2"/>
  <c r="O18" i="2"/>
  <c r="O19" i="1" s="1"/>
  <c r="N18" i="2"/>
  <c r="N19" i="1" s="1"/>
  <c r="L18" i="2"/>
  <c r="I18" i="2"/>
  <c r="H18" i="2"/>
  <c r="AL19" i="1" s="1"/>
  <c r="D18" i="2"/>
  <c r="CO19" i="1" s="1"/>
  <c r="C18" i="2"/>
  <c r="V17" i="2"/>
  <c r="U17" i="2"/>
  <c r="T17" i="2"/>
  <c r="T18" i="1" s="1"/>
  <c r="S17" i="2"/>
  <c r="S18" i="1" s="1"/>
  <c r="R17" i="2"/>
  <c r="Q17" i="2"/>
  <c r="Q18" i="1" s="1"/>
  <c r="P17" i="2"/>
  <c r="O17" i="2"/>
  <c r="N17" i="2"/>
  <c r="N18" i="1" s="1"/>
  <c r="M17" i="2"/>
  <c r="L17" i="2"/>
  <c r="I17" i="2"/>
  <c r="H17" i="2"/>
  <c r="AL18" i="1" s="1"/>
  <c r="D17" i="2"/>
  <c r="CO18" i="1" s="1"/>
  <c r="C17" i="2"/>
  <c r="V16" i="2"/>
  <c r="S16" i="2"/>
  <c r="S17" i="1" s="1"/>
  <c r="R16" i="2"/>
  <c r="R17" i="1" s="1"/>
  <c r="O16" i="2"/>
  <c r="O17" i="1" s="1"/>
  <c r="L16" i="2"/>
  <c r="I16" i="2"/>
  <c r="H16" i="2"/>
  <c r="AT17" i="1" s="1"/>
  <c r="D16" i="2"/>
  <c r="C16" i="2"/>
  <c r="V15" i="2"/>
  <c r="U15" i="2"/>
  <c r="T15" i="2"/>
  <c r="T16" i="1" s="1"/>
  <c r="S15" i="2"/>
  <c r="R15" i="2"/>
  <c r="R16" i="1" s="1"/>
  <c r="Q15" i="2"/>
  <c r="Q16" i="1" s="1"/>
  <c r="P15" i="2"/>
  <c r="O15" i="2"/>
  <c r="N15" i="2"/>
  <c r="M15" i="2"/>
  <c r="M16" i="1" s="1"/>
  <c r="L15" i="2"/>
  <c r="I15" i="2"/>
  <c r="H15" i="2"/>
  <c r="D15" i="2"/>
  <c r="C15" i="2"/>
  <c r="CO16" i="1" s="1"/>
  <c r="V14" i="2"/>
  <c r="L14" i="2"/>
  <c r="I14" i="2"/>
  <c r="AI15" i="1" s="1"/>
  <c r="H14" i="2"/>
  <c r="AL15" i="1" s="1"/>
  <c r="D14" i="2"/>
  <c r="C14" i="2"/>
  <c r="V13" i="2"/>
  <c r="U13" i="2"/>
  <c r="U14" i="1" s="1"/>
  <c r="T13" i="2"/>
  <c r="T14" i="1" s="1"/>
  <c r="S13" i="2"/>
  <c r="S14" i="1" s="1"/>
  <c r="R13" i="2"/>
  <c r="R14" i="1" s="1"/>
  <c r="Q13" i="2"/>
  <c r="Q14" i="1" s="1"/>
  <c r="P13" i="2"/>
  <c r="P14" i="1" s="1"/>
  <c r="O13" i="2"/>
  <c r="O14" i="1" s="1"/>
  <c r="N13" i="2"/>
  <c r="M13" i="2"/>
  <c r="L13" i="2"/>
  <c r="I13" i="2"/>
  <c r="H13" i="2"/>
  <c r="D13" i="2"/>
  <c r="V12" i="2"/>
  <c r="H12" i="2" s="1"/>
  <c r="U12" i="2"/>
  <c r="U13" i="1" s="1"/>
  <c r="T12" i="2"/>
  <c r="T13" i="1" s="1"/>
  <c r="S12" i="2"/>
  <c r="M12" i="2"/>
  <c r="M13" i="1" s="1"/>
  <c r="L12" i="2"/>
  <c r="I12" i="2"/>
  <c r="D12" i="2"/>
  <c r="CO13" i="1" s="1"/>
  <c r="V11" i="2"/>
  <c r="H11" i="2" s="1"/>
  <c r="L11" i="2"/>
  <c r="I11" i="2"/>
  <c r="D11" i="2"/>
  <c r="CO12" i="1" s="1"/>
  <c r="V10" i="2"/>
  <c r="U10" i="2"/>
  <c r="U11" i="1" s="1"/>
  <c r="T10" i="2"/>
  <c r="T11" i="1" s="1"/>
  <c r="S10" i="2"/>
  <c r="S11" i="1" s="1"/>
  <c r="R10" i="2"/>
  <c r="R11" i="1" s="1"/>
  <c r="Q10" i="2"/>
  <c r="Q11" i="1" s="1"/>
  <c r="P10" i="2"/>
  <c r="P11" i="1" s="1"/>
  <c r="O10" i="2"/>
  <c r="O11" i="1" s="1"/>
  <c r="M10" i="2"/>
  <c r="L10" i="2"/>
  <c r="N10" i="2" s="1"/>
  <c r="I10" i="2"/>
  <c r="H10" i="2"/>
  <c r="AT11" i="1" s="1"/>
  <c r="D10" i="2"/>
  <c r="C10" i="2"/>
  <c r="V9" i="2"/>
  <c r="H9" i="2" s="1"/>
  <c r="U9" i="2"/>
  <c r="U10" i="1" s="1"/>
  <c r="T9" i="2"/>
  <c r="T10" i="1" s="1"/>
  <c r="R9" i="2"/>
  <c r="R10" i="1" s="1"/>
  <c r="L9" i="2"/>
  <c r="I9" i="2"/>
  <c r="AI10" i="1" s="1"/>
  <c r="D9" i="2"/>
  <c r="C9" i="2"/>
  <c r="B9" i="2"/>
  <c r="V8" i="2"/>
  <c r="R8" i="2"/>
  <c r="R9" i="1" s="1"/>
  <c r="Q8" i="2"/>
  <c r="Q9" i="1" s="1"/>
  <c r="L8" i="2"/>
  <c r="I8" i="2"/>
  <c r="H8" i="2"/>
  <c r="AT9" i="1" s="1"/>
  <c r="D8" i="2"/>
  <c r="C8" i="2"/>
  <c r="B8" i="2"/>
  <c r="V7" i="2"/>
  <c r="H7" i="2" s="1"/>
  <c r="L7" i="2"/>
  <c r="I7" i="2"/>
  <c r="D7" i="2"/>
  <c r="C7" i="2"/>
  <c r="CO8" i="1" s="1"/>
  <c r="B7" i="2"/>
  <c r="V6" i="2"/>
  <c r="L6" i="2"/>
  <c r="I6" i="2"/>
  <c r="H6" i="2"/>
  <c r="D6" i="2"/>
  <c r="C6" i="2"/>
  <c r="CO7" i="1" s="1"/>
  <c r="L7" i="1" s="1"/>
  <c r="V5" i="2"/>
  <c r="U5" i="2"/>
  <c r="T5" i="2"/>
  <c r="S5" i="2"/>
  <c r="R5" i="2"/>
  <c r="Q5" i="2"/>
  <c r="Q6" i="1" s="1"/>
  <c r="P5" i="2"/>
  <c r="O5" i="2"/>
  <c r="N5" i="2"/>
  <c r="N6" i="1" s="1"/>
  <c r="M5" i="2"/>
  <c r="M6" i="1" s="1"/>
  <c r="L5" i="2"/>
  <c r="I5" i="2"/>
  <c r="H5" i="2"/>
  <c r="AT6" i="1" s="1"/>
  <c r="D5" i="2"/>
  <c r="C5" i="2"/>
  <c r="CO6" i="1" s="1"/>
  <c r="L6" i="1" s="1"/>
  <c r="V4" i="2"/>
  <c r="H4" i="2" s="1"/>
  <c r="AT5" i="1" s="1"/>
  <c r="P4" i="2"/>
  <c r="P5" i="1" s="1"/>
  <c r="O4" i="2"/>
  <c r="O5" i="1" s="1"/>
  <c r="N4" i="2"/>
  <c r="N5" i="1" s="1"/>
  <c r="L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O24" i="1"/>
  <c r="FE24" i="1" s="1"/>
  <c r="CL24" i="1"/>
  <c r="CH24" i="1"/>
  <c r="CG24" i="1"/>
  <c r="BH24" i="1"/>
  <c r="BG24" i="1"/>
  <c r="BF24" i="1"/>
  <c r="BE24" i="1"/>
  <c r="AV24" i="1"/>
  <c r="AJ24" i="1"/>
  <c r="AI24" i="1"/>
  <c r="AA24" i="1"/>
  <c r="Z24" i="1"/>
  <c r="Y24" i="1"/>
  <c r="X24" i="1"/>
  <c r="W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H23" i="1"/>
  <c r="CG23" i="1"/>
  <c r="BH23" i="1"/>
  <c r="BG23" i="1"/>
  <c r="BF23" i="1"/>
  <c r="BE23" i="1"/>
  <c r="AV23" i="1"/>
  <c r="AL23" i="1"/>
  <c r="AK23" i="1"/>
  <c r="AJ23" i="1"/>
  <c r="AB23" i="1"/>
  <c r="AA23" i="1"/>
  <c r="Z23" i="1"/>
  <c r="Y23" i="1"/>
  <c r="X23" i="1"/>
  <c r="W23" i="1"/>
  <c r="L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V22" i="1"/>
  <c r="CU22" i="1"/>
  <c r="CT22" i="1"/>
  <c r="CS22" i="1"/>
  <c r="CR22" i="1"/>
  <c r="CL22" i="1"/>
  <c r="CH22" i="1"/>
  <c r="CG22" i="1"/>
  <c r="BH22" i="1"/>
  <c r="BG22" i="1"/>
  <c r="BF22" i="1"/>
  <c r="BE22" i="1"/>
  <c r="AV22" i="1"/>
  <c r="AT22" i="1"/>
  <c r="AK22" i="1"/>
  <c r="AJ22" i="1"/>
  <c r="AI22" i="1"/>
  <c r="AB22" i="1"/>
  <c r="AA22" i="1"/>
  <c r="Z22" i="1"/>
  <c r="Y22" i="1"/>
  <c r="X22" i="1"/>
  <c r="W22" i="1"/>
  <c r="N22" i="1"/>
  <c r="M22" i="1"/>
  <c r="K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L21" i="1"/>
  <c r="CH21" i="1"/>
  <c r="CG21" i="1"/>
  <c r="BH21" i="1"/>
  <c r="BG21" i="1"/>
  <c r="BF21" i="1"/>
  <c r="BE21" i="1"/>
  <c r="AV21" i="1"/>
  <c r="AM21" i="1"/>
  <c r="AJ21" i="1"/>
  <c r="AA21" i="1"/>
  <c r="Z21" i="1"/>
  <c r="Y21" i="1"/>
  <c r="X21" i="1"/>
  <c r="W21" i="1"/>
  <c r="K21" i="1"/>
  <c r="J21" i="1"/>
  <c r="I21" i="1"/>
  <c r="H21" i="1"/>
  <c r="G21" i="1"/>
  <c r="E21" i="1"/>
  <c r="D21" i="1"/>
  <c r="C21" i="1"/>
  <c r="B21" i="1"/>
  <c r="A21" i="1"/>
  <c r="FV20" i="1"/>
  <c r="FU20" i="1"/>
  <c r="FT20" i="1"/>
  <c r="FS20" i="1"/>
  <c r="FR20" i="1"/>
  <c r="FQ20" i="1"/>
  <c r="FP20" i="1"/>
  <c r="FO20" i="1"/>
  <c r="FM20" i="1"/>
  <c r="FJ20" i="1"/>
  <c r="FI20" i="1"/>
  <c r="FH20" i="1"/>
  <c r="EV20" i="1"/>
  <c r="ES20" i="1"/>
  <c r="DY20" i="1"/>
  <c r="DO20" i="1"/>
  <c r="DA20" i="1"/>
  <c r="CZ20" i="1"/>
  <c r="CV20" i="1"/>
  <c r="CU20" i="1"/>
  <c r="CT20" i="1"/>
  <c r="CS20" i="1"/>
  <c r="CO20" i="1"/>
  <c r="FE20" i="1" s="1"/>
  <c r="CL20" i="1"/>
  <c r="CK20" i="1"/>
  <c r="CJ20" i="1"/>
  <c r="CH20" i="1"/>
  <c r="CG20" i="1"/>
  <c r="BH20" i="1"/>
  <c r="BG20" i="1"/>
  <c r="BF20" i="1"/>
  <c r="BE20" i="1"/>
  <c r="AV20" i="1"/>
  <c r="AT20" i="1"/>
  <c r="AM20" i="1"/>
  <c r="AK20" i="1"/>
  <c r="AJ20" i="1"/>
  <c r="AA20" i="1"/>
  <c r="Z20" i="1"/>
  <c r="Y20" i="1"/>
  <c r="X20" i="1"/>
  <c r="W20" i="1"/>
  <c r="T20" i="1"/>
  <c r="S20" i="1"/>
  <c r="O20" i="1"/>
  <c r="N20" i="1"/>
  <c r="M20" i="1"/>
  <c r="K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L19" i="1"/>
  <c r="CH19" i="1"/>
  <c r="CG19" i="1"/>
  <c r="BH19" i="1"/>
  <c r="BG19" i="1"/>
  <c r="BF19" i="1"/>
  <c r="BE19" i="1"/>
  <c r="AV19" i="1"/>
  <c r="AT19" i="1"/>
  <c r="AM19" i="1"/>
  <c r="AJ19" i="1"/>
  <c r="AI19" i="1"/>
  <c r="AB19" i="1"/>
  <c r="AA19" i="1"/>
  <c r="Z19" i="1"/>
  <c r="Y19" i="1"/>
  <c r="X19" i="1"/>
  <c r="W19" i="1"/>
  <c r="R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V18" i="1"/>
  <c r="CU18" i="1"/>
  <c r="CT18" i="1"/>
  <c r="CS18" i="1"/>
  <c r="CL18" i="1"/>
  <c r="CH18" i="1"/>
  <c r="CG18" i="1"/>
  <c r="BH18" i="1"/>
  <c r="BG18" i="1"/>
  <c r="BF18" i="1"/>
  <c r="BE18" i="1"/>
  <c r="AV18" i="1"/>
  <c r="AK18" i="1"/>
  <c r="AJ18" i="1"/>
  <c r="AI18" i="1"/>
  <c r="AA18" i="1"/>
  <c r="Z18" i="1"/>
  <c r="Y18" i="1"/>
  <c r="X18" i="1"/>
  <c r="W18" i="1"/>
  <c r="U18" i="1"/>
  <c r="R18" i="1"/>
  <c r="P18" i="1"/>
  <c r="O18" i="1"/>
  <c r="M18" i="1"/>
  <c r="K18" i="1"/>
  <c r="J18" i="1"/>
  <c r="I18" i="1"/>
  <c r="H18" i="1"/>
  <c r="G18" i="1"/>
  <c r="E18" i="1"/>
  <c r="D18" i="1"/>
  <c r="C18" i="1"/>
  <c r="B18" i="1"/>
  <c r="A18" i="1"/>
  <c r="FV17" i="1"/>
  <c r="FU17" i="1"/>
  <c r="FT17" i="1"/>
  <c r="FS17" i="1"/>
  <c r="FR17" i="1"/>
  <c r="FQ17" i="1"/>
  <c r="FP17" i="1"/>
  <c r="FO17" i="1"/>
  <c r="FM17" i="1"/>
  <c r="FJ17" i="1"/>
  <c r="FI17" i="1"/>
  <c r="FH17" i="1"/>
  <c r="EV17" i="1"/>
  <c r="ES17" i="1"/>
  <c r="DY17" i="1"/>
  <c r="DP17" i="1"/>
  <c r="DO17" i="1"/>
  <c r="DA17" i="1"/>
  <c r="CZ17" i="1"/>
  <c r="CV17" i="1"/>
  <c r="CU17" i="1"/>
  <c r="CT17" i="1"/>
  <c r="CS17" i="1"/>
  <c r="CO17" i="1"/>
  <c r="FE17" i="1" s="1"/>
  <c r="CL17" i="1"/>
  <c r="CH17" i="1"/>
  <c r="CG17" i="1"/>
  <c r="BH17" i="1"/>
  <c r="BG17" i="1"/>
  <c r="BF17" i="1"/>
  <c r="BE17" i="1"/>
  <c r="AV17" i="1"/>
  <c r="AL17" i="1"/>
  <c r="AJ17" i="1"/>
  <c r="AI17" i="1"/>
  <c r="AB17" i="1"/>
  <c r="AA17" i="1"/>
  <c r="Z17" i="1"/>
  <c r="Y17" i="1"/>
  <c r="X17" i="1"/>
  <c r="W17" i="1"/>
  <c r="K17" i="1"/>
  <c r="J17" i="1"/>
  <c r="I17" i="1"/>
  <c r="H17" i="1"/>
  <c r="G17" i="1"/>
  <c r="F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L16" i="1"/>
  <c r="CH16" i="1"/>
  <c r="CG16" i="1"/>
  <c r="BH16" i="1"/>
  <c r="BG16" i="1"/>
  <c r="BF16" i="1"/>
  <c r="BE16" i="1"/>
  <c r="AV16" i="1"/>
  <c r="AK16" i="1"/>
  <c r="AJ16" i="1"/>
  <c r="AI16" i="1"/>
  <c r="AA16" i="1"/>
  <c r="Z16" i="1"/>
  <c r="Y16" i="1"/>
  <c r="X16" i="1"/>
  <c r="W16" i="1"/>
  <c r="U16" i="1"/>
  <c r="S16" i="1"/>
  <c r="P16" i="1"/>
  <c r="O16" i="1"/>
  <c r="N16" i="1"/>
  <c r="K16" i="1"/>
  <c r="J16" i="1"/>
  <c r="I16" i="1"/>
  <c r="H16" i="1"/>
  <c r="G16" i="1"/>
  <c r="E16" i="1"/>
  <c r="D16" i="1"/>
  <c r="C16" i="1"/>
  <c r="B16" i="1"/>
  <c r="A16" i="1"/>
  <c r="FV15" i="1"/>
  <c r="FU15" i="1"/>
  <c r="FT15" i="1"/>
  <c r="FS15" i="1"/>
  <c r="FR15" i="1"/>
  <c r="FQ15" i="1"/>
  <c r="FP15" i="1"/>
  <c r="FO15" i="1"/>
  <c r="FM15" i="1"/>
  <c r="FJ15" i="1"/>
  <c r="FI15" i="1"/>
  <c r="FH15" i="1"/>
  <c r="FE15" i="1"/>
  <c r="EV15" i="1"/>
  <c r="ES15" i="1"/>
  <c r="DY15" i="1"/>
  <c r="DO15" i="1"/>
  <c r="DA15" i="1"/>
  <c r="CZ15" i="1"/>
  <c r="CV15" i="1"/>
  <c r="CU15" i="1"/>
  <c r="CT15" i="1"/>
  <c r="CS15" i="1"/>
  <c r="CO15" i="1"/>
  <c r="CL15" i="1"/>
  <c r="CH15" i="1"/>
  <c r="CG15" i="1"/>
  <c r="BH15" i="1"/>
  <c r="BG15" i="1"/>
  <c r="BF15" i="1"/>
  <c r="BE15" i="1"/>
  <c r="AV15" i="1"/>
  <c r="AK15" i="1"/>
  <c r="AJ15" i="1"/>
  <c r="AB15" i="1"/>
  <c r="AA15" i="1"/>
  <c r="Z15" i="1"/>
  <c r="Y15" i="1"/>
  <c r="X15" i="1"/>
  <c r="W15" i="1"/>
  <c r="L15" i="1"/>
  <c r="K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V14" i="1"/>
  <c r="CU14" i="1"/>
  <c r="CT14" i="1"/>
  <c r="CS14" i="1"/>
  <c r="CO14" i="1"/>
  <c r="FE14" i="1" s="1"/>
  <c r="CL14" i="1"/>
  <c r="CH14" i="1"/>
  <c r="CG14" i="1"/>
  <c r="BH14" i="1"/>
  <c r="BG14" i="1"/>
  <c r="BF14" i="1"/>
  <c r="BE14" i="1"/>
  <c r="AV14" i="1"/>
  <c r="AK14" i="1"/>
  <c r="AI14" i="1"/>
  <c r="AB14" i="1"/>
  <c r="AA14" i="1"/>
  <c r="Z14" i="1"/>
  <c r="Y14" i="1"/>
  <c r="X14" i="1"/>
  <c r="W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L13" i="1"/>
  <c r="CH13" i="1"/>
  <c r="CG13" i="1"/>
  <c r="BH13" i="1"/>
  <c r="BG13" i="1"/>
  <c r="BF13" i="1"/>
  <c r="BE13" i="1"/>
  <c r="AV13" i="1"/>
  <c r="AK13" i="1"/>
  <c r="AJ13" i="1"/>
  <c r="AI13" i="1"/>
  <c r="AA13" i="1"/>
  <c r="Z13" i="1"/>
  <c r="Y13" i="1"/>
  <c r="X13" i="1"/>
  <c r="W13" i="1"/>
  <c r="S13" i="1"/>
  <c r="K13" i="1"/>
  <c r="J13" i="1"/>
  <c r="I13" i="1"/>
  <c r="H13" i="1"/>
  <c r="G13" i="1"/>
  <c r="E13" i="1"/>
  <c r="D13" i="1"/>
  <c r="C13" i="1"/>
  <c r="B13" i="1"/>
  <c r="A13" i="1"/>
  <c r="FV12" i="1"/>
  <c r="FU12" i="1"/>
  <c r="FT12" i="1"/>
  <c r="FS12" i="1"/>
  <c r="FR12" i="1"/>
  <c r="FQ12" i="1"/>
  <c r="FP12" i="1"/>
  <c r="FO12" i="1"/>
  <c r="FM12" i="1"/>
  <c r="FJ12" i="1"/>
  <c r="FI12" i="1"/>
  <c r="FH12" i="1"/>
  <c r="FE12" i="1"/>
  <c r="EV12" i="1"/>
  <c r="ES12" i="1"/>
  <c r="DY12" i="1"/>
  <c r="DO12" i="1"/>
  <c r="DA12" i="1"/>
  <c r="CZ12" i="1"/>
  <c r="CV12" i="1"/>
  <c r="CU12" i="1"/>
  <c r="CT12" i="1"/>
  <c r="CS12" i="1"/>
  <c r="CL12" i="1"/>
  <c r="CH12" i="1"/>
  <c r="CG12" i="1"/>
  <c r="BH12" i="1"/>
  <c r="BG12" i="1"/>
  <c r="BF12" i="1"/>
  <c r="BE12" i="1"/>
  <c r="AV12" i="1"/>
  <c r="AK12" i="1"/>
  <c r="AJ12" i="1"/>
  <c r="AI12" i="1"/>
  <c r="AB12" i="1"/>
  <c r="AA12" i="1"/>
  <c r="Z12" i="1"/>
  <c r="Y12" i="1"/>
  <c r="X12" i="1"/>
  <c r="W12" i="1"/>
  <c r="L12" i="1"/>
  <c r="K12" i="1"/>
  <c r="J12" i="1"/>
  <c r="I12" i="1"/>
  <c r="H12" i="1"/>
  <c r="G12" i="1"/>
  <c r="E12" i="1"/>
  <c r="D12" i="1"/>
  <c r="C12" i="1"/>
  <c r="B12" i="1"/>
  <c r="A12" i="1"/>
  <c r="FV11" i="1"/>
  <c r="FU11" i="1"/>
  <c r="FT11" i="1"/>
  <c r="FS11" i="1"/>
  <c r="FR11" i="1"/>
  <c r="FQ11" i="1"/>
  <c r="FP11" i="1"/>
  <c r="FO11" i="1"/>
  <c r="FM11" i="1"/>
  <c r="FJ11" i="1"/>
  <c r="FI11" i="1"/>
  <c r="FH11" i="1"/>
  <c r="EV11" i="1"/>
  <c r="ES11" i="1"/>
  <c r="DY11" i="1"/>
  <c r="DP11" i="1"/>
  <c r="DO11" i="1"/>
  <c r="DA11" i="1"/>
  <c r="CZ11" i="1"/>
  <c r="CV11" i="1"/>
  <c r="CU11" i="1"/>
  <c r="CT11" i="1"/>
  <c r="CS11" i="1"/>
  <c r="CO11" i="1"/>
  <c r="L11" i="1" s="1"/>
  <c r="CL11" i="1"/>
  <c r="CH11" i="1"/>
  <c r="CG11" i="1"/>
  <c r="BH11" i="1"/>
  <c r="BG11" i="1"/>
  <c r="BF11" i="1"/>
  <c r="BE11" i="1"/>
  <c r="AV11" i="1"/>
  <c r="AL11" i="1"/>
  <c r="AK11" i="1"/>
  <c r="AJ11" i="1"/>
  <c r="AB11" i="1"/>
  <c r="AA11" i="1"/>
  <c r="Z11" i="1"/>
  <c r="Y11" i="1"/>
  <c r="X11" i="1"/>
  <c r="W11" i="1"/>
  <c r="N11" i="1"/>
  <c r="M11" i="1"/>
  <c r="K11" i="1"/>
  <c r="J11" i="1"/>
  <c r="I11" i="1"/>
  <c r="H11" i="1"/>
  <c r="G11" i="1"/>
  <c r="F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O10" i="1"/>
  <c r="FE10" i="1" s="1"/>
  <c r="CL10" i="1"/>
  <c r="CH10" i="1"/>
  <c r="CG10" i="1"/>
  <c r="BH10" i="1"/>
  <c r="BG10" i="1"/>
  <c r="BF10" i="1"/>
  <c r="BE10" i="1"/>
  <c r="AV10" i="1"/>
  <c r="AK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V9" i="1"/>
  <c r="CU9" i="1"/>
  <c r="CT9" i="1"/>
  <c r="CS9" i="1"/>
  <c r="CR9" i="1"/>
  <c r="CO9" i="1"/>
  <c r="CL9" i="1"/>
  <c r="CH9" i="1"/>
  <c r="CG9" i="1"/>
  <c r="BH9" i="1"/>
  <c r="BG9" i="1"/>
  <c r="BF9" i="1"/>
  <c r="BE9" i="1"/>
  <c r="AV9" i="1"/>
  <c r="AL9" i="1"/>
  <c r="AK9" i="1"/>
  <c r="AJ9" i="1"/>
  <c r="AI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P8" i="1"/>
  <c r="DO8" i="1"/>
  <c r="DA8" i="1"/>
  <c r="CZ8" i="1"/>
  <c r="CV8" i="1"/>
  <c r="CU8" i="1"/>
  <c r="CT8" i="1"/>
  <c r="CS8" i="1"/>
  <c r="CL8" i="1"/>
  <c r="CH8" i="1"/>
  <c r="CG8" i="1"/>
  <c r="BH8" i="1"/>
  <c r="BG8" i="1"/>
  <c r="BF8" i="1"/>
  <c r="BE8" i="1"/>
  <c r="AV8" i="1"/>
  <c r="AK8" i="1"/>
  <c r="AJ8" i="1"/>
  <c r="AI8" i="1"/>
  <c r="AA8" i="1"/>
  <c r="Z8" i="1"/>
  <c r="Y8" i="1"/>
  <c r="X8" i="1"/>
  <c r="W8" i="1"/>
  <c r="K8" i="1"/>
  <c r="J8" i="1"/>
  <c r="I8" i="1"/>
  <c r="H8" i="1"/>
  <c r="G8" i="1"/>
  <c r="E8" i="1"/>
  <c r="D8" i="1"/>
  <c r="C8" i="1"/>
  <c r="B8" i="1"/>
  <c r="A8" i="1"/>
  <c r="FV7" i="1"/>
  <c r="FU7" i="1"/>
  <c r="FT7" i="1"/>
  <c r="FS7" i="1"/>
  <c r="FR7" i="1"/>
  <c r="FQ7" i="1"/>
  <c r="FP7" i="1"/>
  <c r="FO7" i="1"/>
  <c r="FM7" i="1"/>
  <c r="FJ7" i="1"/>
  <c r="FI7" i="1"/>
  <c r="FH7" i="1"/>
  <c r="FE7" i="1"/>
  <c r="EV7" i="1"/>
  <c r="ES7" i="1"/>
  <c r="EI7" i="1"/>
  <c r="DY7" i="1"/>
  <c r="DO7" i="1"/>
  <c r="DA7" i="1"/>
  <c r="CZ7" i="1"/>
  <c r="CV7" i="1"/>
  <c r="CU7" i="1"/>
  <c r="CT7" i="1"/>
  <c r="CS7" i="1"/>
  <c r="CR7" i="1"/>
  <c r="CQ7" i="1"/>
  <c r="CL7" i="1"/>
  <c r="CH7" i="1"/>
  <c r="CG7" i="1"/>
  <c r="BH7" i="1"/>
  <c r="BG7" i="1"/>
  <c r="BF7" i="1"/>
  <c r="BE7" i="1"/>
  <c r="AV7" i="1"/>
  <c r="AT7" i="1"/>
  <c r="AM7" i="1"/>
  <c r="AL7" i="1"/>
  <c r="AJ7" i="1"/>
  <c r="AI7" i="1"/>
  <c r="AB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V6" i="1"/>
  <c r="CU6" i="1"/>
  <c r="CT6" i="1"/>
  <c r="CS6" i="1"/>
  <c r="CL6" i="1"/>
  <c r="CH6" i="1"/>
  <c r="CG6" i="1"/>
  <c r="BH6" i="1"/>
  <c r="BG6" i="1"/>
  <c r="BF6" i="1"/>
  <c r="BE6" i="1"/>
  <c r="AV6" i="1"/>
  <c r="AL6" i="1"/>
  <c r="AK6" i="1"/>
  <c r="AJ6" i="1"/>
  <c r="AI6" i="1"/>
  <c r="AA6" i="1"/>
  <c r="Z6" i="1"/>
  <c r="Y6" i="1"/>
  <c r="X6" i="1"/>
  <c r="W6" i="1"/>
  <c r="U6" i="1"/>
  <c r="T6" i="1"/>
  <c r="S6" i="1"/>
  <c r="R6" i="1"/>
  <c r="P6" i="1"/>
  <c r="O6" i="1"/>
  <c r="K6" i="1"/>
  <c r="J6" i="1"/>
  <c r="I6" i="1"/>
  <c r="H6" i="1"/>
  <c r="G6" i="1"/>
  <c r="F6" i="1"/>
  <c r="E6" i="1"/>
  <c r="D6" i="1"/>
  <c r="C6" i="1"/>
  <c r="B6" i="1"/>
  <c r="A6" i="1"/>
  <c r="FV5" i="1"/>
  <c r="FU5" i="1"/>
  <c r="FT5" i="1"/>
  <c r="FS5" i="1"/>
  <c r="FR5" i="1"/>
  <c r="FQ5" i="1"/>
  <c r="FP5" i="1"/>
  <c r="FO5" i="1"/>
  <c r="FM5" i="1"/>
  <c r="FJ5" i="1"/>
  <c r="FI5" i="1"/>
  <c r="FH5" i="1"/>
  <c r="FE5" i="1"/>
  <c r="EV5" i="1"/>
  <c r="ES5" i="1"/>
  <c r="EI5" i="1"/>
  <c r="DY5" i="1"/>
  <c r="DO5" i="1"/>
  <c r="DA5" i="1"/>
  <c r="CZ5" i="1"/>
  <c r="CV5" i="1"/>
  <c r="CU5" i="1"/>
  <c r="CT5" i="1"/>
  <c r="CS5" i="1"/>
  <c r="CR5" i="1"/>
  <c r="CQ5" i="1"/>
  <c r="CO5" i="1"/>
  <c r="L5" i="1" s="1"/>
  <c r="CL5" i="1"/>
  <c r="CH5" i="1"/>
  <c r="CG5" i="1"/>
  <c r="BH5" i="1"/>
  <c r="BG5" i="1"/>
  <c r="BF5" i="1"/>
  <c r="BE5" i="1"/>
  <c r="AV5" i="1"/>
  <c r="AK5" i="1"/>
  <c r="AJ5" i="1"/>
  <c r="AI5" i="1"/>
  <c r="AB5" i="1"/>
  <c r="AA5" i="1"/>
  <c r="Z5" i="1"/>
  <c r="Y5" i="1"/>
  <c r="X5" i="1"/>
  <c r="W5" i="1"/>
  <c r="K5" i="1"/>
  <c r="J5" i="1"/>
  <c r="I5" i="1"/>
  <c r="H5" i="1"/>
  <c r="G5" i="1"/>
  <c r="E5" i="1"/>
  <c r="D5" i="1"/>
  <c r="C5" i="1"/>
  <c r="B5" i="1"/>
  <c r="A5" i="1"/>
  <c r="AA4" i="1"/>
  <c r="J4" i="1"/>
  <c r="I4" i="1"/>
  <c r="H4" i="1"/>
  <c r="D4" i="1"/>
  <c r="B4" i="1"/>
  <c r="A4" i="1"/>
  <c r="L13" i="1" l="1"/>
  <c r="FE13" i="1"/>
  <c r="AT10" i="1"/>
  <c r="F10" i="1"/>
  <c r="AL21" i="1"/>
  <c r="AT21" i="1"/>
  <c r="AT8" i="1"/>
  <c r="AL8" i="1"/>
  <c r="F8" i="1"/>
  <c r="FE18" i="1"/>
  <c r="L18" i="1"/>
  <c r="FE22" i="1"/>
  <c r="L22" i="1"/>
  <c r="FE21" i="1"/>
  <c r="L21" i="1"/>
  <c r="AT13" i="1"/>
  <c r="AL13" i="1"/>
  <c r="FE16" i="1"/>
  <c r="L16" i="1"/>
  <c r="FE19" i="1"/>
  <c r="L19" i="1"/>
  <c r="L8" i="1"/>
  <c r="FE8" i="1"/>
  <c r="CP22" i="1"/>
  <c r="CI20" i="1"/>
  <c r="CP15" i="1"/>
  <c r="CI10" i="1"/>
  <c r="CP5" i="1"/>
  <c r="CI21" i="1"/>
  <c r="CI19" i="1"/>
  <c r="CP6" i="1"/>
  <c r="CI22" i="1"/>
  <c r="CI18" i="1"/>
  <c r="CI15" i="1"/>
  <c r="CI24" i="1"/>
  <c r="CI23" i="1"/>
  <c r="CI17" i="1"/>
  <c r="CI16" i="1"/>
  <c r="CI14" i="1"/>
  <c r="CI13" i="1"/>
  <c r="CI12" i="1"/>
  <c r="CI11" i="1"/>
  <c r="CI9" i="1"/>
  <c r="T11" i="2"/>
  <c r="T12" i="1" s="1"/>
  <c r="U11" i="2"/>
  <c r="U12" i="1" s="1"/>
  <c r="S11" i="2"/>
  <c r="S12" i="1" s="1"/>
  <c r="R11" i="2"/>
  <c r="R12" i="1" s="1"/>
  <c r="Q11" i="2"/>
  <c r="Q12" i="1" s="1"/>
  <c r="AT16" i="1"/>
  <c r="AL16" i="1"/>
  <c r="AT24" i="1"/>
  <c r="AL24" i="1"/>
  <c r="CI6" i="1"/>
  <c r="CI8" i="1"/>
  <c r="CP10" i="1"/>
  <c r="CP24" i="1"/>
  <c r="CQ18" i="1"/>
  <c r="CJ13" i="1"/>
  <c r="CQ8" i="1"/>
  <c r="CJ22" i="1"/>
  <c r="CJ18" i="1"/>
  <c r="CJ15" i="1"/>
  <c r="CJ24" i="1"/>
  <c r="CJ23" i="1"/>
  <c r="CJ17" i="1"/>
  <c r="CJ16" i="1"/>
  <c r="CJ14" i="1"/>
  <c r="CJ12" i="1"/>
  <c r="CJ11" i="1"/>
  <c r="CJ10" i="1"/>
  <c r="CJ9" i="1"/>
  <c r="CJ8" i="1"/>
  <c r="CJ5" i="1"/>
  <c r="M11" i="2"/>
  <c r="M12" i="1" s="1"/>
  <c r="CJ6" i="1"/>
  <c r="CQ10" i="1"/>
  <c r="CP19" i="1"/>
  <c r="F24" i="1"/>
  <c r="CQ24" i="1"/>
  <c r="N11" i="2"/>
  <c r="N12" i="1" s="1"/>
  <c r="S22" i="2"/>
  <c r="S23" i="1" s="1"/>
  <c r="R22" i="2"/>
  <c r="R23" i="1" s="1"/>
  <c r="U22" i="2"/>
  <c r="U23" i="1" s="1"/>
  <c r="T22" i="2"/>
  <c r="T23" i="1" s="1"/>
  <c r="Q22" i="2"/>
  <c r="Q23" i="1" s="1"/>
  <c r="N23" i="2"/>
  <c r="N24" i="1" s="1"/>
  <c r="M23" i="2"/>
  <c r="M24" i="1" s="1"/>
  <c r="S23" i="2"/>
  <c r="S24" i="1" s="1"/>
  <c r="R23" i="2"/>
  <c r="R24" i="1" s="1"/>
  <c r="Q23" i="2"/>
  <c r="Q24" i="1" s="1"/>
  <c r="P23" i="2"/>
  <c r="P24" i="1" s="1"/>
  <c r="CP14" i="1"/>
  <c r="CQ19" i="1"/>
  <c r="F15" i="1"/>
  <c r="F5" i="1"/>
  <c r="F4" i="1"/>
  <c r="F20" i="1"/>
  <c r="Q6" i="2"/>
  <c r="Q7" i="1" s="1"/>
  <c r="U6" i="2"/>
  <c r="U7" i="1" s="1"/>
  <c r="T6" i="2"/>
  <c r="T7" i="1" s="1"/>
  <c r="S6" i="2"/>
  <c r="S7" i="1" s="1"/>
  <c r="CK23" i="1"/>
  <c r="CR21" i="1"/>
  <c r="CK16" i="1"/>
  <c r="CR11" i="1"/>
  <c r="CK6" i="1"/>
  <c r="CK24" i="1"/>
  <c r="CK17" i="1"/>
  <c r="CK14" i="1"/>
  <c r="CK12" i="1"/>
  <c r="CK11" i="1"/>
  <c r="CK10" i="1"/>
  <c r="CK9" i="1"/>
  <c r="CK13" i="1"/>
  <c r="CK8" i="1"/>
  <c r="CK5" i="1"/>
  <c r="CK7" i="1"/>
  <c r="O11" i="2"/>
  <c r="O12" i="1" s="1"/>
  <c r="Q14" i="2"/>
  <c r="Q15" i="1" s="1"/>
  <c r="P14" i="2"/>
  <c r="P15" i="1" s="1"/>
  <c r="U14" i="2"/>
  <c r="U15" i="1" s="1"/>
  <c r="T14" i="2"/>
  <c r="T15" i="1" s="1"/>
  <c r="S14" i="2"/>
  <c r="S15" i="1" s="1"/>
  <c r="R14" i="2"/>
  <c r="R15" i="1" s="1"/>
  <c r="M22" i="2"/>
  <c r="M23" i="1" s="1"/>
  <c r="O23" i="2"/>
  <c r="O24" i="1" s="1"/>
  <c r="CQ6" i="1"/>
  <c r="CP8" i="1"/>
  <c r="CP11" i="1"/>
  <c r="CQ14" i="1"/>
  <c r="CK15" i="1"/>
  <c r="CP17" i="1"/>
  <c r="CR19" i="1"/>
  <c r="CJ21" i="1"/>
  <c r="M6" i="2"/>
  <c r="M7" i="1" s="1"/>
  <c r="P11" i="2"/>
  <c r="P12" i="1" s="1"/>
  <c r="M14" i="2"/>
  <c r="M15" i="1" s="1"/>
  <c r="N22" i="2"/>
  <c r="N23" i="1" s="1"/>
  <c r="T23" i="2"/>
  <c r="T24" i="1" s="1"/>
  <c r="DP22" i="1"/>
  <c r="EI21" i="1"/>
  <c r="DP15" i="1"/>
  <c r="EI11" i="1"/>
  <c r="DP5" i="1"/>
  <c r="DP6" i="1"/>
  <c r="CR6" i="1"/>
  <c r="F7" i="1"/>
  <c r="CR8" i="1"/>
  <c r="EI8" i="1"/>
  <c r="CQ11" i="1"/>
  <c r="F12" i="1"/>
  <c r="CR14" i="1"/>
  <c r="EI14" i="1"/>
  <c r="CQ17" i="1"/>
  <c r="CK18" i="1"/>
  <c r="CP20" i="1"/>
  <c r="DP20" i="1"/>
  <c r="CK21" i="1"/>
  <c r="N6" i="2"/>
  <c r="N7" i="1" s="1"/>
  <c r="U7" i="2"/>
  <c r="U8" i="1" s="1"/>
  <c r="P7" i="2"/>
  <c r="P8" i="1" s="1"/>
  <c r="O7" i="2"/>
  <c r="O8" i="1" s="1"/>
  <c r="N7" i="2"/>
  <c r="N8" i="1" s="1"/>
  <c r="M7" i="2"/>
  <c r="M8" i="1" s="1"/>
  <c r="AT12" i="1"/>
  <c r="AL12" i="1"/>
  <c r="N14" i="2"/>
  <c r="N15" i="1" s="1"/>
  <c r="O22" i="2"/>
  <c r="O23" i="1" s="1"/>
  <c r="U23" i="2"/>
  <c r="U24" i="1" s="1"/>
  <c r="CI7" i="1"/>
  <c r="F9" i="1"/>
  <c r="L10" i="1"/>
  <c r="CP12" i="1"/>
  <c r="DP12" i="1"/>
  <c r="AT15" i="1"/>
  <c r="CR17" i="1"/>
  <c r="EI17" i="1"/>
  <c r="F18" i="1"/>
  <c r="CQ20" i="1"/>
  <c r="CK22" i="1"/>
  <c r="O6" i="2"/>
  <c r="O7" i="1" s="1"/>
  <c r="Q7" i="2"/>
  <c r="Q8" i="1" s="1"/>
  <c r="O8" i="2"/>
  <c r="O9" i="1" s="1"/>
  <c r="U8" i="2"/>
  <c r="U9" i="1" s="1"/>
  <c r="T8" i="2"/>
  <c r="T9" i="1" s="1"/>
  <c r="S8" i="2"/>
  <c r="S9" i="1" s="1"/>
  <c r="AT14" i="1"/>
  <c r="AL14" i="1"/>
  <c r="O14" i="2"/>
  <c r="O15" i="1" s="1"/>
  <c r="P22" i="2"/>
  <c r="P23" i="1" s="1"/>
  <c r="AB18" i="1"/>
  <c r="AB8" i="1"/>
  <c r="AB20" i="1"/>
  <c r="AB21" i="1"/>
  <c r="CI5" i="1"/>
  <c r="FE6" i="1"/>
  <c r="CJ7" i="1"/>
  <c r="L9" i="1"/>
  <c r="FE9" i="1"/>
  <c r="AB10" i="1"/>
  <c r="FE11" i="1"/>
  <c r="CQ12" i="1"/>
  <c r="AB13" i="1"/>
  <c r="CQ15" i="1"/>
  <c r="EI15" i="1"/>
  <c r="AB16" i="1"/>
  <c r="AT18" i="1"/>
  <c r="DP18" i="1"/>
  <c r="CR20" i="1"/>
  <c r="EI20" i="1"/>
  <c r="F21" i="1"/>
  <c r="DP21" i="1"/>
  <c r="P6" i="2"/>
  <c r="P7" i="1" s="1"/>
  <c r="R7" i="2"/>
  <c r="R8" i="1" s="1"/>
  <c r="M8" i="2"/>
  <c r="M9" i="1" s="1"/>
  <c r="Q16" i="2"/>
  <c r="Q17" i="1" s="1"/>
  <c r="P16" i="2"/>
  <c r="P17" i="1" s="1"/>
  <c r="U16" i="2"/>
  <c r="U17" i="1" s="1"/>
  <c r="T16" i="2"/>
  <c r="T17" i="1" s="1"/>
  <c r="CP9" i="1"/>
  <c r="DP9" i="1"/>
  <c r="CR12" i="1"/>
  <c r="EI12" i="1"/>
  <c r="CR15" i="1"/>
  <c r="F16" i="1"/>
  <c r="CP18" i="1"/>
  <c r="CJ19" i="1"/>
  <c r="CP21" i="1"/>
  <c r="F22" i="1"/>
  <c r="L24" i="1"/>
  <c r="Q4" i="2"/>
  <c r="Q5" i="1" s="1"/>
  <c r="U4" i="2"/>
  <c r="U5" i="1" s="1"/>
  <c r="T4" i="2"/>
  <c r="T5" i="1" s="1"/>
  <c r="S4" i="2"/>
  <c r="S5" i="1" s="1"/>
  <c r="R4" i="2"/>
  <c r="R5" i="1" s="1"/>
  <c r="R6" i="2"/>
  <c r="R7" i="1" s="1"/>
  <c r="S7" i="2"/>
  <c r="S8" i="1" s="1"/>
  <c r="N8" i="2"/>
  <c r="N9" i="1" s="1"/>
  <c r="S9" i="2"/>
  <c r="S10" i="1" s="1"/>
  <c r="P9" i="2"/>
  <c r="P10" i="1" s="1"/>
  <c r="O9" i="2"/>
  <c r="O10" i="1" s="1"/>
  <c r="N9" i="2"/>
  <c r="N10" i="1" s="1"/>
  <c r="M9" i="2"/>
  <c r="M10" i="1" s="1"/>
  <c r="M16" i="2"/>
  <c r="M17" i="1" s="1"/>
  <c r="AL5" i="1"/>
  <c r="AB6" i="1"/>
  <c r="CP7" i="1"/>
  <c r="DP7" i="1"/>
  <c r="CQ9" i="1"/>
  <c r="F13" i="1"/>
  <c r="L14" i="1"/>
  <c r="L17" i="1"/>
  <c r="CR18" i="1"/>
  <c r="EI18" i="1"/>
  <c r="F19" i="1"/>
  <c r="CK19" i="1"/>
  <c r="L20" i="1"/>
  <c r="CQ21" i="1"/>
  <c r="CQ22" i="1"/>
  <c r="EI22" i="1"/>
  <c r="F23" i="1"/>
  <c r="AB24" i="1"/>
  <c r="M4" i="2"/>
  <c r="M5" i="1" s="1"/>
  <c r="T7" i="2"/>
  <c r="T8" i="1" s="1"/>
  <c r="P8" i="2"/>
  <c r="P9" i="1" s="1"/>
  <c r="Q9" i="2"/>
  <c r="Q10" i="1" s="1"/>
  <c r="P12" i="2"/>
  <c r="P13" i="1" s="1"/>
  <c r="R12" i="2"/>
  <c r="R13" i="1" s="1"/>
  <c r="Q12" i="2"/>
  <c r="Q13" i="1" s="1"/>
  <c r="O12" i="2"/>
  <c r="O13" i="1" s="1"/>
  <c r="N12" i="2"/>
  <c r="N13" i="1" s="1"/>
  <c r="N16" i="2"/>
  <c r="N17" i="1" s="1"/>
  <c r="AI21" i="1"/>
  <c r="Q20" i="2"/>
  <c r="Q21" i="1" s="1"/>
  <c r="P20" i="2"/>
  <c r="P21" i="1" s="1"/>
  <c r="AM5" i="1"/>
  <c r="AM6" i="1"/>
  <c r="AM8" i="1"/>
  <c r="M20" i="2"/>
  <c r="M21" i="1" s="1"/>
  <c r="AK24" i="1"/>
  <c r="AK17" i="1"/>
  <c r="AK7" i="1"/>
  <c r="AM9" i="1"/>
  <c r="AM11" i="1"/>
  <c r="AM12" i="1"/>
  <c r="AM14" i="1"/>
  <c r="AM17" i="1"/>
  <c r="AK19" i="1"/>
  <c r="AK21" i="1"/>
  <c r="AM24" i="1"/>
  <c r="AI11" i="1"/>
  <c r="Q18" i="2"/>
  <c r="Q19" i="1" s="1"/>
  <c r="P18" i="2"/>
  <c r="P19" i="1" s="1"/>
  <c r="N20" i="2"/>
  <c r="N21" i="1" s="1"/>
  <c r="AM10" i="1"/>
  <c r="AM15" i="1"/>
  <c r="AM16" i="1"/>
  <c r="AM18" i="1"/>
  <c r="AM22" i="1"/>
  <c r="AM23" i="1"/>
  <c r="M18" i="2"/>
  <c r="M19" i="1" s="1"/>
  <c r="O20" i="2"/>
  <c r="O21" i="1" s="1"/>
  <c r="AL10" i="1"/>
</calcChain>
</file>

<file path=xl/sharedStrings.xml><?xml version="1.0" encoding="utf-8"?>
<sst xmlns="http://schemas.openxmlformats.org/spreadsheetml/2006/main" count="785" uniqueCount="635">
  <si>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</si>
  <si>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</si>
  <si>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</si>
  <si>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</si>
  <si>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</si>
  <si>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</si>
  <si>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</si>
  <si>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</si>
  <si>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</si>
  <si>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</si>
  <si>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</si>
  <si>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</si>
  <si>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</si>
  <si>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</si>
  <si>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</si>
  <si>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</si>
  <si>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</si>
  <si>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</si>
  <si>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</si>
  <si>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</si>
  <si>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</si>
  <si>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</si>
  <si>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</si>
  <si>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</si>
  <si>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</si>
  <si>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</si>
  <si>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</si>
  <si>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</si>
  <si>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</si>
  <si>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</si>
  <si>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</si>
  <si>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</si>
  <si>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</si>
  <si>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</si>
  <si>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</si>
  <si>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</si>
  <si>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</si>
  <si>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</si>
  <si>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</si>
  <si>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</si>
  <si>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</si>
  <si>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</si>
  <si>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</si>
  <si>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</si>
  <si>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</si>
  <si>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</si>
  <si>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</si>
  <si>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</si>
  <si>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</si>
  <si>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</si>
  <si>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</si>
  <si>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</si>
  <si>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</si>
  <si>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</si>
  <si>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</si>
  <si>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</si>
  <si>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</si>
  <si>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</si>
  <si>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</si>
  <si>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</si>
  <si>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</si>
  <si>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</si>
  <si>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</si>
  <si>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</si>
  <si>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</si>
  <si>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</si>
  <si>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</si>
  <si>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</si>
  <si>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</si>
  <si>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</si>
  <si>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</si>
  <si>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</si>
  <si>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</si>
  <si>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</si>
  <si>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</si>
  <si>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</si>
  <si>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</si>
  <si>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</si>
  <si>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</si>
  <si>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</si>
  <si>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</si>
  <si>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</si>
  <si>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</si>
  <si>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</si>
  <si>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</si>
  <si>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</si>
  <si>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</si>
  <si>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</si>
  <si>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</si>
  <si>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</si>
  <si>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</si>
  <si>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</si>
  <si>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</si>
  <si>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</si>
  <si>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</si>
  <si>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</si>
  <si>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</si>
  <si>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</si>
  <si>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</si>
  <si>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</si>
  <si>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</si>
  <si>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</si>
  <si>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</si>
  <si>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</si>
  <si>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</si>
  <si>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</si>
  <si>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</si>
  <si>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</si>
  <si>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</si>
  <si>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</si>
  <si>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</si>
  <si>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</si>
  <si>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</si>
  <si>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</si>
  <si>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</si>
  <si>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</si>
  <si>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</si>
  <si>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</si>
  <si>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</si>
  <si>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</si>
  <si>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</si>
  <si>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</si>
  <si>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</si>
  <si>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</si>
  <si>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</si>
  <si>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</si>
  <si>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</si>
  <si>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</si>
  <si>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</si>
  <si>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</si>
  <si>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</si>
  <si>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</si>
  <si>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</si>
  <si>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</si>
  <si>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</si>
  <si>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</si>
  <si>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</si>
  <si>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</si>
  <si>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</si>
  <si>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</si>
  <si>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</si>
  <si>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</si>
  <si>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</si>
  <si>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</si>
  <si>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</si>
  <si>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</si>
  <si>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</si>
  <si>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</si>
  <si>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</si>
  <si>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</si>
  <si>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</si>
  <si>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</si>
  <si>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</si>
  <si>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</si>
  <si>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</si>
  <si>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</si>
  <si>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</si>
  <si>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</si>
  <si>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</si>
  <si>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</si>
  <si>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</si>
  <si>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</si>
  <si>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</si>
  <si>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</si>
  <si>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</si>
  <si>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</si>
  <si>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</si>
  <si>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</si>
  <si>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</si>
  <si>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</si>
  <si>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</si>
  <si>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</si>
  <si>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</si>
  <si>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</si>
  <si>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</si>
  <si>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</si>
  <si>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</si>
  <si>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</si>
  <si>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</si>
  <si>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</si>
  <si>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</si>
  <si>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</si>
  <si>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</si>
  <si>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</si>
  <si>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</si>
  <si>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</si>
  <si>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</si>
  <si>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</si>
  <si>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</si>
  <si>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</si>
  <si>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</si>
  <si>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</si>
  <si>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</si>
  <si>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</si>
  <si>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</si>
  <si>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</si>
  <si>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</si>
  <si>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</si>
  <si>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</si>
  <si>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</si>
  <si>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</si>
  <si>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</si>
  <si>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</si>
  <si>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</si>
  <si>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</si>
  <si>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</si>
  <si>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</si>
  <si>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</si>
  <si>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</si>
  <si>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</si>
  <si>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</si>
  <si>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</si>
  <si>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</si>
  <si>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</si>
  <si>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</si>
  <si>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</si>
  <si>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</si>
  <si>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</si>
  <si>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</si>
  <si>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</si>
  <si>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</si>
  <si>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</si>
  <si>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</si>
  <si>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</si>
  <si>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</si>
  <si>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</si>
  <si>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</si>
  <si>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</si>
  <si>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</si>
  <si>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</si>
  <si>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</si>
  <si>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</si>
  <si>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</si>
  <si>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</si>
  <si>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</si>
  <si>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</si>
  <si>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</si>
  <si>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</si>
  <si>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</si>
  <si>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</si>
  <si>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</si>
  <si>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</si>
  <si>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</si>
  <si>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</si>
  <si>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</si>
  <si>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</si>
  <si>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</si>
  <si>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</si>
  <si>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</si>
  <si>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</si>
  <si>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</si>
  <si>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</si>
  <si>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</si>
  <si>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</si>
  <si>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</si>
  <si>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</si>
  <si>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</si>
  <si>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</si>
  <si>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</si>
  <si>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</si>
  <si>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</si>
  <si>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</si>
  <si>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</si>
  <si>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</si>
  <si>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</si>
  <si>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</si>
  <si>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</si>
  <si>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</si>
  <si>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</si>
  <si>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</si>
  <si>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</si>
  <si>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</si>
  <si>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</si>
  <si>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</si>
  <si>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</si>
  <si>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</si>
  <si>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</si>
  <si>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</si>
  <si>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</si>
  <si>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</si>
  <si>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</si>
  <si>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</si>
  <si>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</si>
  <si>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</si>
  <si>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</si>
  <si>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</si>
  <si>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</si>
  <si>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</si>
  <si>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</si>
  <si>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</si>
  <si>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</si>
  <si>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</si>
  <si>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</si>
  <si>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</si>
  <si>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</si>
  <si>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</si>
  <si>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</si>
  <si>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</si>
  <si>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</si>
  <si>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</si>
  <si>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</si>
  <si>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</si>
  <si>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</si>
  <si>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</si>
  <si>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</si>
  <si>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</si>
  <si>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</si>
  <si>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</si>
  <si>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</si>
  <si>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</si>
  <si>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</si>
  <si>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</si>
  <si>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</si>
  <si>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</si>
  <si>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</si>
  <si>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</si>
  <si>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</si>
  <si>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</si>
  <si>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</si>
  <si>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</si>
  <si>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</si>
  <si>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</si>
  <si>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</si>
  <si>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</si>
  <si>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</si>
  <si>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</si>
  <si>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</si>
  <si>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</si>
  <si>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</si>
  <si>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</si>
  <si>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</si>
  <si>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</si>
  <si>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</si>
  <si>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</si>
  <si>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</si>
  <si>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</si>
  <si>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</si>
  <si>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</si>
  <si>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</si>
  <si>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</si>
  <si>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</si>
  <si>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</si>
  <si>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</si>
  <si>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</si>
  <si>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</si>
  <si>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</si>
  <si>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</si>
  <si>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</si>
  <si>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</si>
  <si>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</si>
  <si>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</si>
  <si>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</si>
  <si>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</si>
  <si>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</si>
  <si>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</si>
  <si>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</si>
  <si>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720 G1, 720 G2, 725 G1, 725 G2, 820 G1, 820 G2</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</si>
  <si>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</si>
  <si>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</si>
  <si>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</si>
  <si>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</si>
  <si>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</si>
  <si>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</si>
  <si>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</si>
  <si>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</si>
  <si>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</si>
  <si>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</si>
  <si>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</si>
  <si>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</si>
  <si>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</si>
  <si>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</si>
  <si>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</si>
  <si>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820 G1 BL silver BL - DE</t>
  </si>
  <si>
    <t>German</t>
  </si>
  <si>
    <t>HP/W. PS/820 G1 (silver frame)/BL/DE</t>
  </si>
  <si>
    <t>Price – NON-Backlit</t>
  </si>
  <si>
    <t>HP 820 G1 BL silver BL - FR</t>
  </si>
  <si>
    <t>French</t>
  </si>
  <si>
    <t>HP/W. PS/820 G1 (silver frame)/BL/FR</t>
  </si>
  <si>
    <t>Packing size</t>
  </si>
  <si>
    <t>Big</t>
  </si>
  <si>
    <t>HP 820 G1 BL silver BL - IT</t>
  </si>
  <si>
    <t>Italian</t>
  </si>
  <si>
    <t>HP/W. PS/820 G1 (silver frame)/BL/IT</t>
  </si>
  <si>
    <t>Package height (CM)</t>
  </si>
  <si>
    <t>HP 820 G1 BL silver BL - ES</t>
  </si>
  <si>
    <t>Spanish</t>
  </si>
  <si>
    <t>HP/W. PS/820 G1 (silver frame)/BL/ES</t>
  </si>
  <si>
    <t>Package width (CM)</t>
  </si>
  <si>
    <t>HP 820 G1 BL silver BL - UK</t>
  </si>
  <si>
    <t>UK</t>
  </si>
  <si>
    <t>HP/W. PS/820 G1 (silver frame)/BL/UK</t>
  </si>
  <si>
    <t>Package length (CM)</t>
  </si>
  <si>
    <t>HP 820 G1 BL silver BL - NORDIC</t>
  </si>
  <si>
    <t>Belgian</t>
  </si>
  <si>
    <t>HP/W. PS/820 G1 (silver frame)/BL/NOR</t>
  </si>
  <si>
    <t>Origin of Product</t>
  </si>
  <si>
    <t>HP 820 G1 BL silver BL - Belgian</t>
  </si>
  <si>
    <t>Swiss</t>
  </si>
  <si>
    <t>HP/W. PS/820 G1 (silver frame)/BL/BE</t>
  </si>
  <si>
    <t>Package weight (GR)</t>
  </si>
  <si>
    <t>HP 820 G1 BL silver BL - Swiss</t>
  </si>
  <si>
    <t>US International</t>
  </si>
  <si>
    <t>HP/W. PS/820 G1 (silver frame)/BL/CH</t>
  </si>
  <si>
    <t>HP 820 G1 BL silver BL - US int</t>
  </si>
  <si>
    <t>US</t>
  </si>
  <si>
    <t>HP/W. PS/820 G1 (silver frame)/BL/USI</t>
  </si>
  <si>
    <t>Parent sku</t>
  </si>
  <si>
    <t>HP 820 g1 parent</t>
  </si>
  <si>
    <t>HP 820 G1 BL silver BL - US</t>
  </si>
  <si>
    <t>HP/W. PS/820 G1 (silver frame)/BL/US</t>
  </si>
  <si>
    <t>Parent EAN</t>
  </si>
  <si>
    <t>HP 820 G1 BL black BL - DE</t>
  </si>
  <si>
    <t>HP/W. PS/820 G1 (black frame)/BL/DE</t>
  </si>
  <si>
    <t>HP 820 G1 BL black BL - FR</t>
  </si>
  <si>
    <t>HP/W. PS/820 G1 (black frame)/BL/FR</t>
  </si>
  <si>
    <t>Item_type</t>
  </si>
  <si>
    <t>laptop-computer-replacement-parts</t>
  </si>
  <si>
    <t>HP 820 G1 BL black BL - IT</t>
  </si>
  <si>
    <t>HP/W. PS/820 G1 (black frame)/BL/IT</t>
  </si>
  <si>
    <t>HP 820 G1 BL black BL - ES</t>
  </si>
  <si>
    <t>HP/W. PS/820 G1 (black frame)/BL/ES</t>
  </si>
  <si>
    <t>Default quantity</t>
  </si>
  <si>
    <t>HP 820 G1 BL black BL - UK</t>
  </si>
  <si>
    <t>HP/W. PS/820 G1 (black frame)/BL/UK</t>
  </si>
  <si>
    <t>HP 820 G1 BL black BL - NORDIC</t>
  </si>
  <si>
    <t>Scandinavian – Nordic</t>
  </si>
  <si>
    <t>HP/W. PS/820 G1 (black frame)/BL/NOR</t>
  </si>
  <si>
    <t>Format</t>
  </si>
  <si>
    <t>Update</t>
  </si>
  <si>
    <t>HP 820 G1 BL black BL - Belgian</t>
  </si>
  <si>
    <t>HP/W. PS/820 G1 (black frame)/BL/BE</t>
  </si>
  <si>
    <t>HP 820 G1 BL black BL - Swiss</t>
  </si>
  <si>
    <t>HP/W. PS/820 G1 (black frame)/BL/CH</t>
  </si>
  <si>
    <t>HP 820 G1 BL black BL - US int</t>
  </si>
  <si>
    <t>HP/W. PS/820 G1 (black frame)/BL/USI</t>
  </si>
  <si>
    <t>Bullet Point 1:</t>
  </si>
  <si>
    <t>HP 820 G1 BL black BL - US</t>
  </si>
  <si>
    <t>HP/W. PS/820 G1 (black frame)/BL/US</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</si>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</sst>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9">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99EEBC4" TargetMode="External"/><Relationship Id="rId1" Type="http://schemas.openxmlformats.org/officeDocument/2006/relationships/externalLinkPath" Target="file:///899EEBC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P1" zoomScaleNormal="100" workbookViewId="0">
      <selection activeCell="AW25" sqref="AW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634</v>
      </c>
    </row>
    <row r="4" spans="1:193" ht="17" x14ac:dyDescent="0.2">
      <c r="A4" s="2" t="str">
        <f>IF(ISBLANK(Values!E3),"",IF(Values!$B$37="EU","computercomponent","computer"))</f>
        <v>computercomponent</v>
      </c>
      <c r="B4" s="28" t="str">
        <f>Values!B13</f>
        <v>HP 820 g1 parent</v>
      </c>
      <c r="C4" s="28" t="s">
        <v>345</v>
      </c>
      <c r="D4" s="29">
        <f>Values!B14</f>
        <v>5714401820994</v>
      </c>
      <c r="E4" s="2" t="s">
        <v>346</v>
      </c>
      <c r="F4" s="28" t="str">
        <f>SUBSTITUTE(Values!B1, "{language}", "") &amp; " " &amp; Values!B3</f>
        <v>ersatztastatur  Hintergrundbeleuchtung für HP  720 G1, 720 G2, 725 G1, 725 G2, 820 G1, 820 G2</v>
      </c>
      <c r="G4" s="28" t="s">
        <v>345</v>
      </c>
      <c r="H4" s="2" t="str">
        <f>Values!B16</f>
        <v>laptop-computer-replacement-parts</v>
      </c>
      <c r="I4" s="2" t="str">
        <f>IF(ISBLANK(Values!E3),"","4730574031")</f>
        <v>4730574031</v>
      </c>
      <c r="J4" s="30" t="str">
        <f>Values!B13</f>
        <v>HP 820 g1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HP 820 G1 BL silver BL - DE</v>
      </c>
      <c r="C5" s="30" t="str">
        <f>IF(ISBLANK(Values!E4),"","TellusRem")</f>
        <v>TellusRem</v>
      </c>
      <c r="D5" s="29">
        <f>IF(ISBLANK(Values!E4),"",Values!E4)</f>
        <v>5714401820017</v>
      </c>
      <c r="E5" s="2" t="str">
        <f>IF(ISBLANK(Values!E4),"","EAN")</f>
        <v>EAN</v>
      </c>
      <c r="F5" s="28" t="str">
        <f>IF(ISBLANK(Values!E4),"",IF(Values!J4, SUBSTITUTE(Values!$B$1, "{language}", Values!H4) &amp; " " &amp;Values!$B$3, SUBSTITUTE(Values!$B$2, "{language}", Values!$H4) &amp; " " &amp;Values!$B$3))</f>
        <v>ersatztastatur Deutsche Hintergrundbeleuchtung für HP  720 G1, 720 G2, 725 G1, 725 G2, 820 G1, 820 G2</v>
      </c>
      <c r="G5" s="30" t="str">
        <f>IF(ISBLANK(Values!E4),"","TellusRem")</f>
        <v>TellusRem</v>
      </c>
      <c r="H5" s="2" t="str">
        <f>IF(ISBLANK(Values!E4),"",Values!$B$16)</f>
        <v>laptop-computer-replacement-parts</v>
      </c>
      <c r="I5" s="2" t="str">
        <f>IF(ISBLANK(Values!E4),"","4730574031")</f>
        <v>4730574031</v>
      </c>
      <c r="J5" s="32" t="str">
        <f>IF(ISBLANK(Values!E4),"",Values!F4 )</f>
        <v>HP 820 G1 BL silver BL - DE</v>
      </c>
      <c r="K5" s="28">
        <f>IF(ISBLANK(Values!E4),"",IF(Values!J4, Values!$B$4, Values!$B$5))</f>
        <v>56.99</v>
      </c>
      <c r="L5" s="28" t="str">
        <f>IF(ISBLANK(Values!E4),"",IF($CO5="DEFAULT", Values!$B$18, ""))</f>
        <v/>
      </c>
      <c r="M5" s="28" t="str">
        <f>IF(ISBLANK(Values!E4),"",Values!$M4)</f>
        <v>https://raw.githubusercontent.com/PatrickVibild/TellusAmazonPictures/master/pictures/HP/W. PS/820 G1 (silver frame)/BL/DE/1.jpg</v>
      </c>
      <c r="N5" s="28" t="str">
        <f>IF(ISBLANK(Values!$F4),"",Values!N4)</f>
        <v>https://raw.githubusercontent.com/PatrickVibild/TellusAmazonPictures/master/pictures/HP/W. PS/820 G1 (silver frame)/BL/DE/2.jpg</v>
      </c>
      <c r="O5" s="28" t="str">
        <f>IF(ISBLANK(Values!$F4),"",Values!O4)</f>
        <v>https://raw.githubusercontent.com/PatrickVibild/TellusAmazonPictures/master/pictures/HP/W. PS/820 G1 (silver frame)/BL/DE/3.jpg</v>
      </c>
      <c r="P5" s="28" t="str">
        <f>IF(ISBLANK(Values!$F4),"",Values!P4)</f>
        <v>https://raw.githubusercontent.com/PatrickVibild/TellusAmazonPictures/master/pictures/HP/W. PS/820 G1 (silver frame)/BL/DE/4.jpg</v>
      </c>
      <c r="Q5" s="28" t="str">
        <f>IF(ISBLANK(Values!$F4),"",Values!Q4)</f>
        <v>https://raw.githubusercontent.com/PatrickVibild/TellusAmazonPictures/master/pictures/HP/W. PS/820 G1 (silver frame)/BL/DE/5.jpg</v>
      </c>
      <c r="R5" s="28" t="str">
        <f>IF(ISBLANK(Values!$F4),"",Values!R4)</f>
        <v>https://raw.githubusercontent.com/PatrickVibild/TellusAmazonPictures/master/pictures/HP/W. PS/820 G1 (silver frame)/BL/DE/6.jpg</v>
      </c>
      <c r="S5" s="28" t="str">
        <f>IF(ISBLANK(Values!$F4),"",Values!S4)</f>
        <v>https://raw.githubusercontent.com/PatrickVibild/TellusAmazonPictures/master/pictures/HP/W. PS/820 G1 (silver frame)/BL/DE/7.jpg</v>
      </c>
      <c r="T5" s="28" t="str">
        <f>IF(ISBLANK(Values!$F4),"",Values!T4)</f>
        <v>https://raw.githubusercontent.com/PatrickVibild/TellusAmazonPictures/master/pictures/HP/W. PS/820 G1 (silver frame)/BL/DE/8.jpg</v>
      </c>
      <c r="U5" s="28" t="str">
        <f>IF(ISBLANK(Values!$F4),"",Values!U4)</f>
        <v>https://raw.githubusercontent.com/PatrickVibild/TellusAmazonPictures/master/pictures/HP/W. PS/820 G1 (silver frame)/BL/DE/9.jpg</v>
      </c>
      <c r="W5" s="30" t="str">
        <f>IF(ISBLANK(Values!E4),"","Child")</f>
        <v>Child</v>
      </c>
      <c r="X5" s="30" t="str">
        <f>IF(ISBLANK(Values!E4),"",Values!$B$13)</f>
        <v>HP 820 g1 parent</v>
      </c>
      <c r="Y5" s="32" t="str">
        <f>IF(ISBLANK(Values!E4),"","Size-Color")</f>
        <v>Size-Color</v>
      </c>
      <c r="Z5" s="30" t="str">
        <f>IF(ISBLANK(Values!E4),"","variation")</f>
        <v>variation</v>
      </c>
      <c r="AA5" s="2" t="str">
        <f>IF(ISBLANK(Values!E4),"",Values!$B$20)</f>
        <v>Update</v>
      </c>
      <c r="AB5" s="2" t="str">
        <f>IF(ISBLANK(Values!E4),"",Values!$B$29)</f>
        <v>6 Monate Garantie nach dem Liefertermin. Im Falle einer Fehlfunktion der Tastatur wird ein neues Gerät oder ein Ersatzteil für die Tastatur des Produkts gesendet. Bei Sortierung des Bestands wird eine volle Rückerstattung gewährt.</v>
      </c>
      <c r="AI5" s="35"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3"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5" s="2" t="str">
        <f>IF(ISBLANK(Values!E4),"",Values!$B$25)</f>
        <v xml:space="preserve">♻️ ÖFFENTLICHES PRODUKT - Kaufen Sie renoviert, KAUFEN SIE GRÜN! Reduzieren Sie mehr als 80% Kohlendioxid, indem Sie unsere überholten Tastaturen kaufen, im Vergleich zu einer neuen Tastatur! </v>
      </c>
      <c r="AL5" s="2" t="str">
        <f>IF(ISBLANK(Values!E4),"",SUBSTITUTE(SUBSTITUTE(IF(Values!$J4, Values!$B$26, Values!$B$33), "{language}", Values!$H4), "{flag}", INDEX(options!$E$1:$E$20, Values!$V4)))</f>
        <v xml:space="preserve">👉 LAYOUT - 🇩🇪 Deutsche mit Hintergrundbeleuchtung </v>
      </c>
      <c r="AM5" s="2" t="str">
        <f>SUBSTITUTE(IF(ISBLANK(Values!E4),"",Values!$B$27), "{model}", Values!$B$3)</f>
        <v xml:space="preserve">👉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5" s="28" t="str">
        <f>CONCATENATE(IF(ISBLANK(Values!E4),"",Values!H4), "-Silver")</f>
        <v>Deutsche-Silver</v>
      </c>
      <c r="AV5" s="2" t="str">
        <f>IF(ISBLANK(Values!E4),"",IF(Values!J4,"Backlit", "Non-Backlit"))</f>
        <v>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Dänemark</v>
      </c>
      <c r="CZ5" s="2" t="str">
        <f>IF(ISBLANK(Values!E4),"","No")</f>
        <v>No</v>
      </c>
      <c r="DA5" s="2" t="str">
        <f>IF(ISBLANK(Values!E4),"","No")</f>
        <v>No</v>
      </c>
      <c r="DO5" s="2" t="str">
        <f>IF(ISBLANK(Values!E4),"","Parts")</f>
        <v>Parts</v>
      </c>
      <c r="DP5" s="2"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2" t="str">
        <f>IF(ISBLANK(Values!E4),"",Values!$B$31)</f>
        <v>6 Monate Garantie nach dem Liefertermin. Im Falle einer Fehlfunktion der Tastatur wird ein neues Gerät oder ein Ersatzteil für die Tastatur des Produkts gesendet. Bei Sortierung des Bestands wird eine volle Rückerstattung gewährt.</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56.99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3">
        <f>K5</f>
        <v>56.99</v>
      </c>
    </row>
    <row r="6" spans="1:193" ht="48" x14ac:dyDescent="0.2">
      <c r="A6" s="2" t="str">
        <f>IF(ISBLANK(Values!E5),"",IF(Values!$B$37="EU","computercomponent","computer"))</f>
        <v>computercomponent</v>
      </c>
      <c r="B6" s="34" t="str">
        <f>IF(ISBLANK(Values!E5),"",Values!F5)</f>
        <v>HP 820 G1 BL silver BL - FR</v>
      </c>
      <c r="C6" s="30" t="str">
        <f>IF(ISBLANK(Values!E5),"","TellusRem")</f>
        <v>TellusRem</v>
      </c>
      <c r="D6" s="29">
        <f>IF(ISBLANK(Values!E5),"",Values!E5)</f>
        <v>5714401820024</v>
      </c>
      <c r="E6" s="2" t="str">
        <f>IF(ISBLANK(Values!E5),"","EAN")</f>
        <v>EAN</v>
      </c>
      <c r="F6" s="28" t="str">
        <f>IF(ISBLANK(Values!E5),"",IF(Values!J5, SUBSTITUTE(Values!$B$1, "{language}", Values!H5) &amp; " " &amp;Values!$B$3, SUBSTITUTE(Values!$B$2, "{language}", Values!$H5) &amp; " " &amp;Values!$B$3))</f>
        <v>ersatztastatur Französisch Hintergrundbeleuchtung für HP  720 G1, 720 G2, 725 G1, 725 G2, 820 G1, 820 G2</v>
      </c>
      <c r="G6" s="30" t="str">
        <f>IF(ISBLANK(Values!E5),"","TellusRem")</f>
        <v>TellusRem</v>
      </c>
      <c r="H6" s="2" t="str">
        <f>IF(ISBLANK(Values!E5),"",Values!$B$16)</f>
        <v>laptop-computer-replacement-parts</v>
      </c>
      <c r="I6" s="2" t="str">
        <f>IF(ISBLANK(Values!E5),"","4730574031")</f>
        <v>4730574031</v>
      </c>
      <c r="J6" s="32" t="str">
        <f>IF(ISBLANK(Values!E5),"",Values!F5 )</f>
        <v>HP 820 G1 BL silver BL - FR</v>
      </c>
      <c r="K6" s="28">
        <f>IF(ISBLANK(Values!E5),"",IF(Values!J5, Values!$B$4, Values!$B$5))</f>
        <v>56.99</v>
      </c>
      <c r="L6" s="28" t="str">
        <f>IF(ISBLANK(Values!E5),"",IF($CO6="DEFAULT", Values!$B$18, ""))</f>
        <v/>
      </c>
      <c r="M6" s="28" t="str">
        <f>IF(ISBLANK(Values!E5),"",Values!$M5)</f>
        <v>https://raw.githubusercontent.com/PatrickVibild/TellusAmazonPictures/master/pictures/HP/W. PS/820 G1 (silver frame)/BL/FR/1.jpg</v>
      </c>
      <c r="N6" s="28" t="str">
        <f>IF(ISBLANK(Values!$F5),"",Values!N5)</f>
        <v>https://raw.githubusercontent.com/PatrickVibild/TellusAmazonPictures/master/pictures/HP/W. PS/820 G1 (silver frame)/BL/FR/2.jpg</v>
      </c>
      <c r="O6" s="28" t="str">
        <f>IF(ISBLANK(Values!$F5),"",Values!O5)</f>
        <v>https://raw.githubusercontent.com/PatrickVibild/TellusAmazonPictures/master/pictures/HP/W. PS/820 G1 (silver frame)/BL/FR/3.jpg</v>
      </c>
      <c r="P6" s="28" t="str">
        <f>IF(ISBLANK(Values!$F5),"",Values!P5)</f>
        <v>https://raw.githubusercontent.com/PatrickVibild/TellusAmazonPictures/master/pictures/HP/W. PS/820 G1 (silver frame)/BL/FR/4.jpg</v>
      </c>
      <c r="Q6" s="28" t="str">
        <f>IF(ISBLANK(Values!$F5),"",Values!Q5)</f>
        <v>https://raw.githubusercontent.com/PatrickVibild/TellusAmazonPictures/master/pictures/HP/W. PS/820 G1 (silver frame)/BL/FR/5.jpg</v>
      </c>
      <c r="R6" s="28" t="str">
        <f>IF(ISBLANK(Values!$F5),"",Values!R5)</f>
        <v>https://raw.githubusercontent.com/PatrickVibild/TellusAmazonPictures/master/pictures/HP/W. PS/820 G1 (silver frame)/BL/FR/6.jpg</v>
      </c>
      <c r="S6" s="28" t="str">
        <f>IF(ISBLANK(Values!$F5),"",Values!S5)</f>
        <v>https://raw.githubusercontent.com/PatrickVibild/TellusAmazonPictures/master/pictures/HP/W. PS/820 G1 (silver frame)/BL/FR/7.jpg</v>
      </c>
      <c r="T6" s="28" t="str">
        <f>IF(ISBLANK(Values!$F5),"",Values!T5)</f>
        <v>https://raw.githubusercontent.com/PatrickVibild/TellusAmazonPictures/master/pictures/HP/W. PS/820 G1 (silver frame)/BL/FR/8.jpg</v>
      </c>
      <c r="U6" s="28" t="str">
        <f>IF(ISBLANK(Values!$F5),"",Values!U5)</f>
        <v>https://raw.githubusercontent.com/PatrickVibild/TellusAmazonPictures/master/pictures/HP/W. PS/820 G1 (silver frame)/BL/FR/9.jpg</v>
      </c>
      <c r="W6" s="30" t="str">
        <f>IF(ISBLANK(Values!E5),"","Child")</f>
        <v>Child</v>
      </c>
      <c r="X6" s="30" t="str">
        <f>IF(ISBLANK(Values!E5),"",Values!$B$13)</f>
        <v>HP 820 g1 parent</v>
      </c>
      <c r="Y6" s="32" t="str">
        <f>IF(ISBLANK(Values!E5),"","Size-Color")</f>
        <v>Size-Color</v>
      </c>
      <c r="Z6" s="30" t="str">
        <f>IF(ISBLANK(Values!E5),"","variation")</f>
        <v>variation</v>
      </c>
      <c r="AA6" s="2" t="str">
        <f>IF(ISBLANK(Values!E5),"",Values!$B$20)</f>
        <v>Update</v>
      </c>
      <c r="AB6" s="2" t="str">
        <f>IF(ISBLANK(Values!E5),"",Values!$B$29)</f>
        <v>6 Monate Garantie nach dem Liefertermin. Im Falle einer Fehlfunktion der Tastatur wird ein neues Gerät oder ein Ersatzteil für die Tastatur des Produkts gesendet. Bei Sortierung des Bestands wird eine volle Rückerstattung gewährt.</v>
      </c>
      <c r="AI6" s="35"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3"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6" s="2" t="str">
        <f>IF(ISBLANK(Values!E5),"",Values!$B$25)</f>
        <v xml:space="preserve">♻️ ÖFFENTLICHES PRODUKT - Kaufen Sie renoviert, KAUFEN SIE GRÜN! Reduzieren Sie mehr als 80% Kohlendioxid, indem Sie unsere überholten Tastaturen kaufen, im Vergleich zu einer neuen Tastatur! </v>
      </c>
      <c r="AL6" s="2" t="str">
        <f>IF(ISBLANK(Values!E5),"",SUBSTITUTE(SUBSTITUTE(IF(Values!$J5, Values!$B$26, Values!$B$33), "{language}", Values!$H5), "{flag}", INDEX(options!$E$1:$E$20, Values!$V5)))</f>
        <v xml:space="preserve">👉 LAYOUT - 🇫🇷 Französisch mit Hintergrundbeleuchtung </v>
      </c>
      <c r="AM6" s="2" t="str">
        <f>SUBSTITUTE(IF(ISBLANK(Values!E5),"",Values!$B$27), "{model}", Values!$B$3)</f>
        <v xml:space="preserve">👉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6" s="28" t="str">
        <f>CONCATENATE(IF(ISBLANK(Values!E5),"",Values!H5), "-Silver")</f>
        <v>Französisch-Silver</v>
      </c>
      <c r="AV6" s="2" t="str">
        <f>IF(ISBLANK(Values!E5),"",IF(Values!J5,"Backlit", "Non-Backlit"))</f>
        <v>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Dänemark</v>
      </c>
      <c r="CZ6" s="2" t="str">
        <f>IF(ISBLANK(Values!E5),"","No")</f>
        <v>No</v>
      </c>
      <c r="DA6" s="2" t="str">
        <f>IF(ISBLANK(Values!E5),"","No")</f>
        <v>No</v>
      </c>
      <c r="DO6" s="2" t="str">
        <f>IF(ISBLANK(Values!E5),"","Parts")</f>
        <v>Parts</v>
      </c>
      <c r="DP6" s="2"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2" t="str">
        <f>IF(ISBLANK(Values!E5),"",Values!$B$31)</f>
        <v>6 Monate Garantie nach dem Liefertermin. Im Falle einer Fehlfunktion der Tastatur wird ein neues Gerät oder ein Ersatzteil für die Tastatur des Produkts gesendet. Bei Sortierung des Bestands wird eine volle Rückerstattung gewährt.</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56.99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3">
        <f>K6</f>
        <v>56.99</v>
      </c>
    </row>
    <row r="7" spans="1:193" ht="48" x14ac:dyDescent="0.2">
      <c r="A7" s="2" t="str">
        <f>IF(ISBLANK(Values!E6),"",IF(Values!$B$37="EU","computercomponent","computer"))</f>
        <v>computercomponent</v>
      </c>
      <c r="B7" s="34" t="str">
        <f>IF(ISBLANK(Values!E6),"",Values!F6)</f>
        <v>HP 820 G1 BL silver BL - IT</v>
      </c>
      <c r="C7" s="30" t="str">
        <f>IF(ISBLANK(Values!E6),"","TellusRem")</f>
        <v>TellusRem</v>
      </c>
      <c r="D7" s="29">
        <f>IF(ISBLANK(Values!E6),"",Values!E6)</f>
        <v>5714401820031</v>
      </c>
      <c r="E7" s="2" t="str">
        <f>IF(ISBLANK(Values!E6),"","EAN")</f>
        <v>EAN</v>
      </c>
      <c r="F7" s="28" t="str">
        <f>IF(ISBLANK(Values!E6),"",IF(Values!J6, SUBSTITUTE(Values!$B$1, "{language}", Values!H6) &amp; " " &amp;Values!$B$3, SUBSTITUTE(Values!$B$2, "{language}", Values!$H6) &amp; " " &amp;Values!$B$3))</f>
        <v>ersatztastatur Italienisch Hintergrundbeleuchtung für HP  720 G1, 720 G2, 725 G1, 725 G2, 820 G1, 820 G2</v>
      </c>
      <c r="G7" s="30" t="str">
        <f>IF(ISBLANK(Values!E6),"","TellusRem")</f>
        <v>TellusRem</v>
      </c>
      <c r="H7" s="2" t="str">
        <f>IF(ISBLANK(Values!E6),"",Values!$B$16)</f>
        <v>laptop-computer-replacement-parts</v>
      </c>
      <c r="I7" s="2" t="str">
        <f>IF(ISBLANK(Values!E6),"","4730574031")</f>
        <v>4730574031</v>
      </c>
      <c r="J7" s="32" t="str">
        <f>IF(ISBLANK(Values!E6),"",Values!F6 )</f>
        <v>HP 820 G1 BL silver BL - IT</v>
      </c>
      <c r="K7" s="28">
        <f>IF(ISBLANK(Values!E6),"",IF(Values!J6, Values!$B$4, Values!$B$5))</f>
        <v>56.99</v>
      </c>
      <c r="L7" s="28" t="str">
        <f>IF(ISBLANK(Values!E6),"",IF($CO7="DEFAULT", Values!$B$18, ""))</f>
        <v/>
      </c>
      <c r="M7" s="28" t="str">
        <f>IF(ISBLANK(Values!E6),"",Values!$M6)</f>
        <v>https://raw.githubusercontent.com/PatrickVibild/TellusAmazonPictures/master/pictures/HP/W. PS/820 G1 (silver frame)/BL/IT/1.jpg</v>
      </c>
      <c r="N7" s="28" t="str">
        <f>IF(ISBLANK(Values!$F6),"",Values!N6)</f>
        <v>https://raw.githubusercontent.com/PatrickVibild/TellusAmazonPictures/master/pictures/HP/W. PS/820 G1 (silver frame)/BL/IT/2.jpg</v>
      </c>
      <c r="O7" s="28" t="str">
        <f>IF(ISBLANK(Values!$F6),"",Values!O6)</f>
        <v>https://raw.githubusercontent.com/PatrickVibild/TellusAmazonPictures/master/pictures/HP/W. PS/820 G1 (silver frame)/BL/IT/3.jpg</v>
      </c>
      <c r="P7" s="28" t="str">
        <f>IF(ISBLANK(Values!$F6),"",Values!P6)</f>
        <v>https://raw.githubusercontent.com/PatrickVibild/TellusAmazonPictures/master/pictures/HP/W. PS/820 G1 (silver frame)/BL/IT/4.jpg</v>
      </c>
      <c r="Q7" s="28" t="str">
        <f>IF(ISBLANK(Values!$F6),"",Values!Q6)</f>
        <v>https://raw.githubusercontent.com/PatrickVibild/TellusAmazonPictures/master/pictures/HP/W. PS/820 G1 (silver frame)/BL/IT/5.jpg</v>
      </c>
      <c r="R7" s="28" t="str">
        <f>IF(ISBLANK(Values!$F6),"",Values!R6)</f>
        <v>https://raw.githubusercontent.com/PatrickVibild/TellusAmazonPictures/master/pictures/HP/W. PS/820 G1 (silver frame)/BL/IT/6.jpg</v>
      </c>
      <c r="S7" s="28" t="str">
        <f>IF(ISBLANK(Values!$F6),"",Values!S6)</f>
        <v>https://raw.githubusercontent.com/PatrickVibild/TellusAmazonPictures/master/pictures/HP/W. PS/820 G1 (silver frame)/BL/IT/7.jpg</v>
      </c>
      <c r="T7" s="28" t="str">
        <f>IF(ISBLANK(Values!$F6),"",Values!T6)</f>
        <v>https://raw.githubusercontent.com/PatrickVibild/TellusAmazonPictures/master/pictures/HP/W. PS/820 G1 (silver frame)/BL/IT/8.jpg</v>
      </c>
      <c r="U7" s="28" t="str">
        <f>IF(ISBLANK(Values!$F6),"",Values!U6)</f>
        <v>https://raw.githubusercontent.com/PatrickVibild/TellusAmazonPictures/master/pictures/HP/W. PS/820 G1 (silver frame)/BL/IT/9.jpg</v>
      </c>
      <c r="W7" s="30" t="str">
        <f>IF(ISBLANK(Values!E6),"","Child")</f>
        <v>Child</v>
      </c>
      <c r="X7" s="30" t="str">
        <f>IF(ISBLANK(Values!E6),"",Values!$B$13)</f>
        <v>HP 820 g1 parent</v>
      </c>
      <c r="Y7" s="32" t="str">
        <f>IF(ISBLANK(Values!E6),"","Size-Color")</f>
        <v>Size-Color</v>
      </c>
      <c r="Z7" s="30" t="str">
        <f>IF(ISBLANK(Values!E6),"","variation")</f>
        <v>variation</v>
      </c>
      <c r="AA7" s="2" t="str">
        <f>IF(ISBLANK(Values!E6),"",Values!$B$20)</f>
        <v>Update</v>
      </c>
      <c r="AB7" s="2" t="str">
        <f>IF(ISBLANK(Values!E6),"",Values!$B$29)</f>
        <v>6 Monate Garantie nach dem Liefertermin. Im Falle einer Fehlfunktion der Tastatur wird ein neues Gerät oder ein Ersatzteil für die Tastatur des Produkts gesendet. Bei Sortierung des Bestands wird eine volle Rückerstattung gewährt.</v>
      </c>
      <c r="AI7" s="35"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3"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7" s="2" t="str">
        <f>IF(ISBLANK(Values!E6),"",Values!$B$25)</f>
        <v xml:space="preserve">♻️ ÖFFENTLICHES PRODUKT - Kaufen Sie renoviert, KAUFEN SIE GRÜN! Reduzieren Sie mehr als 80% Kohlendioxid, indem Sie unsere überholten Tastaturen kaufen, im Vergleich zu einer neuen Tastatur! </v>
      </c>
      <c r="AL7" s="2" t="str">
        <f>IF(ISBLANK(Values!E6),"",SUBSTITUTE(SUBSTITUTE(IF(Values!$J6, Values!$B$26, Values!$B$33), "{language}", Values!$H6), "{flag}", INDEX(options!$E$1:$E$20, Values!$V6)))</f>
        <v xml:space="preserve">👉 LAYOUT - 🇮🇹 Italienisch mit Hintergrundbeleuchtung </v>
      </c>
      <c r="AM7" s="2" t="str">
        <f>SUBSTITUTE(IF(ISBLANK(Values!E6),"",Values!$B$27), "{model}", Values!$B$3)</f>
        <v xml:space="preserve">👉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7" s="28" t="str">
        <f>CONCATENATE(IF(ISBLANK(Values!E6),"",Values!H6), "-Silver")</f>
        <v>Italienisch-Silver</v>
      </c>
      <c r="AV7" s="2" t="str">
        <f>IF(ISBLANK(Values!E6),"",IF(Values!J6,"Backlit", "Non-Backlit"))</f>
        <v>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Dänemark</v>
      </c>
      <c r="CZ7" s="2" t="str">
        <f>IF(ISBLANK(Values!E6),"","No")</f>
        <v>No</v>
      </c>
      <c r="DA7" s="2" t="str">
        <f>IF(ISBLANK(Values!E6),"","No")</f>
        <v>No</v>
      </c>
      <c r="DO7" s="2" t="str">
        <f>IF(ISBLANK(Values!E6),"","Parts")</f>
        <v>Parts</v>
      </c>
      <c r="DP7" s="2"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2" t="str">
        <f>IF(ISBLANK(Values!E6),"",Values!$B$31)</f>
        <v>6 Monate Garantie nach dem Liefertermin. Im Falle einer Fehlfunktion der Tastatur wird ein neues Gerät oder ein Ersatzteil für die Tastatur des Produkts gesendet. Bei Sortierung des Bestands wird eine volle Rückerstattung gewährt.</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56.99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3">
        <f>K7</f>
        <v>56.99</v>
      </c>
    </row>
    <row r="8" spans="1:193" ht="48" x14ac:dyDescent="0.2">
      <c r="A8" s="2" t="str">
        <f>IF(ISBLANK(Values!E7),"",IF(Values!$B$37="EU","computercomponent","computer"))</f>
        <v>computercomponent</v>
      </c>
      <c r="B8" s="34" t="str">
        <f>IF(ISBLANK(Values!E7),"",Values!F7)</f>
        <v>HP 820 G1 BL silver BL - ES</v>
      </c>
      <c r="C8" s="30" t="str">
        <f>IF(ISBLANK(Values!E7),"","TellusRem")</f>
        <v>TellusRem</v>
      </c>
      <c r="D8" s="29">
        <f>IF(ISBLANK(Values!E7),"",Values!E7)</f>
        <v>5714401820048</v>
      </c>
      <c r="E8" s="2" t="str">
        <f>IF(ISBLANK(Values!E7),"","EAN")</f>
        <v>EAN</v>
      </c>
      <c r="F8" s="28" t="str">
        <f>IF(ISBLANK(Values!E7),"",IF(Values!J7, SUBSTITUTE(Values!$B$1, "{language}", Values!H7) &amp; " " &amp;Values!$B$3, SUBSTITUTE(Values!$B$2, "{language}", Values!$H7) &amp; " " &amp;Values!$B$3))</f>
        <v>ersatztastatur Spanisch Hintergrundbeleuchtung für HP  720 G1, 720 G2, 725 G1, 725 G2, 820 G1, 820 G2</v>
      </c>
      <c r="G8" s="30" t="str">
        <f>IF(ISBLANK(Values!E7),"","TellusRem")</f>
        <v>TellusRem</v>
      </c>
      <c r="H8" s="2" t="str">
        <f>IF(ISBLANK(Values!E7),"",Values!$B$16)</f>
        <v>laptop-computer-replacement-parts</v>
      </c>
      <c r="I8" s="2" t="str">
        <f>IF(ISBLANK(Values!E7),"","4730574031")</f>
        <v>4730574031</v>
      </c>
      <c r="J8" s="32" t="str">
        <f>IF(ISBLANK(Values!E7),"",Values!F7 )</f>
        <v>HP 820 G1 BL silver BL - ES</v>
      </c>
      <c r="K8" s="28">
        <f>IF(ISBLANK(Values!E7),"",IF(Values!J7, Values!$B$4, Values!$B$5))</f>
        <v>56.99</v>
      </c>
      <c r="L8" s="28" t="str">
        <f>IF(ISBLANK(Values!E7),"",IF($CO8="DEFAULT", Values!$B$18, ""))</f>
        <v/>
      </c>
      <c r="M8" s="28" t="str">
        <f>IF(ISBLANK(Values!E7),"",Values!$M7)</f>
        <v>https://raw.githubusercontent.com/PatrickVibild/TellusAmazonPictures/master/pictures/HP/W. PS/820 G1 (silver frame)/BL/ES/1.jpg</v>
      </c>
      <c r="N8" s="28" t="str">
        <f>IF(ISBLANK(Values!$F7),"",Values!N7)</f>
        <v>https://raw.githubusercontent.com/PatrickVibild/TellusAmazonPictures/master/pictures/HP/W. PS/820 G1 (silver frame)/BL/ES/2.jpg</v>
      </c>
      <c r="O8" s="28" t="str">
        <f>IF(ISBLANK(Values!$F7),"",Values!O7)</f>
        <v>https://raw.githubusercontent.com/PatrickVibild/TellusAmazonPictures/master/pictures/HP/W. PS/820 G1 (silver frame)/BL/ES/3.jpg</v>
      </c>
      <c r="P8" s="28" t="str">
        <f>IF(ISBLANK(Values!$F7),"",Values!P7)</f>
        <v>https://raw.githubusercontent.com/PatrickVibild/TellusAmazonPictures/master/pictures/HP/W. PS/820 G1 (silver frame)/BL/ES/4.jpg</v>
      </c>
      <c r="Q8" s="28" t="str">
        <f>IF(ISBLANK(Values!$F7),"",Values!Q7)</f>
        <v>https://raw.githubusercontent.com/PatrickVibild/TellusAmazonPictures/master/pictures/HP/W. PS/820 G1 (silver frame)/BL/ES/5.jpg</v>
      </c>
      <c r="R8" s="28" t="str">
        <f>IF(ISBLANK(Values!$F7),"",Values!R7)</f>
        <v>https://raw.githubusercontent.com/PatrickVibild/TellusAmazonPictures/master/pictures/HP/W. PS/820 G1 (silver frame)/BL/ES/6.jpg</v>
      </c>
      <c r="S8" s="28" t="str">
        <f>IF(ISBLANK(Values!$F7),"",Values!S7)</f>
        <v>https://raw.githubusercontent.com/PatrickVibild/TellusAmazonPictures/master/pictures/HP/W. PS/820 G1 (silver frame)/BL/ES/7.jpg</v>
      </c>
      <c r="T8" s="28" t="str">
        <f>IF(ISBLANK(Values!$F7),"",Values!T7)</f>
        <v>https://raw.githubusercontent.com/PatrickVibild/TellusAmazonPictures/master/pictures/HP/W. PS/820 G1 (silver frame)/BL/ES/8.jpg</v>
      </c>
      <c r="U8" s="28" t="str">
        <f>IF(ISBLANK(Values!$F7),"",Values!U7)</f>
        <v>https://raw.githubusercontent.com/PatrickVibild/TellusAmazonPictures/master/pictures/HP/W. PS/820 G1 (silver frame)/BL/ES/9.jpg</v>
      </c>
      <c r="W8" s="30" t="str">
        <f>IF(ISBLANK(Values!E7),"","Child")</f>
        <v>Child</v>
      </c>
      <c r="X8" s="30" t="str">
        <f>IF(ISBLANK(Values!E7),"",Values!$B$13)</f>
        <v>HP 820 g1 parent</v>
      </c>
      <c r="Y8" s="32" t="str">
        <f>IF(ISBLANK(Values!E7),"","Size-Color")</f>
        <v>Size-Color</v>
      </c>
      <c r="Z8" s="30" t="str">
        <f>IF(ISBLANK(Values!E7),"","variation")</f>
        <v>variation</v>
      </c>
      <c r="AA8" s="2" t="str">
        <f>IF(ISBLANK(Values!E7),"",Values!$B$20)</f>
        <v>Update</v>
      </c>
      <c r="AB8" s="2" t="str">
        <f>IF(ISBLANK(Values!E7),"",Values!$B$29)</f>
        <v>6 Monate Garantie nach dem Liefertermin. Im Falle einer Fehlfunktion der Tastatur wird ein neues Gerät oder ein Ersatzteil für die Tastatur des Produkts gesendet. Bei Sortierung des Bestands wird eine volle Rückerstattung gewährt.</v>
      </c>
      <c r="AI8" s="35"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3"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8" s="2" t="str">
        <f>IF(ISBLANK(Values!E7),"",Values!$B$25)</f>
        <v xml:space="preserve">♻️ ÖFFENTLICHES PRODUKT - Kaufen Sie renoviert, KAUFEN SIE GRÜN! Reduzieren Sie mehr als 80% Kohlendioxid, indem Sie unsere überholten Tastaturen kaufen, im Vergleich zu einer neuen Tastatur! </v>
      </c>
      <c r="AL8" s="2" t="str">
        <f>IF(ISBLANK(Values!E7),"",SUBSTITUTE(SUBSTITUTE(IF(Values!$J7, Values!$B$26, Values!$B$33), "{language}", Values!$H7), "{flag}", INDEX(options!$E$1:$E$20, Values!$V7)))</f>
        <v xml:space="preserve">👉 LAYOUT - 🇪🇸 Spanisch mit Hintergrundbeleuchtung </v>
      </c>
      <c r="AM8" s="2" t="str">
        <f>SUBSTITUTE(IF(ISBLANK(Values!E7),"",Values!$B$27), "{model}", Values!$B$3)</f>
        <v xml:space="preserve">👉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8" s="28" t="str">
        <f>CONCATENATE(IF(ISBLANK(Values!E7),"",Values!H7), "-Silver")</f>
        <v>Spanisch-Silver</v>
      </c>
      <c r="AV8" s="2" t="str">
        <f>IF(ISBLANK(Values!E7),"",IF(Values!J7,"Backlit", "Non-Backlit"))</f>
        <v>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Dänemark</v>
      </c>
      <c r="CZ8" s="2" t="str">
        <f>IF(ISBLANK(Values!E7),"","No")</f>
        <v>No</v>
      </c>
      <c r="DA8" s="2" t="str">
        <f>IF(ISBLANK(Values!E7),"","No")</f>
        <v>No</v>
      </c>
      <c r="DO8" s="2" t="str">
        <f>IF(ISBLANK(Values!E7),"","Parts")</f>
        <v>Parts</v>
      </c>
      <c r="DP8" s="2"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2" t="str">
        <f>IF(ISBLANK(Values!E7),"",Values!$B$31)</f>
        <v>6 Monate Garantie nach dem Liefertermin. Im Falle einer Fehlfunktion der Tastatur wird ein neues Gerät oder ein Ersatzteil für die Tastatur des Produkts gesendet. Bei Sortierung des Bestands wird eine volle Rückerstattung gewährt.</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56.99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3">
        <f>K8</f>
        <v>56.99</v>
      </c>
    </row>
    <row r="9" spans="1:193" ht="48" x14ac:dyDescent="0.2">
      <c r="A9" s="2" t="str">
        <f>IF(ISBLANK(Values!E8),"",IF(Values!$B$37="EU","computercomponent","computer"))</f>
        <v>computercomponent</v>
      </c>
      <c r="B9" s="34" t="str">
        <f>IF(ISBLANK(Values!E8),"",Values!F8)</f>
        <v>HP 820 G1 BL silver BL - UK</v>
      </c>
      <c r="C9" s="30" t="str">
        <f>IF(ISBLANK(Values!E8),"","TellusRem")</f>
        <v>TellusRem</v>
      </c>
      <c r="D9" s="29">
        <f>IF(ISBLANK(Values!E8),"",Values!E8)</f>
        <v>5714401820055</v>
      </c>
      <c r="E9" s="2" t="str">
        <f>IF(ISBLANK(Values!E8),"","EAN")</f>
        <v>EAN</v>
      </c>
      <c r="F9" s="28" t="str">
        <f>IF(ISBLANK(Values!E8),"",IF(Values!J8, SUBSTITUTE(Values!$B$1, "{language}", Values!H8) &amp; " " &amp;Values!$B$3, SUBSTITUTE(Values!$B$2, "{language}", Values!$H8) &amp; " " &amp;Values!$B$3))</f>
        <v>ersatztastatur UK Hintergrundbeleuchtung für HP  720 G1, 720 G2, 725 G1, 725 G2, 820 G1, 820 G2</v>
      </c>
      <c r="G9" s="30" t="str">
        <f>IF(ISBLANK(Values!E8),"","TellusRem")</f>
        <v>TellusRem</v>
      </c>
      <c r="H9" s="2" t="str">
        <f>IF(ISBLANK(Values!E8),"",Values!$B$16)</f>
        <v>laptop-computer-replacement-parts</v>
      </c>
      <c r="I9" s="2" t="str">
        <f>IF(ISBLANK(Values!E8),"","4730574031")</f>
        <v>4730574031</v>
      </c>
      <c r="J9" s="32" t="str">
        <f>IF(ISBLANK(Values!E8),"",Values!F8 )</f>
        <v>HP 820 G1 BL silver BL - UK</v>
      </c>
      <c r="K9" s="28">
        <f>IF(ISBLANK(Values!E8),"",IF(Values!J8, Values!$B$4, Values!$B$5))</f>
        <v>56.99</v>
      </c>
      <c r="L9" s="28" t="str">
        <f>IF(ISBLANK(Values!E8),"",IF($CO9="DEFAULT", Values!$B$18, ""))</f>
        <v/>
      </c>
      <c r="M9" s="28" t="str">
        <f>IF(ISBLANK(Values!E8),"",Values!$M8)</f>
        <v>https://raw.githubusercontent.com/PatrickVibild/TellusAmazonPictures/master/pictures/HP/W. PS/820 G1 (silver frame)/BL/UK/1.jpg</v>
      </c>
      <c r="N9" s="28" t="str">
        <f>IF(ISBLANK(Values!$F8),"",Values!N8)</f>
        <v>https://raw.githubusercontent.com/PatrickVibild/TellusAmazonPictures/master/pictures/HP/W. PS/820 G1 (silver frame)/BL/UK/2.jpg</v>
      </c>
      <c r="O9" s="28" t="str">
        <f>IF(ISBLANK(Values!$F8),"",Values!O8)</f>
        <v>https://raw.githubusercontent.com/PatrickVibild/TellusAmazonPictures/master/pictures/HP/W. PS/820 G1 (silver frame)/BL/UK/3.jpg</v>
      </c>
      <c r="P9" s="28" t="str">
        <f>IF(ISBLANK(Values!$F8),"",Values!P8)</f>
        <v>https://raw.githubusercontent.com/PatrickVibild/TellusAmazonPictures/master/pictures/HP/W. PS/820 G1 (silver frame)/BL/UK/4.jpg</v>
      </c>
      <c r="Q9" s="28" t="str">
        <f>IF(ISBLANK(Values!$F8),"",Values!Q8)</f>
        <v>https://raw.githubusercontent.com/PatrickVibild/TellusAmazonPictures/master/pictures/HP/W. PS/820 G1 (silver frame)/BL/UK/5.jpg</v>
      </c>
      <c r="R9" s="28" t="str">
        <f>IF(ISBLANK(Values!$F8),"",Values!R8)</f>
        <v>https://raw.githubusercontent.com/PatrickVibild/TellusAmazonPictures/master/pictures/HP/W. PS/820 G1 (silver frame)/BL/UK/6.jpg</v>
      </c>
      <c r="S9" s="28" t="str">
        <f>IF(ISBLANK(Values!$F8),"",Values!S8)</f>
        <v>https://raw.githubusercontent.com/PatrickVibild/TellusAmazonPictures/master/pictures/HP/W. PS/820 G1 (silver frame)/BL/UK/7.jpg</v>
      </c>
      <c r="T9" s="28" t="str">
        <f>IF(ISBLANK(Values!$F8),"",Values!T8)</f>
        <v>https://raw.githubusercontent.com/PatrickVibild/TellusAmazonPictures/master/pictures/HP/W. PS/820 G1 (silver frame)/BL/UK/8.jpg</v>
      </c>
      <c r="U9" s="28" t="str">
        <f>IF(ISBLANK(Values!$F8),"",Values!U8)</f>
        <v>https://raw.githubusercontent.com/PatrickVibild/TellusAmazonPictures/master/pictures/HP/W. PS/820 G1 (silver frame)/BL/UK/9.jpg</v>
      </c>
      <c r="W9" s="30" t="str">
        <f>IF(ISBLANK(Values!E8),"","Child")</f>
        <v>Child</v>
      </c>
      <c r="X9" s="30" t="str">
        <f>IF(ISBLANK(Values!E8),"",Values!$B$13)</f>
        <v>HP 820 g1 parent</v>
      </c>
      <c r="Y9" s="32" t="str">
        <f>IF(ISBLANK(Values!E8),"","Size-Color")</f>
        <v>Size-Color</v>
      </c>
      <c r="Z9" s="30" t="str">
        <f>IF(ISBLANK(Values!E8),"","variation")</f>
        <v>variation</v>
      </c>
      <c r="AA9" s="2" t="str">
        <f>IF(ISBLANK(Values!E8),"",Values!$B$20)</f>
        <v>Update</v>
      </c>
      <c r="AB9" s="2" t="str">
        <f>IF(ISBLANK(Values!E8),"",Values!$B$29)</f>
        <v>6 Monate Garantie nach dem Liefertermin. Im Falle einer Fehlfunktion der Tastatur wird ein neues Gerät oder ein Ersatzteil für die Tastatur des Produkts gesendet. Bei Sortierung des Bestands wird eine volle Rückerstattung gewährt.</v>
      </c>
      <c r="AI9" s="35"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3"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9" s="2" t="str">
        <f>IF(ISBLANK(Values!E8),"",Values!$B$25)</f>
        <v xml:space="preserve">♻️ ÖFFENTLICHES PRODUKT - Kaufen Sie renoviert, KAUFEN SIE GRÜN! Reduzieren Sie mehr als 80% Kohlendioxid, indem Sie unsere überholten Tastaturen kaufen, im Vergleich zu einer neuen Tastatur! </v>
      </c>
      <c r="AL9" s="2" t="str">
        <f>IF(ISBLANK(Values!E8),"",SUBSTITUTE(SUBSTITUTE(IF(Values!$J8, Values!$B$26, Values!$B$33), "{language}", Values!$H8), "{flag}", INDEX(options!$E$1:$E$20, Values!$V8)))</f>
        <v xml:space="preserve">👉 LAYOUT - 🇬🇧 UK mit Hintergrundbeleuchtung </v>
      </c>
      <c r="AM9" s="2" t="str">
        <f>SUBSTITUTE(IF(ISBLANK(Values!E8),"",Values!$B$27), "{model}", Values!$B$3)</f>
        <v xml:space="preserve">👉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9" s="28" t="str">
        <f>CONCATENATE(IF(ISBLANK(Values!E8),"",Values!H8), "-Silver")</f>
        <v>UK-Silver</v>
      </c>
      <c r="AV9" s="2" t="str">
        <f>IF(ISBLANK(Values!E8),"",IF(Values!J8,"Backlit", "Non-Backlit"))</f>
        <v>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Dänemark</v>
      </c>
      <c r="CZ9" s="2" t="str">
        <f>IF(ISBLANK(Values!E8),"","No")</f>
        <v>No</v>
      </c>
      <c r="DA9" s="2" t="str">
        <f>IF(ISBLANK(Values!E8),"","No")</f>
        <v>No</v>
      </c>
      <c r="DO9" s="2" t="str">
        <f>IF(ISBLANK(Values!E8),"","Parts")</f>
        <v>Parts</v>
      </c>
      <c r="DP9" s="2"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2" t="str">
        <f>IF(ISBLANK(Values!E8),"",Values!$B$31)</f>
        <v>6 Monate Garantie nach dem Liefertermin. Im Falle einer Fehlfunktion der Tastatur wird ein neues Gerät oder ein Ersatzteil für die Tastatur des Produkts gesendet. Bei Sortierung des Bestands wird eine volle Rückerstattung gewährt.</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56.99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3">
        <f>K9</f>
        <v>56.99</v>
      </c>
    </row>
    <row r="10" spans="1:193" ht="48" x14ac:dyDescent="0.2">
      <c r="A10" s="2" t="str">
        <f>IF(ISBLANK(Values!E9),"",IF(Values!$B$37="EU","computercomponent","computer"))</f>
        <v>computercomponent</v>
      </c>
      <c r="B10" s="34" t="str">
        <f>IF(ISBLANK(Values!E9),"",Values!F9)</f>
        <v>HP 820 G1 BL silver BL - NORDIC</v>
      </c>
      <c r="C10" s="30" t="str">
        <f>IF(ISBLANK(Values!E10),"","TellusRem")</f>
        <v>TellusRem</v>
      </c>
      <c r="D10" s="29">
        <f>IF(ISBLANK(Values!E10),"",Values!E10)</f>
        <v>5714401820079</v>
      </c>
      <c r="E10" s="2" t="str">
        <f>IF(ISBLANK(Values!E10),"","EAN")</f>
        <v>EAN</v>
      </c>
      <c r="F10" s="28" t="str">
        <f>IF(ISBLANK(Values!E10),"",IF(Values!J9, SUBSTITUTE(Values!$B$1, "{language}", Values!H9) &amp; " " &amp;Values!$B$3, SUBSTITUTE(Values!$B$2, "{language}", Values!$H9) &amp; " " &amp;Values!$B$3))</f>
        <v>ersatztastatur Belgier Hintergrundbeleuchtung für HP  720 G1, 720 G2, 725 G1, 725 G2, 820 G1, 820 G2</v>
      </c>
      <c r="G10" s="30" t="str">
        <f>IF(ISBLANK(Values!E9),"","TellusRem")</f>
        <v>TellusRem</v>
      </c>
      <c r="H10" s="2" t="str">
        <f>IF(ISBLANK(Values!E9),"",Values!$B$16)</f>
        <v>laptop-computer-replacement-parts</v>
      </c>
      <c r="I10" s="2" t="str">
        <f>IF(ISBLANK(Values!E9),"","4730574031")</f>
        <v>4730574031</v>
      </c>
      <c r="J10" s="32" t="str">
        <f>IF(ISBLANK(Values!E9),"",Values!F9 )</f>
        <v>HP 820 G1 BL silver BL - NORDIC</v>
      </c>
      <c r="K10" s="28">
        <f>IF(ISBLANK(Values!E9),"",IF(Values!J9, Values!$B$4, Values!$B$5))</f>
        <v>56.99</v>
      </c>
      <c r="L10" s="28">
        <f>IF(ISBLANK(Values!E9),"",IF($CO10="DEFAULT", Values!$B$18, ""))</f>
        <v>5</v>
      </c>
      <c r="M10" s="28" t="str">
        <f>IF(ISBLANK(Values!E9),"",Values!$M9)</f>
        <v>https://raw.githubusercontent.com/PatrickVibild/TellusAmazonPictures/master/pictures/HP/W. PS/820 G1 (silver frame)/BL/NOR/1.jpg</v>
      </c>
      <c r="N10" s="28" t="str">
        <f>IF(ISBLANK(Values!$F9),"",Values!N9)</f>
        <v>https://raw.githubusercontent.com/PatrickVibild/TellusAmazonPictures/master/pictures/HP/W. PS/820 G1 (silver frame)/BL/NOR/2.jpg</v>
      </c>
      <c r="O10" s="28" t="str">
        <f>IF(ISBLANK(Values!$F9),"",Values!O9)</f>
        <v>https://raw.githubusercontent.com/PatrickVibild/TellusAmazonPictures/master/pictures/HP/W. PS/820 G1 (silver frame)/BL/NOR/3.jpg</v>
      </c>
      <c r="P10" s="28" t="str">
        <f>IF(ISBLANK(Values!$F9),"",Values!P9)</f>
        <v>https://raw.githubusercontent.com/PatrickVibild/TellusAmazonPictures/master/pictures/HP/W. PS/820 G1 (silver frame)/BL/NOR/4.jpg</v>
      </c>
      <c r="Q10" s="28" t="str">
        <f>IF(ISBLANK(Values!$F9),"",Values!Q9)</f>
        <v>https://raw.githubusercontent.com/PatrickVibild/TellusAmazonPictures/master/pictures/HP/W. PS/820 G1 (silver frame)/BL/NOR/5.jpg</v>
      </c>
      <c r="R10" s="28" t="str">
        <f>IF(ISBLANK(Values!$F9),"",Values!R9)</f>
        <v>https://raw.githubusercontent.com/PatrickVibild/TellusAmazonPictures/master/pictures/HP/W. PS/820 G1 (silver frame)/BL/NOR/6.jpg</v>
      </c>
      <c r="S10" s="28" t="str">
        <f>IF(ISBLANK(Values!$F9),"",Values!S9)</f>
        <v>https://raw.githubusercontent.com/PatrickVibild/TellusAmazonPictures/master/pictures/HP/W. PS/820 G1 (silver frame)/BL/NOR/7.jpg</v>
      </c>
      <c r="T10" s="28" t="str">
        <f>IF(ISBLANK(Values!$F9),"",Values!T9)</f>
        <v>https://raw.githubusercontent.com/PatrickVibild/TellusAmazonPictures/master/pictures/HP/W. PS/820 G1 (silver frame)/BL/NOR/8.jpg</v>
      </c>
      <c r="U10" s="28" t="str">
        <f>IF(ISBLANK(Values!$F9),"",Values!U9)</f>
        <v>https://raw.githubusercontent.com/PatrickVibild/TellusAmazonPictures/master/pictures/HP/W. PS/820 G1 (silver frame)/BL/NOR/9.jpg</v>
      </c>
      <c r="W10" s="30" t="str">
        <f>IF(ISBLANK(Values!E9),"","Child")</f>
        <v>Child</v>
      </c>
      <c r="X10" s="30" t="str">
        <f>IF(ISBLANK(Values!E9),"",Values!$B$13)</f>
        <v>HP 820 g1 parent</v>
      </c>
      <c r="Y10" s="32" t="str">
        <f>IF(ISBLANK(Values!E9),"","Size-Color")</f>
        <v>Size-Color</v>
      </c>
      <c r="Z10" s="30" t="str">
        <f>IF(ISBLANK(Values!E9),"","variation")</f>
        <v>variation</v>
      </c>
      <c r="AA10" s="2" t="str">
        <f>IF(ISBLANK(Values!E9),"",Values!$B$20)</f>
        <v>Update</v>
      </c>
      <c r="AB10" s="2" t="str">
        <f>IF(ISBLANK(Values!E9),"",Values!$B$29)</f>
        <v>6 Monate Garantie nach dem Liefertermin. Im Falle einer Fehlfunktion der Tastatur wird ein neues Gerät oder ein Ersatzteil für die Tastatur des Produkts gesendet. Bei Sortierung des Bestands wird eine volle Rückerstattung gewährt.</v>
      </c>
      <c r="AI10" s="35"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3"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10" s="2" t="str">
        <f>IF(ISBLANK(Values!E9),"",Values!$B$25)</f>
        <v xml:space="preserve">♻️ ÖFFENTLICHES PRODUKT - Kaufen Sie renoviert, KAUFEN SIE GRÜN! Reduzieren Sie mehr als 80% Kohlendioxid, indem Sie unsere überholten Tastaturen kaufen, im Vergleich zu einer neuen Tastatur! </v>
      </c>
      <c r="AL10" s="2" t="str">
        <f>IF(ISBLANK(Values!E9),"",SUBSTITUTE(SUBSTITUTE(IF(Values!$J9, Values!$B$26, Values!$B$33), "{language}", Values!$H9), "{flag}", INDEX(options!$E$1:$E$20, Values!$V9)))</f>
        <v xml:space="preserve">👉 LAYOUT - 🇧🇪 Belgier mit Hintergrundbeleuchtung </v>
      </c>
      <c r="AM10" s="2" t="str">
        <f>SUBSTITUTE(IF(ISBLANK(Values!E9),"",Values!$B$27), "{model}", Values!$B$3)</f>
        <v xml:space="preserve">👉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10" s="28" t="str">
        <f>CONCATENATE(IF(ISBLANK(Values!E9),"",Values!H9), "-Silver")</f>
        <v>Belgier-Silver</v>
      </c>
      <c r="AV10" s="2" t="str">
        <f>IF(ISBLANK(Values!E9),"",IF(Values!J9,"Backlit", "Non-Backlit"))</f>
        <v>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Dänemark</v>
      </c>
      <c r="CZ10" s="2" t="str">
        <f>IF(ISBLANK(Values!E9),"","No")</f>
        <v>No</v>
      </c>
      <c r="DA10" s="2" t="str">
        <f>IF(ISBLANK(Values!E9),"","No")</f>
        <v>No</v>
      </c>
      <c r="DO10" s="2" t="str">
        <f>IF(ISBLANK(Values!E9),"","Parts")</f>
        <v>Parts</v>
      </c>
      <c r="DP10" s="2"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2"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56.99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3">
        <f>K10</f>
        <v>56.99</v>
      </c>
    </row>
    <row r="11" spans="1:193" ht="48" x14ac:dyDescent="0.2">
      <c r="A11" s="2" t="str">
        <f>IF(ISBLANK(Values!E10),"",IF(Values!$B$37="EU","computercomponent","computer"))</f>
        <v>computercomponent</v>
      </c>
      <c r="B11" s="34" t="str">
        <f>IF(ISBLANK(Values!E10),"",Values!F10)</f>
        <v>HP 820 G1 BL silver BL - Belgian</v>
      </c>
      <c r="C11" s="30" t="str">
        <f>IF(ISBLANK(Values!E10),"","TellusRem")</f>
        <v>TellusRem</v>
      </c>
      <c r="D11" s="29">
        <f>IF(ISBLANK(Values!E10),"",Values!E10)</f>
        <v>5714401820079</v>
      </c>
      <c r="E11" s="2" t="str">
        <f>IF(ISBLANK(Values!E10),"","EAN")</f>
        <v>EAN</v>
      </c>
      <c r="F11" s="28" t="str">
        <f>IF(ISBLANK(Values!E10),"",IF(Values!J10, SUBSTITUTE(Values!$B$1, "{language}", Values!H10) &amp; " " &amp;Values!$B$3, SUBSTITUTE(Values!$B$2, "{language}", Values!$H10) &amp; " " &amp;Values!$B$3))</f>
        <v>ersatztastatur Schweizerisch Hintergrundbeleuchtung für HP  720 G1, 720 G2, 725 G1, 725 G2, 820 G1, 820 G2</v>
      </c>
      <c r="G11" s="30" t="str">
        <f>IF(ISBLANK(Values!E10),"","TellusRem")</f>
        <v>TellusRem</v>
      </c>
      <c r="H11" s="2" t="str">
        <f>IF(ISBLANK(Values!E10),"",Values!$B$16)</f>
        <v>laptop-computer-replacement-parts</v>
      </c>
      <c r="I11" s="2" t="str">
        <f>IF(ISBLANK(Values!E10),"","4730574031")</f>
        <v>4730574031</v>
      </c>
      <c r="J11" s="32" t="str">
        <f>IF(ISBLANK(Values!E10),"",Values!F10 )</f>
        <v>HP 820 G1 BL silver BL - Belgian</v>
      </c>
      <c r="K11" s="28">
        <f>IF(ISBLANK(Values!E10),"",IF(Values!J10, Values!$B$4, Values!$B$5))</f>
        <v>56.99</v>
      </c>
      <c r="L11" s="28">
        <f>IF(ISBLANK(Values!E10),"",IF($CO11="DEFAULT", Values!$B$18, ""))</f>
        <v>5</v>
      </c>
      <c r="M11" s="28" t="str">
        <f>IF(ISBLANK(Values!E10),"",Values!$M10)</f>
        <v>https://raw.githubusercontent.com/PatrickVibild/TellusAmazonPictures/master/pictures/HP/W. PS/820 G1 (silver frame)/BL/BE/1.jpg</v>
      </c>
      <c r="N11" s="28" t="str">
        <f>IF(ISBLANK(Values!$F10),"",Values!N10)</f>
        <v>https://raw.githubusercontent.com/PatrickVibild/TellusAmazonPictures/master/pictures/HP/W. PS/820 G1 (silver frame)/BL/BE/2.jpg</v>
      </c>
      <c r="O11" s="28" t="str">
        <f>IF(ISBLANK(Values!$F10),"",Values!O10)</f>
        <v>https://raw.githubusercontent.com/PatrickVibild/TellusAmazonPictures/master/pictures/HP/W. PS/820 G1 (silver frame)/BL/BE/3.jpg</v>
      </c>
      <c r="P11" s="28" t="str">
        <f>IF(ISBLANK(Values!$F10),"",Values!P10)</f>
        <v>https://raw.githubusercontent.com/PatrickVibild/TellusAmazonPictures/master/pictures/HP/W. PS/820 G1 (silver frame)/BL/BE/4.jpg</v>
      </c>
      <c r="Q11" s="28" t="str">
        <f>IF(ISBLANK(Values!$F10),"",Values!Q10)</f>
        <v>https://raw.githubusercontent.com/PatrickVibild/TellusAmazonPictures/master/pictures/HP/W. PS/820 G1 (silver frame)/BL/BE/5.jpg</v>
      </c>
      <c r="R11" s="28" t="str">
        <f>IF(ISBLANK(Values!$F10),"",Values!R10)</f>
        <v>https://raw.githubusercontent.com/PatrickVibild/TellusAmazonPictures/master/pictures/HP/W. PS/820 G1 (silver frame)/BL/BE/6.jpg</v>
      </c>
      <c r="S11" s="28" t="str">
        <f>IF(ISBLANK(Values!$F10),"",Values!S10)</f>
        <v>https://raw.githubusercontent.com/PatrickVibild/TellusAmazonPictures/master/pictures/HP/W. PS/820 G1 (silver frame)/BL/BE/7.jpg</v>
      </c>
      <c r="T11" s="28" t="str">
        <f>IF(ISBLANK(Values!$F10),"",Values!T10)</f>
        <v>https://raw.githubusercontent.com/PatrickVibild/TellusAmazonPictures/master/pictures/HP/W. PS/820 G1 (silver frame)/BL/BE/8.jpg</v>
      </c>
      <c r="U11" s="28" t="str">
        <f>IF(ISBLANK(Values!$F10),"",Values!U10)</f>
        <v>https://raw.githubusercontent.com/PatrickVibild/TellusAmazonPictures/master/pictures/HP/W. PS/820 G1 (silver frame)/BL/BE/9.jpg</v>
      </c>
      <c r="W11" s="30" t="str">
        <f>IF(ISBLANK(Values!E10),"","Child")</f>
        <v>Child</v>
      </c>
      <c r="X11" s="30" t="str">
        <f>IF(ISBLANK(Values!E10),"",Values!$B$13)</f>
        <v>HP 820 g1 parent</v>
      </c>
      <c r="Y11" s="32" t="str">
        <f>IF(ISBLANK(Values!E10),"","Size-Color")</f>
        <v>Size-Color</v>
      </c>
      <c r="Z11" s="30" t="str">
        <f>IF(ISBLANK(Values!E10),"","variation")</f>
        <v>variation</v>
      </c>
      <c r="AA11" s="2" t="str">
        <f>IF(ISBLANK(Values!E10),"",Values!$B$20)</f>
        <v>Update</v>
      </c>
      <c r="AB11" s="2" t="str">
        <f>IF(ISBLANK(Values!E10),"",Values!$B$29)</f>
        <v>6 Monate Garantie nach dem Liefertermin. Im Falle einer Fehlfunktion der Tastatur wird ein neues Gerät oder ein Ersatzteil für die Tastatur des Produkts gesendet. Bei Sortierung des Bestands wird eine volle Rückerstattung gewährt.</v>
      </c>
      <c r="AI11" s="35" t="str">
        <f>IF(ISBLANK(Values!E10),"",IF(Values!I10,Values!$B$23,Values!$B$33))</f>
        <v xml:space="preserve">👉 ÜBERARBEITET: GELD SPAREN - Ersatz-HP-Laptop-Tastatur, gleiche Qualität wie OEM-Tastaturen. TellusRem ist seit 2011 der weltweit führende Distributor von Tastaturen. Perfekte Ersatztastatur, einfach auszutauschen und zu installieren. </v>
      </c>
      <c r="AJ11" s="33"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11" s="2" t="str">
        <f>IF(ISBLANK(Values!E10),"",Values!$B$25)</f>
        <v xml:space="preserve">♻️ ÖFFENTLICHES PRODUKT - Kaufen Sie renoviert, KAUFEN SIE GRÜN! Reduzieren Sie mehr als 80% Kohlendioxid, indem Sie unsere überholten Tastaturen kaufen, im Vergleich zu einer neuen Tastatur! </v>
      </c>
      <c r="AL11" s="2" t="str">
        <f>IF(ISBLANK(Values!E10),"",SUBSTITUTE(SUBSTITUTE(IF(Values!$J10, Values!$B$26, Values!$B$33), "{language}", Values!$H10), "{flag}", INDEX(options!$E$1:$E$20, Values!$V10)))</f>
        <v xml:space="preserve">👉 LAYOUT - 🇨🇭 Schweizerisch mit Hintergrundbeleuchtung </v>
      </c>
      <c r="AM11" s="2" t="str">
        <f>SUBSTITUTE(IF(ISBLANK(Values!E10),"",Values!$B$27), "{model}", Values!$B$3)</f>
        <v xml:space="preserve">👉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11" s="28" t="str">
        <f>CONCATENATE(IF(ISBLANK(Values!E10),"",Values!H10), "-Silver")</f>
        <v>Schweizerisch-Silver</v>
      </c>
      <c r="AV11" s="2" t="str">
        <f>IF(ISBLANK(Values!E10),"",IF(Values!J10,"Backlit", "Non-Backlit"))</f>
        <v>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Dänemark</v>
      </c>
      <c r="CZ11" s="2" t="str">
        <f>IF(ISBLANK(Values!E10),"","No")</f>
        <v>No</v>
      </c>
      <c r="DA11" s="2" t="str">
        <f>IF(ISBLANK(Values!E10),"","No")</f>
        <v>No</v>
      </c>
      <c r="DO11" s="2" t="str">
        <f>IF(ISBLANK(Values!E10),"","Parts")</f>
        <v>Parts</v>
      </c>
      <c r="DP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56.99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3">
        <f>K11</f>
        <v>56.99</v>
      </c>
    </row>
    <row r="12" spans="1:193" ht="48" x14ac:dyDescent="0.2">
      <c r="A12" s="2" t="str">
        <f>IF(ISBLANK(Values!E11),"",IF(Values!$B$37="EU","computercomponent","computer"))</f>
        <v>computercomponent</v>
      </c>
      <c r="B12" s="34" t="str">
        <f>IF(ISBLANK(Values!E11),"",Values!F11)</f>
        <v>HP 820 G1 BL silver BL - Swiss</v>
      </c>
      <c r="C12" s="30" t="str">
        <f>IF(ISBLANK(Values!E11),"","TellusRem")</f>
        <v>TellusRem</v>
      </c>
      <c r="D12" s="29">
        <f>IF(ISBLANK(Values!E11),"",Values!E11)</f>
        <v>5714401820178</v>
      </c>
      <c r="E12" s="2" t="str">
        <f>IF(ISBLANK(Values!E11),"","EAN")</f>
        <v>EAN</v>
      </c>
      <c r="F12" s="28" t="str">
        <f>IF(ISBLANK(Values!E11),"",IF(Values!J11, SUBSTITUTE(Values!$B$1, "{language}", Values!H11) &amp; " " &amp;Values!$B$3, SUBSTITUTE(Values!$B$2, "{language}", Values!$H11) &amp; " " &amp;Values!$B$3))</f>
        <v>ersatztastatur US International Hintergrundbeleuchtung für HP  720 G1, 720 G2, 725 G1, 725 G2, 820 G1, 820 G2</v>
      </c>
      <c r="G12" s="30" t="str">
        <f>IF(ISBLANK(Values!E11),"","TellusRem")</f>
        <v>TellusRem</v>
      </c>
      <c r="H12" s="2" t="str">
        <f>IF(ISBLANK(Values!E11),"",Values!$B$16)</f>
        <v>laptop-computer-replacement-parts</v>
      </c>
      <c r="I12" s="2" t="str">
        <f>IF(ISBLANK(Values!E11),"","4730574031")</f>
        <v>4730574031</v>
      </c>
      <c r="J12" s="32" t="str">
        <f>IF(ISBLANK(Values!E11),"",Values!F11 )</f>
        <v>HP 820 G1 BL silver BL - Swiss</v>
      </c>
      <c r="K12" s="28">
        <f>IF(ISBLANK(Values!E11),"",IF(Values!J11, Values!$B$4, Values!$B$5))</f>
        <v>56.99</v>
      </c>
      <c r="L12" s="28">
        <f>IF(ISBLANK(Values!E11),"",IF($CO12="DEFAULT", Values!$B$18, ""))</f>
        <v>5</v>
      </c>
      <c r="M12" s="28" t="str">
        <f>IF(ISBLANK(Values!E11),"",Values!$M11)</f>
        <v>https://raw.githubusercontent.com/PatrickVibild/TellusAmazonPictures/master/pictures/HP/W. PS/820 G1 (silver frame)/BL/CH/1.jpg</v>
      </c>
      <c r="N12" s="28" t="str">
        <f>IF(ISBLANK(Values!$F11),"",Values!N11)</f>
        <v>https://raw.githubusercontent.com/PatrickVibild/TellusAmazonPictures/master/pictures/HP/W. PS/820 G1 (silver frame)/BL/CH/2.jpg</v>
      </c>
      <c r="O12" s="28" t="str">
        <f>IF(ISBLANK(Values!$F11),"",Values!O11)</f>
        <v>https://raw.githubusercontent.com/PatrickVibild/TellusAmazonPictures/master/pictures/HP/W. PS/820 G1 (silver frame)/BL/CH/3.jpg</v>
      </c>
      <c r="P12" s="28" t="str">
        <f>IF(ISBLANK(Values!$F11),"",Values!P11)</f>
        <v>https://raw.githubusercontent.com/PatrickVibild/TellusAmazonPictures/master/pictures/HP/W. PS/820 G1 (silver frame)/BL/CH/4.jpg</v>
      </c>
      <c r="Q12" s="28" t="str">
        <f>IF(ISBLANK(Values!$F11),"",Values!Q11)</f>
        <v>https://raw.githubusercontent.com/PatrickVibild/TellusAmazonPictures/master/pictures/HP/W. PS/820 G1 (silver frame)/BL/CH/5.jpg</v>
      </c>
      <c r="R12" s="28" t="str">
        <f>IF(ISBLANK(Values!$F11),"",Values!R11)</f>
        <v>https://raw.githubusercontent.com/PatrickVibild/TellusAmazonPictures/master/pictures/HP/W. PS/820 G1 (silver frame)/BL/CH/6.jpg</v>
      </c>
      <c r="S12" s="28" t="str">
        <f>IF(ISBLANK(Values!$F11),"",Values!S11)</f>
        <v>https://raw.githubusercontent.com/PatrickVibild/TellusAmazonPictures/master/pictures/HP/W. PS/820 G1 (silver frame)/BL/CH/7.jpg</v>
      </c>
      <c r="T12" s="28" t="str">
        <f>IF(ISBLANK(Values!$F11),"",Values!T11)</f>
        <v>https://raw.githubusercontent.com/PatrickVibild/TellusAmazonPictures/master/pictures/HP/W. PS/820 G1 (silver frame)/BL/CH/8.jpg</v>
      </c>
      <c r="U12" s="28" t="str">
        <f>IF(ISBLANK(Values!$F11),"",Values!U11)</f>
        <v>https://raw.githubusercontent.com/PatrickVibild/TellusAmazonPictures/master/pictures/HP/W. PS/820 G1 (silver frame)/BL/CH/9.jpg</v>
      </c>
      <c r="W12" s="30" t="str">
        <f>IF(ISBLANK(Values!E11),"","Child")</f>
        <v>Child</v>
      </c>
      <c r="X12" s="30" t="str">
        <f>IF(ISBLANK(Values!E11),"",Values!$B$13)</f>
        <v>HP 820 g1 parent</v>
      </c>
      <c r="Y12" s="32" t="str">
        <f>IF(ISBLANK(Values!E11),"","Size-Color")</f>
        <v>Size-Color</v>
      </c>
      <c r="Z12" s="30" t="str">
        <f>IF(ISBLANK(Values!E11),"","variation")</f>
        <v>variation</v>
      </c>
      <c r="AA12" s="2" t="str">
        <f>IF(ISBLANK(Values!E11),"",Values!$B$20)</f>
        <v>Update</v>
      </c>
      <c r="AB12" s="2" t="str">
        <f>IF(ISBLANK(Values!E11),"",Values!$B$29)</f>
        <v>6 Monate Garantie nach dem Liefertermin. Im Falle einer Fehlfunktion der Tastatur wird ein neues Gerät oder ein Ersatzteil für die Tastatur des Produkts gesendet. Bei Sortierung des Bestands wird eine volle Rückerstattung gewährt.</v>
      </c>
      <c r="AI12" s="35" t="str">
        <f>IF(ISBLANK(Values!E11),"",IF(Values!I11,Values!$B$23,Values!$B$33))</f>
        <v xml:space="preserve">👉 ÜBERARBEITET: GELD SPAREN - Ersatz-HP-Laptop-Tastatur, gleiche Qualität wie OEM-Tastaturen. TellusRem ist seit 2011 der weltweit führende Distributor von Tastaturen. Perfekte Ersatztastatur, einfach auszutauschen und zu installieren. </v>
      </c>
      <c r="AJ12" s="33"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12" s="2" t="str">
        <f>IF(ISBLANK(Values!E11),"",Values!$B$25)</f>
        <v xml:space="preserve">♻️ ÖFFENTLICHES PRODUKT - Kaufen Sie renoviert, KAUFEN SIE GRÜN! Reduzieren Sie mehr als 80% Kohlendioxid, indem Sie unsere überholten Tastaturen kaufen, im Vergleich zu einer neuen Tastatur! </v>
      </c>
      <c r="AL12" s="2" t="str">
        <f>IF(ISBLANK(Values!E11),"",SUBSTITUTE(SUBSTITUTE(IF(Values!$J11, Values!$B$26, Values!$B$33), "{language}", Values!$H11), "{flag}", INDEX(options!$E$1:$E$20, Values!$V11)))</f>
        <v xml:space="preserve">👉 LAYOUT - 🇺🇸 with € symbol US International mit Hintergrundbeleuchtung </v>
      </c>
      <c r="AM12" s="2" t="str">
        <f>SUBSTITUTE(IF(ISBLANK(Values!E11),"",Values!$B$27), "{model}", Values!$B$3)</f>
        <v xml:space="preserve">👉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12" s="28" t="str">
        <f>CONCATENATE(IF(ISBLANK(Values!E11),"",Values!H11), "-Silver")</f>
        <v>US International-Silver</v>
      </c>
      <c r="AV12" s="2" t="str">
        <f>IF(ISBLANK(Values!E11),"",IF(Values!J11,"Backlit", "Non-Backlit"))</f>
        <v>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Dänemark</v>
      </c>
      <c r="CZ12" s="2" t="str">
        <f>IF(ISBLANK(Values!E11),"","No")</f>
        <v>No</v>
      </c>
      <c r="DA12" s="2" t="str">
        <f>IF(ISBLANK(Values!E11),"","No")</f>
        <v>No</v>
      </c>
      <c r="DO12" s="2" t="str">
        <f>IF(ISBLANK(Values!E11),"","Parts")</f>
        <v>Parts</v>
      </c>
      <c r="DP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56.99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3">
        <f>K12</f>
        <v>56.99</v>
      </c>
    </row>
    <row r="13" spans="1:193" ht="48" x14ac:dyDescent="0.2">
      <c r="A13" s="2" t="str">
        <f>IF(ISBLANK(Values!E12),"",IF(Values!$B$37="EU","computercomponent","computer"))</f>
        <v>computercomponent</v>
      </c>
      <c r="B13" s="34" t="str">
        <f>IF(ISBLANK(Values!E12),"",Values!F12)</f>
        <v>HP 820 G1 BL silver BL - US int</v>
      </c>
      <c r="C13" s="30" t="str">
        <f>IF(ISBLANK(Values!E12),"","TellusRem")</f>
        <v>TellusRem</v>
      </c>
      <c r="D13" s="29">
        <f>IF(ISBLANK(Values!E12),"",Values!E12)</f>
        <v>5714401820185</v>
      </c>
      <c r="E13" s="2" t="str">
        <f>IF(ISBLANK(Values!E12),"","EAN")</f>
        <v>EAN</v>
      </c>
      <c r="F13" s="28" t="str">
        <f>IF(ISBLANK(Values!E12),"",IF(Values!J12, SUBSTITUTE(Values!$B$1, "{language}", Values!H12) &amp; " " &amp;Values!$B$3, SUBSTITUTE(Values!$B$2, "{language}", Values!$H12) &amp; " " &amp;Values!$B$3))</f>
        <v>ersatztastatur US  Hintergrundbeleuchtung für HP  720 G1, 720 G2, 725 G1, 725 G2, 820 G1, 820 G2</v>
      </c>
      <c r="G13" s="30" t="str">
        <f>IF(ISBLANK(Values!E12),"","TellusRem")</f>
        <v>TellusRem</v>
      </c>
      <c r="H13" s="2" t="str">
        <f>IF(ISBLANK(Values!E12),"",Values!$B$16)</f>
        <v>laptop-computer-replacement-parts</v>
      </c>
      <c r="I13" s="2" t="str">
        <f>IF(ISBLANK(Values!E12),"","4730574031")</f>
        <v>4730574031</v>
      </c>
      <c r="J13" s="32" t="str">
        <f>IF(ISBLANK(Values!E12),"",Values!F12 )</f>
        <v>HP 820 G1 BL silver BL - US int</v>
      </c>
      <c r="K13" s="28">
        <f>IF(ISBLANK(Values!E12),"",IF(Values!J12, Values!$B$4, Values!$B$5))</f>
        <v>56.99</v>
      </c>
      <c r="L13" s="28">
        <f>IF(ISBLANK(Values!E12),"",IF($CO13="DEFAULT", Values!$B$18, ""))</f>
        <v>5</v>
      </c>
      <c r="M13" s="28" t="str">
        <f>IF(ISBLANK(Values!E12),"",Values!$M12)</f>
        <v>https://raw.githubusercontent.com/PatrickVibild/TellusAmazonPictures/master/pictures/HP/W. PS/820 G1 (silver frame)/BL/USI/1.jpg</v>
      </c>
      <c r="N13" s="28" t="str">
        <f>IF(ISBLANK(Values!$F12),"",Values!N12)</f>
        <v>https://raw.githubusercontent.com/PatrickVibild/TellusAmazonPictures/master/pictures/HP/W. PS/820 G1 (silver frame)/BL/USI/2.jpg</v>
      </c>
      <c r="O13" s="28" t="str">
        <f>IF(ISBLANK(Values!$F12),"",Values!O12)</f>
        <v>https://raw.githubusercontent.com/PatrickVibild/TellusAmazonPictures/master/pictures/HP/W. PS/820 G1 (silver frame)/BL/USI/3.jpg</v>
      </c>
      <c r="P13" s="28" t="str">
        <f>IF(ISBLANK(Values!$F12),"",Values!P12)</f>
        <v>https://raw.githubusercontent.com/PatrickVibild/TellusAmazonPictures/master/pictures/HP/W. PS/820 G1 (silver frame)/BL/USI/4.jpg</v>
      </c>
      <c r="Q13" s="28" t="str">
        <f>IF(ISBLANK(Values!$F12),"",Values!Q12)</f>
        <v>https://raw.githubusercontent.com/PatrickVibild/TellusAmazonPictures/master/pictures/HP/W. PS/820 G1 (silver frame)/BL/USI/5.jpg</v>
      </c>
      <c r="R13" s="28" t="str">
        <f>IF(ISBLANK(Values!$F12),"",Values!R12)</f>
        <v>https://raw.githubusercontent.com/PatrickVibild/TellusAmazonPictures/master/pictures/HP/W. PS/820 G1 (silver frame)/BL/USI/6.jpg</v>
      </c>
      <c r="S13" s="28" t="str">
        <f>IF(ISBLANK(Values!$F12),"",Values!S12)</f>
        <v>https://raw.githubusercontent.com/PatrickVibild/TellusAmazonPictures/master/pictures/HP/W. PS/820 G1 (silver frame)/BL/USI/7.jpg</v>
      </c>
      <c r="T13" s="28" t="str">
        <f>IF(ISBLANK(Values!$F12),"",Values!T12)</f>
        <v>https://raw.githubusercontent.com/PatrickVibild/TellusAmazonPictures/master/pictures/HP/W. PS/820 G1 (silver frame)/BL/USI/8.jpg</v>
      </c>
      <c r="U13" s="28" t="str">
        <f>IF(ISBLANK(Values!$F12),"",Values!U12)</f>
        <v>https://raw.githubusercontent.com/PatrickVibild/TellusAmazonPictures/master/pictures/HP/W. PS/820 G1 (silver frame)/BL/USI/9.jpg</v>
      </c>
      <c r="W13" s="30" t="str">
        <f>IF(ISBLANK(Values!E12),"","Child")</f>
        <v>Child</v>
      </c>
      <c r="X13" s="30" t="str">
        <f>IF(ISBLANK(Values!E12),"",Values!$B$13)</f>
        <v>HP 820 g1 parent</v>
      </c>
      <c r="Y13" s="32" t="str">
        <f>IF(ISBLANK(Values!E12),"","Size-Color")</f>
        <v>Size-Color</v>
      </c>
      <c r="Z13" s="30" t="str">
        <f>IF(ISBLANK(Values!E12),"","variation")</f>
        <v>variation</v>
      </c>
      <c r="AA13" s="2" t="str">
        <f>IF(ISBLANK(Values!E12),"",Values!$B$20)</f>
        <v>Update</v>
      </c>
      <c r="AB13" s="2" t="str">
        <f>IF(ISBLANK(Values!E12),"",Values!$B$29)</f>
        <v>6 Monate Garantie nach dem Liefertermin. Im Falle einer Fehlfunktion der Tastatur wird ein neues Gerät oder ein Ersatzteil für die Tastatur des Produkts gesendet. Bei Sortierung des Bestands wird eine volle Rückerstattung gewährt.</v>
      </c>
      <c r="AI13" s="35"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3"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13" s="2" t="str">
        <f>IF(ISBLANK(Values!E12),"",Values!$B$25)</f>
        <v xml:space="preserve">♻️ ÖFFENTLICHES PRODUKT - Kaufen Sie renoviert, KAUFEN SIE GRÜN! Reduzieren Sie mehr als 80% Kohlendioxid, indem Sie unsere überholten Tastaturen kaufen, im Vergleich zu einer neuen Tastatur! </v>
      </c>
      <c r="AL13" s="2" t="str">
        <f>IF(ISBLANK(Values!E12),"",SUBSTITUTE(SUBSTITUTE(IF(Values!$J12, Values!$B$26, Values!$B$33), "{language}", Values!$H12), "{flag}", INDEX(options!$E$1:$E$20, Values!$V12)))</f>
        <v xml:space="preserve">👉 LAYOUT - 🇺🇸 US  mit Hintergrundbeleuchtung </v>
      </c>
      <c r="AM13" s="2" t="str">
        <f>SUBSTITUTE(IF(ISBLANK(Values!E12),"",Values!$B$27), "{model}", Values!$B$3)</f>
        <v xml:space="preserve">👉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13" s="28" t="str">
        <f>CONCATENATE(IF(ISBLANK(Values!E12),"",Values!H12), "-Silver")</f>
        <v>US -Silver</v>
      </c>
      <c r="AV13" s="2" t="str">
        <f>IF(ISBLANK(Values!E12),"",IF(Values!J12,"Backlit", "Non-Backlit"))</f>
        <v>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Dänemark</v>
      </c>
      <c r="CZ13" s="2" t="str">
        <f>IF(ISBLANK(Values!E12),"","No")</f>
        <v>No</v>
      </c>
      <c r="DA13" s="2" t="str">
        <f>IF(ISBLANK(Values!E12),"","No")</f>
        <v>No</v>
      </c>
      <c r="DO13" s="2" t="str">
        <f>IF(ISBLANK(Values!E12),"","Parts")</f>
        <v>Parts</v>
      </c>
      <c r="DP13" s="2"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2"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56.99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3">
        <f>K13</f>
        <v>56.99</v>
      </c>
    </row>
    <row r="14" spans="1:193" ht="48" x14ac:dyDescent="0.2">
      <c r="A14" s="2" t="str">
        <f>IF(ISBLANK(Values!E13),"",IF(Values!$B$37="EU","computercomponent","computer"))</f>
        <v>computercomponent</v>
      </c>
      <c r="B14" s="34" t="str">
        <f>IF(ISBLANK(Values!E13),"",Values!F13)</f>
        <v>HP 820 G1 BL silver BL - US</v>
      </c>
      <c r="C14" s="30" t="str">
        <f>IF(ISBLANK(Values!E13),"","TellusRem")</f>
        <v>TellusRem</v>
      </c>
      <c r="D14" s="29">
        <f>IF(ISBLANK(Values!E13),"",Values!E13)</f>
        <v>5714401820208</v>
      </c>
      <c r="E14" s="2" t="str">
        <f>IF(ISBLANK(Values!E13),"","EAN")</f>
        <v>EAN</v>
      </c>
      <c r="F14" s="28" t="str">
        <f>IF(ISBLANK(Values!E13),"",IF(Values!J13, SUBSTITUTE(Values!$B$1, "{language}", Values!H13) &amp; " " &amp;Values!$B$3, SUBSTITUTE(Values!$B$2, "{language}", Values!$H13) &amp; " " &amp;Values!$B$3))</f>
        <v>ersatztastatur US  Hintergrundbeleuchtung für HP  720 G1, 720 G2, 725 G1, 725 G2, 820 G1, 820 G2</v>
      </c>
      <c r="G14" s="30" t="str">
        <f>IF(ISBLANK(Values!E13),"","TellusRem")</f>
        <v>TellusRem</v>
      </c>
      <c r="H14" s="2" t="str">
        <f>IF(ISBLANK(Values!E13),"",Values!$B$16)</f>
        <v>laptop-computer-replacement-parts</v>
      </c>
      <c r="I14" s="2" t="str">
        <f>IF(ISBLANK(Values!E13),"","4730574031")</f>
        <v>4730574031</v>
      </c>
      <c r="J14" s="32" t="str">
        <f>IF(ISBLANK(Values!E13),"",Values!F13 )</f>
        <v>HP 820 G1 BL silver BL - US</v>
      </c>
      <c r="K14" s="28">
        <f>IF(ISBLANK(Values!E13),"",IF(Values!J13, Values!$B$4, Values!$B$5))</f>
        <v>56.99</v>
      </c>
      <c r="L14" s="28">
        <f>IF(ISBLANK(Values!E13),"",IF($CO14="DEFAULT", Values!$B$18, ""))</f>
        <v>5</v>
      </c>
      <c r="M14" s="28" t="str">
        <f>IF(ISBLANK(Values!E13),"",Values!$M13)</f>
        <v>https://raw.githubusercontent.com/PatrickVibild/TellusAmazonPictures/master/pictures/HP/W. PS/820 G1 (silver frame)/BL/US/1.jpg</v>
      </c>
      <c r="N14" s="28" t="str">
        <f>IF(ISBLANK(Values!$F13),"",Values!N13)</f>
        <v>https://raw.githubusercontent.com/PatrickVibild/TellusAmazonPictures/master/pictures/HP/W. PS/820 G1 (silver frame)/BL/US/2.jpg</v>
      </c>
      <c r="O14" s="28" t="str">
        <f>IF(ISBLANK(Values!$F13),"",Values!O13)</f>
        <v>https://raw.githubusercontent.com/PatrickVibild/TellusAmazonPictures/master/pictures/HP/W. PS/820 G1 (silver frame)/BL/US/3.jpg</v>
      </c>
      <c r="P14" s="28" t="str">
        <f>IF(ISBLANK(Values!$F13),"",Values!P13)</f>
        <v>https://raw.githubusercontent.com/PatrickVibild/TellusAmazonPictures/master/pictures/HP/W. PS/820 G1 (silver frame)/BL/US/4.jpg</v>
      </c>
      <c r="Q14" s="28" t="str">
        <f>IF(ISBLANK(Values!$F13),"",Values!Q13)</f>
        <v>https://raw.githubusercontent.com/PatrickVibild/TellusAmazonPictures/master/pictures/HP/W. PS/820 G1 (silver frame)/BL/US/5.jpg</v>
      </c>
      <c r="R14" s="28" t="str">
        <f>IF(ISBLANK(Values!$F13),"",Values!R13)</f>
        <v>https://raw.githubusercontent.com/PatrickVibild/TellusAmazonPictures/master/pictures/HP/W. PS/820 G1 (silver frame)/BL/US/6.jpg</v>
      </c>
      <c r="S14" s="28" t="str">
        <f>IF(ISBLANK(Values!$F13),"",Values!S13)</f>
        <v>https://raw.githubusercontent.com/PatrickVibild/TellusAmazonPictures/master/pictures/HP/W. PS/820 G1 (silver frame)/BL/US/7.jpg</v>
      </c>
      <c r="T14" s="28" t="str">
        <f>IF(ISBLANK(Values!$F13),"",Values!T13)</f>
        <v>https://raw.githubusercontent.com/PatrickVibild/TellusAmazonPictures/master/pictures/HP/W. PS/820 G1 (silver frame)/BL/US/8.jpg</v>
      </c>
      <c r="U14" s="28" t="str">
        <f>IF(ISBLANK(Values!$F13),"",Values!U13)</f>
        <v>https://raw.githubusercontent.com/PatrickVibild/TellusAmazonPictures/master/pictures/HP/W. PS/820 G1 (silver frame)/BL/US/9.jpg</v>
      </c>
      <c r="W14" s="30" t="str">
        <f>IF(ISBLANK(Values!E13),"","Child")</f>
        <v>Child</v>
      </c>
      <c r="X14" s="30" t="str">
        <f>IF(ISBLANK(Values!E13),"",Values!$B$13)</f>
        <v>HP 820 g1 parent</v>
      </c>
      <c r="Y14" s="32" t="str">
        <f>IF(ISBLANK(Values!E13),"","Size-Color")</f>
        <v>Size-Color</v>
      </c>
      <c r="Z14" s="30" t="str">
        <f>IF(ISBLANK(Values!E13),"","variation")</f>
        <v>variation</v>
      </c>
      <c r="AA14" s="2" t="str">
        <f>IF(ISBLANK(Values!E13),"",Values!$B$20)</f>
        <v>Update</v>
      </c>
      <c r="AB14" s="2" t="str">
        <f>IF(ISBLANK(Values!E13),"",Values!$B$29)</f>
        <v>6 Monate Garantie nach dem Liefertermin. Im Falle einer Fehlfunktion der Tastatur wird ein neues Gerät oder ein Ersatzteil für die Tastatur des Produkts gesendet. Bei Sortierung des Bestands wird eine volle Rückerstattung gewährt.</v>
      </c>
      <c r="AI14" s="35"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3"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14" s="2" t="str">
        <f>IF(ISBLANK(Values!E13),"",Values!$B$25)</f>
        <v xml:space="preserve">♻️ ÖFFENTLICHES PRODUKT - Kaufen Sie renoviert, KAUFEN SIE GRÜN! Reduzieren Sie mehr als 80% Kohlendioxid, indem Sie unsere überholten Tastaturen kaufen, im Vergleich zu einer neuen Tastatur! </v>
      </c>
      <c r="AL14" s="2" t="str">
        <f>IF(ISBLANK(Values!E13),"",SUBSTITUTE(SUBSTITUTE(IF(Values!$J13, Values!$B$26, Values!$B$33), "{language}", Values!$H13), "{flag}", INDEX(options!$E$1:$E$20, Values!$V13)))</f>
        <v xml:space="preserve">👉 LAYOUT - 🇺🇸 US  mit Hintergrundbeleuchtung </v>
      </c>
      <c r="AM14" s="2" t="str">
        <f>SUBSTITUTE(IF(ISBLANK(Values!E13),"",Values!$B$27), "{model}", Values!$B$3)</f>
        <v xml:space="preserve">👉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14" s="28" t="str">
        <f>CONCATENATE(IF(ISBLANK(Values!E13),"",Values!H13), "-Silver")</f>
        <v>US -Silver</v>
      </c>
      <c r="AV14" s="2" t="str">
        <f>IF(ISBLANK(Values!E13),"",IF(Values!J13,"Backlit", "Non-Backlit"))</f>
        <v>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Dänemark</v>
      </c>
      <c r="CZ14" s="2" t="str">
        <f>IF(ISBLANK(Values!E13),"","No")</f>
        <v>No</v>
      </c>
      <c r="DA14" s="2" t="str">
        <f>IF(ISBLANK(Values!E13),"","No")</f>
        <v>No</v>
      </c>
      <c r="DO14" s="2" t="str">
        <f>IF(ISBLANK(Values!E13),"","Parts")</f>
        <v>Parts</v>
      </c>
      <c r="DP14" s="2"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2"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56.99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3">
        <f>K14</f>
        <v>56.99</v>
      </c>
    </row>
    <row r="15" spans="1:193" ht="48" x14ac:dyDescent="0.2">
      <c r="A15" s="2" t="str">
        <f>IF(ISBLANK(Values!E14),"",IF(Values!$B$37="EU","computercomponent","computer"))</f>
        <v>computercomponent</v>
      </c>
      <c r="B15" s="34" t="str">
        <f>IF(ISBLANK(Values!E14),"",Values!F14)</f>
        <v>HP 820 G1 BL black BL - DE</v>
      </c>
      <c r="C15" s="30" t="str">
        <f>IF(ISBLANK(Values!E14),"","TellusRem")</f>
        <v>TellusRem</v>
      </c>
      <c r="D15" s="29">
        <f>IF(ISBLANK(Values!E14),"",Values!E14)</f>
        <v>5714401822004</v>
      </c>
      <c r="E15" s="2" t="str">
        <f>IF(ISBLANK(Values!E14),"","EAN")</f>
        <v>EAN</v>
      </c>
      <c r="F15" s="28" t="str">
        <f>IF(ISBLANK(Values!E14),"",IF(Values!J14, SUBSTITUTE(Values!$B$1, "{language}", Values!H14) &amp; " " &amp;Values!$B$3, SUBSTITUTE(Values!$B$2, "{language}", Values!$H14) &amp; " " &amp;Values!$B$3))</f>
        <v>ersatztastatur Deutsche Hintergrundbeleuchtung für HP  720 G1, 720 G2, 725 G1, 725 G2, 820 G1, 820 G2</v>
      </c>
      <c r="G15" s="30" t="str">
        <f>IF(ISBLANK(Values!E14),"","TellusRem")</f>
        <v>TellusRem</v>
      </c>
      <c r="H15" s="2" t="str">
        <f>IF(ISBLANK(Values!E14),"",Values!$B$16)</f>
        <v>laptop-computer-replacement-parts</v>
      </c>
      <c r="I15" s="2" t="str">
        <f>IF(ISBLANK(Values!E14),"","4730574031")</f>
        <v>4730574031</v>
      </c>
      <c r="J15" s="32" t="str">
        <f>IF(ISBLANK(Values!E14),"",Values!F14 )</f>
        <v>HP 820 G1 BL black BL - DE</v>
      </c>
      <c r="K15" s="28">
        <f>IF(ISBLANK(Values!E14),"",IF(Values!J14, Values!$B$4, Values!$B$5))</f>
        <v>56.99</v>
      </c>
      <c r="L15" s="28" t="str">
        <f>IF(ISBLANK(Values!E14),"",IF($CO15="DEFAULT", Values!$B$18, ""))</f>
        <v/>
      </c>
      <c r="M15" s="28" t="str">
        <f>IF(ISBLANK(Values!E14),"",Values!$M14)</f>
        <v>https://raw.githubusercontent.com/PatrickVibild/TellusAmazonPictures/master/pictures/HP/W. PS/820 G1 (black frame)/BL/DE/1.jpg</v>
      </c>
      <c r="N15" s="28" t="str">
        <f>IF(ISBLANK(Values!$F14),"",Values!N14)</f>
        <v>https://raw.githubusercontent.com/PatrickVibild/TellusAmazonPictures/master/pictures/HP/W. PS/820 G1 (black frame)/BL/DE/2.jpg</v>
      </c>
      <c r="O15" s="28" t="str">
        <f>IF(ISBLANK(Values!$F14),"",Values!O14)</f>
        <v>https://raw.githubusercontent.com/PatrickVibild/TellusAmazonPictures/master/pictures/HP/W. PS/820 G1 (black frame)/BL/DE/3.jpg</v>
      </c>
      <c r="P15" s="28" t="str">
        <f>IF(ISBLANK(Values!$F14),"",Values!P14)</f>
        <v>https://raw.githubusercontent.com/PatrickVibild/TellusAmazonPictures/master/pictures/HP/W. PS/820 G1 (black frame)/BL/DE/4.jpg</v>
      </c>
      <c r="Q15" s="28" t="str">
        <f>IF(ISBLANK(Values!$F14),"",Values!Q14)</f>
        <v>https://raw.githubusercontent.com/PatrickVibild/TellusAmazonPictures/master/pictures/HP/W. PS/820 G1 (black frame)/BL/DE/5.jpg</v>
      </c>
      <c r="R15" s="28" t="str">
        <f>IF(ISBLANK(Values!$F14),"",Values!R14)</f>
        <v>https://raw.githubusercontent.com/PatrickVibild/TellusAmazonPictures/master/pictures/HP/W. PS/820 G1 (black frame)/BL/DE/6.jpg</v>
      </c>
      <c r="S15" s="28" t="str">
        <f>IF(ISBLANK(Values!$F14),"",Values!S14)</f>
        <v>https://raw.githubusercontent.com/PatrickVibild/TellusAmazonPictures/master/pictures/HP/W. PS/820 G1 (black frame)/BL/DE/7.jpg</v>
      </c>
      <c r="T15" s="28" t="str">
        <f>IF(ISBLANK(Values!$F14),"",Values!T14)</f>
        <v>https://raw.githubusercontent.com/PatrickVibild/TellusAmazonPictures/master/pictures/HP/W. PS/820 G1 (black frame)/BL/DE/8.jpg</v>
      </c>
      <c r="U15" s="28" t="str">
        <f>IF(ISBLANK(Values!$F14),"",Values!U14)</f>
        <v>https://raw.githubusercontent.com/PatrickVibild/TellusAmazonPictures/master/pictures/HP/W. PS/820 G1 (black frame)/BL/DE/9.jpg</v>
      </c>
      <c r="W15" s="30" t="str">
        <f>IF(ISBLANK(Values!E14),"","Child")</f>
        <v>Child</v>
      </c>
      <c r="X15" s="30" t="str">
        <f>IF(ISBLANK(Values!E14),"",Values!$B$13)</f>
        <v>HP 820 g1 parent</v>
      </c>
      <c r="Y15" s="32" t="str">
        <f>IF(ISBLANK(Values!E14),"","Size-Color")</f>
        <v>Size-Color</v>
      </c>
      <c r="Z15" s="30" t="str">
        <f>IF(ISBLANK(Values!E14),"","variation")</f>
        <v>variation</v>
      </c>
      <c r="AA15" s="2" t="str">
        <f>IF(ISBLANK(Values!E14),"",Values!$B$20)</f>
        <v>Update</v>
      </c>
      <c r="AB15" s="2" t="str">
        <f>IF(ISBLANK(Values!E14),"",Values!$B$29)</f>
        <v>6 Monate Garantie nach dem Liefertermin. Im Falle einer Fehlfunktion der Tastatur wird ein neues Gerät oder ein Ersatzteil für die Tastatur des Produkts gesendet. Bei Sortierung des Bestands wird eine volle Rückerstattung gewährt.</v>
      </c>
      <c r="AI15" s="35" t="str">
        <f>IF(ISBLANK(Values!E14),"",IF(Values!I14,Values!$B$23,Values!$B$33))</f>
        <v xml:space="preserve">👉 ÜBERARBEITET: GELD SPAREN - Ersatz-HP-Laptop-Tastatur, gleiche Qualität wie OEM-Tastaturen. TellusRem ist seit 2011 der weltweit führende Distributor von Tastaturen. Perfekte Ersatztastatur, einfach auszutauschen und zu installieren. </v>
      </c>
      <c r="AJ15" s="33"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15" s="2" t="str">
        <f>IF(ISBLANK(Values!E14),"",Values!$B$25)</f>
        <v xml:space="preserve">♻️ ÖFFENTLICHES PRODUKT - Kaufen Sie renoviert, KAUFEN SIE GRÜN! Reduzieren Sie mehr als 80% Kohlendioxid, indem Sie unsere überholten Tastaturen kaufen, im Vergleich zu einer neuen Tastatur! </v>
      </c>
      <c r="AL15" s="2" t="str">
        <f>IF(ISBLANK(Values!E14),"",SUBSTITUTE(SUBSTITUTE(IF(Values!$J14, Values!$B$26, Values!$B$33), "{language}", Values!$H14), "{flag}", INDEX(options!$E$1:$E$20, Values!$V14)))</f>
        <v xml:space="preserve">👉 LAYOUT - 🇩🇪 Deutsche mit Hintergrundbeleuchtung </v>
      </c>
      <c r="AM15" s="2" t="str">
        <f>SUBSTITUTE(IF(ISBLANK(Values!E14),"",Values!$B$27), "{model}", Values!$B$3)</f>
        <v xml:space="preserve">👉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15" s="28" t="str">
        <f>CONCATENATE(IF(ISBLANK(Values!E14),"",Values!H14), "-Black")</f>
        <v>Deutsche-Black</v>
      </c>
      <c r="AV15" s="2" t="str">
        <f>IF(ISBLANK(Values!E14),"",IF(Values!J14,"Backlit", "Non-Backlit"))</f>
        <v>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AMAZON_EU</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Dänemark</v>
      </c>
      <c r="CZ15" s="2" t="str">
        <f>IF(ISBLANK(Values!E14),"","No")</f>
        <v>No</v>
      </c>
      <c r="DA15" s="2" t="str">
        <f>IF(ISBLANK(Values!E14),"","No")</f>
        <v>No</v>
      </c>
      <c r="DO15" s="2" t="str">
        <f>IF(ISBLANK(Values!E14),"","Parts")</f>
        <v>Parts</v>
      </c>
      <c r="DP15" s="2"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2"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2" t="str">
        <f>IF(ISBLANK(Values!E14),"","Amazon Tellus UPS")</f>
        <v>Amazon Tellus UPS</v>
      </c>
      <c r="EV15" s="2" t="str">
        <f>IF(ISBLANK(Values!E14),"","New")</f>
        <v>New</v>
      </c>
      <c r="FE15" s="2" t="str">
        <f>IF(ISBLANK(Values!E14),"",IF(CO15&lt;&gt;"DEFAULT", "", 3))</f>
        <v/>
      </c>
      <c r="FH15" s="2" t="str">
        <f>IF(ISBLANK(Values!E14),"","FALSE")</f>
        <v>FALSE</v>
      </c>
      <c r="FI15" s="2" t="str">
        <f>IF(ISBLANK(Values!E14),"","FALSE")</f>
        <v>FALSE</v>
      </c>
      <c r="FJ15" s="2" t="str">
        <f>IF(ISBLANK(Values!E14),"","FALSE")</f>
        <v>FALSE</v>
      </c>
      <c r="FM15" s="2" t="str">
        <f>IF(ISBLANK(Values!E14),"","1")</f>
        <v>1</v>
      </c>
      <c r="FO15" s="28">
        <f>IF(ISBLANK(Values!E14),"",IF(Values!J14, Values!$B$4, Values!$B$5))</f>
        <v>56.99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3">
        <f>K15</f>
        <v>56.99</v>
      </c>
    </row>
    <row r="16" spans="1:193" ht="48" x14ac:dyDescent="0.2">
      <c r="A16" s="2" t="str">
        <f>IF(ISBLANK(Values!E15),"",IF(Values!$B$37="EU","computercomponent","computer"))</f>
        <v>computercomponent</v>
      </c>
      <c r="B16" s="34" t="str">
        <f>IF(ISBLANK(Values!E15),"",Values!F15)</f>
        <v>HP 820 G1 BL black BL - FR</v>
      </c>
      <c r="C16" s="30" t="str">
        <f>IF(ISBLANK(Values!E15),"","TellusRem")</f>
        <v>TellusRem</v>
      </c>
      <c r="D16" s="29">
        <f>IF(ISBLANK(Values!E15),"",Values!E15)</f>
        <v>5714401822011</v>
      </c>
      <c r="E16" s="2" t="str">
        <f>IF(ISBLANK(Values!E15),"","EAN")</f>
        <v>EAN</v>
      </c>
      <c r="F16" s="28" t="str">
        <f>IF(ISBLANK(Values!E15),"",IF(Values!J15, SUBSTITUTE(Values!$B$1, "{language}", Values!H15) &amp; " " &amp;Values!$B$3, SUBSTITUTE(Values!$B$2, "{language}", Values!$H15) &amp; " " &amp;Values!$B$3))</f>
        <v>ersatztastatur Französisch Hintergrundbeleuchtung für HP  720 G1, 720 G2, 725 G1, 725 G2, 820 G1, 820 G2</v>
      </c>
      <c r="G16" s="30" t="str">
        <f>IF(ISBLANK(Values!E15),"","TellusRem")</f>
        <v>TellusRem</v>
      </c>
      <c r="H16" s="2" t="str">
        <f>IF(ISBLANK(Values!E15),"",Values!$B$16)</f>
        <v>laptop-computer-replacement-parts</v>
      </c>
      <c r="I16" s="2" t="str">
        <f>IF(ISBLANK(Values!E15),"","4730574031")</f>
        <v>4730574031</v>
      </c>
      <c r="J16" s="32" t="str">
        <f>IF(ISBLANK(Values!E15),"",Values!F15 )</f>
        <v>HP 820 G1 BL black BL - FR</v>
      </c>
      <c r="K16" s="28">
        <f>IF(ISBLANK(Values!E15),"",IF(Values!J15, Values!$B$4, Values!$B$5))</f>
        <v>56.99</v>
      </c>
      <c r="L16" s="28" t="str">
        <f>IF(ISBLANK(Values!E15),"",IF($CO16="DEFAULT", Values!$B$18, ""))</f>
        <v/>
      </c>
      <c r="M16" s="28" t="str">
        <f>IF(ISBLANK(Values!E15),"",Values!$M15)</f>
        <v>https://raw.githubusercontent.com/PatrickVibild/TellusAmazonPictures/master/pictures/HP/W. PS/820 G1 (black frame)/BL/FR/1.jpg</v>
      </c>
      <c r="N16" s="28" t="str">
        <f>IF(ISBLANK(Values!$F15),"",Values!N15)</f>
        <v>https://raw.githubusercontent.com/PatrickVibild/TellusAmazonPictures/master/pictures/HP/W. PS/820 G1 (black frame)/BL/FR/2.jpg</v>
      </c>
      <c r="O16" s="28" t="str">
        <f>IF(ISBLANK(Values!$F15),"",Values!O15)</f>
        <v>https://raw.githubusercontent.com/PatrickVibild/TellusAmazonPictures/master/pictures/HP/W. PS/820 G1 (black frame)/BL/FR/3.jpg</v>
      </c>
      <c r="P16" s="28" t="str">
        <f>IF(ISBLANK(Values!$F15),"",Values!P15)</f>
        <v>https://raw.githubusercontent.com/PatrickVibild/TellusAmazonPictures/master/pictures/HP/W. PS/820 G1 (black frame)/BL/FR/4.jpg</v>
      </c>
      <c r="Q16" s="28" t="str">
        <f>IF(ISBLANK(Values!$F15),"",Values!Q15)</f>
        <v>https://raw.githubusercontent.com/PatrickVibild/TellusAmazonPictures/master/pictures/HP/W. PS/820 G1 (black frame)/BL/FR/5.jpg</v>
      </c>
      <c r="R16" s="28" t="str">
        <f>IF(ISBLANK(Values!$F15),"",Values!R15)</f>
        <v>https://raw.githubusercontent.com/PatrickVibild/TellusAmazonPictures/master/pictures/HP/W. PS/820 G1 (black frame)/BL/FR/6.jpg</v>
      </c>
      <c r="S16" s="28" t="str">
        <f>IF(ISBLANK(Values!$F15),"",Values!S15)</f>
        <v>https://raw.githubusercontent.com/PatrickVibild/TellusAmazonPictures/master/pictures/HP/W. PS/820 G1 (black frame)/BL/FR/7.jpg</v>
      </c>
      <c r="T16" s="28" t="str">
        <f>IF(ISBLANK(Values!$F15),"",Values!T15)</f>
        <v>https://raw.githubusercontent.com/PatrickVibild/TellusAmazonPictures/master/pictures/HP/W. PS/820 G1 (black frame)/BL/FR/8.jpg</v>
      </c>
      <c r="U16" s="28" t="str">
        <f>IF(ISBLANK(Values!$F15),"",Values!U15)</f>
        <v>https://raw.githubusercontent.com/PatrickVibild/TellusAmazonPictures/master/pictures/HP/W. PS/820 G1 (black frame)/BL/FR/9.jpg</v>
      </c>
      <c r="W16" s="30" t="str">
        <f>IF(ISBLANK(Values!E15),"","Child")</f>
        <v>Child</v>
      </c>
      <c r="X16" s="30" t="str">
        <f>IF(ISBLANK(Values!E15),"",Values!$B$13)</f>
        <v>HP 820 g1 parent</v>
      </c>
      <c r="Y16" s="32" t="str">
        <f>IF(ISBLANK(Values!E15),"","Size-Color")</f>
        <v>Size-Color</v>
      </c>
      <c r="Z16" s="30" t="str">
        <f>IF(ISBLANK(Values!E15),"","variation")</f>
        <v>variation</v>
      </c>
      <c r="AA16" s="2" t="str">
        <f>IF(ISBLANK(Values!E15),"",Values!$B$20)</f>
        <v>Update</v>
      </c>
      <c r="AB16" s="2" t="str">
        <f>IF(ISBLANK(Values!E15),"",Values!$B$29)</f>
        <v>6 Monate Garantie nach dem Liefertermin. Im Falle einer Fehlfunktion der Tastatur wird ein neues Gerät oder ein Ersatzteil für die Tastatur des Produkts gesendet. Bei Sortierung des Bestands wird eine volle Rückerstattung gewährt.</v>
      </c>
      <c r="AI16" s="35" t="str">
        <f>IF(ISBLANK(Values!E15),"",IF(Values!I15,Values!$B$23,Values!$B$33))</f>
        <v xml:space="preserve">👉 ÜBERARBEITET: GELD SPAREN - Ersatz-HP-Laptop-Tastatur, gleiche Qualität wie OEM-Tastaturen. TellusRem ist seit 2011 der weltweit führende Distributor von Tastaturen. Perfekte Ersatztastatur, einfach auszutauschen und zu installieren. </v>
      </c>
      <c r="AJ16" s="33"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16" s="2" t="str">
        <f>IF(ISBLANK(Values!E15),"",Values!$B$25)</f>
        <v xml:space="preserve">♻️ ÖFFENTLICHES PRODUKT - Kaufen Sie renoviert, KAUFEN SIE GRÜN! Reduzieren Sie mehr als 80% Kohlendioxid, indem Sie unsere überholten Tastaturen kaufen, im Vergleich zu einer neuen Tastatur! </v>
      </c>
      <c r="AL16" s="2" t="str">
        <f>IF(ISBLANK(Values!E15),"",SUBSTITUTE(SUBSTITUTE(IF(Values!$J15, Values!$B$26, Values!$B$33), "{language}", Values!$H15), "{flag}", INDEX(options!$E$1:$E$20, Values!$V15)))</f>
        <v xml:space="preserve">👉 LAYOUT - 🇫🇷 Französisch mit Hintergrundbeleuchtung </v>
      </c>
      <c r="AM16" s="2" t="str">
        <f>SUBSTITUTE(IF(ISBLANK(Values!E15),"",Values!$B$27), "{model}", Values!$B$3)</f>
        <v xml:space="preserve">👉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16" s="28" t="str">
        <f>CONCATENATE(IF(ISBLANK(Values!E15),"",Values!H15), "-Black")</f>
        <v>Französisch-Black</v>
      </c>
      <c r="AV16" s="2" t="str">
        <f>IF(ISBLANK(Values!E15),"",IF(Values!J15,"Backlit", "Non-Backlit"))</f>
        <v>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AMAZON_EU</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Dänemark</v>
      </c>
      <c r="CZ16" s="2" t="str">
        <f>IF(ISBLANK(Values!E15),"","No")</f>
        <v>No</v>
      </c>
      <c r="DA16" s="2" t="str">
        <f>IF(ISBLANK(Values!E15),"","No")</f>
        <v>No</v>
      </c>
      <c r="DO16" s="2" t="str">
        <f>IF(ISBLANK(Values!E15),"","Parts")</f>
        <v>Parts</v>
      </c>
      <c r="DP16" s="2"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2"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2" t="str">
        <f>IF(ISBLANK(Values!E15),"","Amazon Tellus UPS")</f>
        <v>Amazon Tellus UPS</v>
      </c>
      <c r="EV16" s="2" t="str">
        <f>IF(ISBLANK(Values!E15),"","New")</f>
        <v>New</v>
      </c>
      <c r="FE16" s="2" t="str">
        <f>IF(ISBLANK(Values!E15),"",IF(CO16&lt;&gt;"DEFAULT", "", 3))</f>
        <v/>
      </c>
      <c r="FH16" s="2" t="str">
        <f>IF(ISBLANK(Values!E15),"","FALSE")</f>
        <v>FALSE</v>
      </c>
      <c r="FI16" s="2" t="str">
        <f>IF(ISBLANK(Values!E15),"","FALSE")</f>
        <v>FALSE</v>
      </c>
      <c r="FJ16" s="2" t="str">
        <f>IF(ISBLANK(Values!E15),"","FALSE")</f>
        <v>FALSE</v>
      </c>
      <c r="FM16" s="2" t="str">
        <f>IF(ISBLANK(Values!E15),"","1")</f>
        <v>1</v>
      </c>
      <c r="FO16" s="28">
        <f>IF(ISBLANK(Values!E15),"",IF(Values!J15, Values!$B$4, Values!$B$5))</f>
        <v>56.99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3">
        <f>K16</f>
        <v>56.99</v>
      </c>
    </row>
    <row r="17" spans="1:193" ht="48" x14ac:dyDescent="0.2">
      <c r="A17" s="2" t="str">
        <f>IF(ISBLANK(Values!E16),"",IF(Values!$B$37="EU","computercomponent","computer"))</f>
        <v>computercomponent</v>
      </c>
      <c r="B17" s="34" t="str">
        <f>IF(ISBLANK(Values!E16),"",Values!F16)</f>
        <v>HP 820 G1 BL black BL - IT</v>
      </c>
      <c r="C17" s="30" t="str">
        <f>IF(ISBLANK(Values!E16),"","TellusRem")</f>
        <v>TellusRem</v>
      </c>
      <c r="D17" s="29">
        <f>IF(ISBLANK(Values!E16),"",Values!E16)</f>
        <v>5714401822028</v>
      </c>
      <c r="E17" s="2" t="str">
        <f>IF(ISBLANK(Values!E16),"","EAN")</f>
        <v>EAN</v>
      </c>
      <c r="F17" s="28" t="str">
        <f>IF(ISBLANK(Values!E16),"",IF(Values!J16, SUBSTITUTE(Values!$B$1, "{language}", Values!H16) &amp; " " &amp;Values!$B$3, SUBSTITUTE(Values!$B$2, "{language}", Values!$H16) &amp; " " &amp;Values!$B$3))</f>
        <v>ersatztastatur Italienisch Hintergrundbeleuchtung für HP  720 G1, 720 G2, 725 G1, 725 G2, 820 G1, 820 G2</v>
      </c>
      <c r="G17" s="30" t="str">
        <f>IF(ISBLANK(Values!E16),"","TellusRem")</f>
        <v>TellusRem</v>
      </c>
      <c r="H17" s="2" t="str">
        <f>IF(ISBLANK(Values!E16),"",Values!$B$16)</f>
        <v>laptop-computer-replacement-parts</v>
      </c>
      <c r="I17" s="2" t="str">
        <f>IF(ISBLANK(Values!E16),"","4730574031")</f>
        <v>4730574031</v>
      </c>
      <c r="J17" s="32" t="str">
        <f>IF(ISBLANK(Values!E16),"",Values!F16 )</f>
        <v>HP 820 G1 BL black BL - IT</v>
      </c>
      <c r="K17" s="28">
        <f>IF(ISBLANK(Values!E16),"",IF(Values!J16, Values!$B$4, Values!$B$5))</f>
        <v>56.99</v>
      </c>
      <c r="L17" s="28" t="str">
        <f>IF(ISBLANK(Values!E16),"",IF($CO17="DEFAULT", Values!$B$18, ""))</f>
        <v/>
      </c>
      <c r="M17" s="28" t="str">
        <f>IF(ISBLANK(Values!E16),"",Values!$M16)</f>
        <v>https://raw.githubusercontent.com/PatrickVibild/TellusAmazonPictures/master/pictures/HP/W. PS/820 G1 (black frame)/BL/IT/1.jpg</v>
      </c>
      <c r="N17" s="28" t="str">
        <f>IF(ISBLANK(Values!$F16),"",Values!N16)</f>
        <v>https://raw.githubusercontent.com/PatrickVibild/TellusAmazonPictures/master/pictures/HP/W. PS/820 G1 (black frame)/BL/IT/2.jpg</v>
      </c>
      <c r="O17" s="28" t="str">
        <f>IF(ISBLANK(Values!$F16),"",Values!O16)</f>
        <v>https://raw.githubusercontent.com/PatrickVibild/TellusAmazonPictures/master/pictures/HP/W. PS/820 G1 (black frame)/BL/IT/3.jpg</v>
      </c>
      <c r="P17" s="28" t="str">
        <f>IF(ISBLANK(Values!$F16),"",Values!P16)</f>
        <v>https://raw.githubusercontent.com/PatrickVibild/TellusAmazonPictures/master/pictures/HP/W. PS/820 G1 (black frame)/BL/IT/4.jpg</v>
      </c>
      <c r="Q17" s="28" t="str">
        <f>IF(ISBLANK(Values!$F16),"",Values!Q16)</f>
        <v>https://raw.githubusercontent.com/PatrickVibild/TellusAmazonPictures/master/pictures/HP/W. PS/820 G1 (black frame)/BL/IT/5.jpg</v>
      </c>
      <c r="R17" s="28" t="str">
        <f>IF(ISBLANK(Values!$F16),"",Values!R16)</f>
        <v>https://raw.githubusercontent.com/PatrickVibild/TellusAmazonPictures/master/pictures/HP/W. PS/820 G1 (black frame)/BL/IT/6.jpg</v>
      </c>
      <c r="S17" s="28" t="str">
        <f>IF(ISBLANK(Values!$F16),"",Values!S16)</f>
        <v>https://raw.githubusercontent.com/PatrickVibild/TellusAmazonPictures/master/pictures/HP/W. PS/820 G1 (black frame)/BL/IT/7.jpg</v>
      </c>
      <c r="T17" s="28" t="str">
        <f>IF(ISBLANK(Values!$F16),"",Values!T16)</f>
        <v>https://raw.githubusercontent.com/PatrickVibild/TellusAmazonPictures/master/pictures/HP/W. PS/820 G1 (black frame)/BL/IT/8.jpg</v>
      </c>
      <c r="U17" s="28" t="str">
        <f>IF(ISBLANK(Values!$F16),"",Values!U16)</f>
        <v>https://raw.githubusercontent.com/PatrickVibild/TellusAmazonPictures/master/pictures/HP/W. PS/820 G1 (black frame)/BL/IT/9.jpg</v>
      </c>
      <c r="W17" s="30" t="str">
        <f>IF(ISBLANK(Values!E16),"","Child")</f>
        <v>Child</v>
      </c>
      <c r="X17" s="30" t="str">
        <f>IF(ISBLANK(Values!E16),"",Values!$B$13)</f>
        <v>HP 820 g1 parent</v>
      </c>
      <c r="Y17" s="32" t="str">
        <f>IF(ISBLANK(Values!E16),"","Size-Color")</f>
        <v>Size-Color</v>
      </c>
      <c r="Z17" s="30" t="str">
        <f>IF(ISBLANK(Values!E16),"","variation")</f>
        <v>variation</v>
      </c>
      <c r="AA17" s="2" t="str">
        <f>IF(ISBLANK(Values!E16),"",Values!$B$20)</f>
        <v>Update</v>
      </c>
      <c r="AB17" s="2" t="str">
        <f>IF(ISBLANK(Values!E16),"",Values!$B$29)</f>
        <v>6 Monate Garantie nach dem Liefertermin. Im Falle einer Fehlfunktion der Tastatur wird ein neues Gerät oder ein Ersatzteil für die Tastatur des Produkts gesendet. Bei Sortierung des Bestands wird eine volle Rückerstattung gewährt.</v>
      </c>
      <c r="AI17" s="35" t="str">
        <f>IF(ISBLANK(Values!E16),"",IF(Values!I16,Values!$B$23,Values!$B$33))</f>
        <v xml:space="preserve">👉 ÜBERARBEITET: GELD SPAREN - Ersatz-HP-Laptop-Tastatur, gleiche Qualität wie OEM-Tastaturen. TellusRem ist seit 2011 der weltweit führende Distributor von Tastaturen. Perfekte Ersatztastatur, einfach auszutauschen und zu installieren. </v>
      </c>
      <c r="AJ17" s="33"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17" s="2" t="str">
        <f>IF(ISBLANK(Values!E16),"",Values!$B$25)</f>
        <v xml:space="preserve">♻️ ÖFFENTLICHES PRODUKT - Kaufen Sie renoviert, KAUFEN SIE GRÜN! Reduzieren Sie mehr als 80% Kohlendioxid, indem Sie unsere überholten Tastaturen kaufen, im Vergleich zu einer neuen Tastatur! </v>
      </c>
      <c r="AL17" s="2" t="str">
        <f>IF(ISBLANK(Values!E16),"",SUBSTITUTE(SUBSTITUTE(IF(Values!$J16, Values!$B$26, Values!$B$33), "{language}", Values!$H16), "{flag}", INDEX(options!$E$1:$E$20, Values!$V16)))</f>
        <v xml:space="preserve">👉 LAYOUT - 🇮🇹 Italienisch mit Hintergrundbeleuchtung </v>
      </c>
      <c r="AM17" s="2" t="str">
        <f>SUBSTITUTE(IF(ISBLANK(Values!E16),"",Values!$B$27), "{model}", Values!$B$3)</f>
        <v xml:space="preserve">👉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17" s="28" t="str">
        <f>CONCATENATE(IF(ISBLANK(Values!E16),"",Values!H16), "-Black")</f>
        <v>Italienisch-Black</v>
      </c>
      <c r="AV17" s="2" t="str">
        <f>IF(ISBLANK(Values!E16),"",IF(Values!J16,"Backlit", "Non-Backlit"))</f>
        <v>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AMAZON_EU</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Dänemark</v>
      </c>
      <c r="CZ17" s="2" t="str">
        <f>IF(ISBLANK(Values!E16),"","No")</f>
        <v>No</v>
      </c>
      <c r="DA17" s="2" t="str">
        <f>IF(ISBLANK(Values!E16),"","No")</f>
        <v>No</v>
      </c>
      <c r="DO17" s="2" t="str">
        <f>IF(ISBLANK(Values!E16),"","Parts")</f>
        <v>Parts</v>
      </c>
      <c r="DP17" s="2"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2"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2" t="str">
        <f>IF(ISBLANK(Values!E16),"","Amazon Tellus UPS")</f>
        <v>Amazon Tellus UPS</v>
      </c>
      <c r="EV17" s="2" t="str">
        <f>IF(ISBLANK(Values!E16),"","New")</f>
        <v>New</v>
      </c>
      <c r="FE17" s="2" t="str">
        <f>IF(ISBLANK(Values!E16),"",IF(CO17&lt;&gt;"DEFAULT", "", 3))</f>
        <v/>
      </c>
      <c r="FH17" s="2" t="str">
        <f>IF(ISBLANK(Values!E16),"","FALSE")</f>
        <v>FALSE</v>
      </c>
      <c r="FI17" s="2" t="str">
        <f>IF(ISBLANK(Values!E16),"","FALSE")</f>
        <v>FALSE</v>
      </c>
      <c r="FJ17" s="2" t="str">
        <f>IF(ISBLANK(Values!E16),"","FALSE")</f>
        <v>FALSE</v>
      </c>
      <c r="FM17" s="2" t="str">
        <f>IF(ISBLANK(Values!E16),"","1")</f>
        <v>1</v>
      </c>
      <c r="FO17" s="28">
        <f>IF(ISBLANK(Values!E16),"",IF(Values!J16, Values!$B$4, Values!$B$5))</f>
        <v>56.99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3">
        <f>K17</f>
        <v>56.99</v>
      </c>
    </row>
    <row r="18" spans="1:193" ht="48" x14ac:dyDescent="0.2">
      <c r="A18" s="2" t="str">
        <f>IF(ISBLANK(Values!E17),"",IF(Values!$B$37="EU","computercomponent","computer"))</f>
        <v>computercomponent</v>
      </c>
      <c r="B18" s="34" t="str">
        <f>IF(ISBLANK(Values!E17),"",Values!F17)</f>
        <v>HP 820 G1 BL black BL - ES</v>
      </c>
      <c r="C18" s="30" t="str">
        <f>IF(ISBLANK(Values!E17),"","TellusRem")</f>
        <v>TellusRem</v>
      </c>
      <c r="D18" s="29">
        <f>IF(ISBLANK(Values!E17),"",Values!E17)</f>
        <v>5714401822035</v>
      </c>
      <c r="E18" s="2" t="str">
        <f>IF(ISBLANK(Values!E17),"","EAN")</f>
        <v>EAN</v>
      </c>
      <c r="F18" s="28" t="str">
        <f>IF(ISBLANK(Values!E17),"",IF(Values!J17, SUBSTITUTE(Values!$B$1, "{language}", Values!H17) &amp; " " &amp;Values!$B$3, SUBSTITUTE(Values!$B$2, "{language}", Values!$H17) &amp; " " &amp;Values!$B$3))</f>
        <v>ersatztastatur Spanisch Hintergrundbeleuchtung für HP  720 G1, 720 G2, 725 G1, 725 G2, 820 G1, 820 G2</v>
      </c>
      <c r="G18" s="30" t="str">
        <f>IF(ISBLANK(Values!E17),"","TellusRem")</f>
        <v>TellusRem</v>
      </c>
      <c r="H18" s="2" t="str">
        <f>IF(ISBLANK(Values!E17),"",Values!$B$16)</f>
        <v>laptop-computer-replacement-parts</v>
      </c>
      <c r="I18" s="2" t="str">
        <f>IF(ISBLANK(Values!E17),"","4730574031")</f>
        <v>4730574031</v>
      </c>
      <c r="J18" s="32" t="str">
        <f>IF(ISBLANK(Values!E17),"",Values!F17 )</f>
        <v>HP 820 G1 BL black BL - ES</v>
      </c>
      <c r="K18" s="28">
        <f>IF(ISBLANK(Values!E17),"",IF(Values!J17, Values!$B$4, Values!$B$5))</f>
        <v>56.99</v>
      </c>
      <c r="L18" s="28" t="str">
        <f>IF(ISBLANK(Values!E17),"",IF($CO18="DEFAULT", Values!$B$18, ""))</f>
        <v/>
      </c>
      <c r="M18" s="28" t="str">
        <f>IF(ISBLANK(Values!E17),"",Values!$M17)</f>
        <v>https://raw.githubusercontent.com/PatrickVibild/TellusAmazonPictures/master/pictures/HP/W. PS/820 G1 (black frame)/BL/ES/1.jpg</v>
      </c>
      <c r="N18" s="28" t="str">
        <f>IF(ISBLANK(Values!$F17),"",Values!N17)</f>
        <v>https://raw.githubusercontent.com/PatrickVibild/TellusAmazonPictures/master/pictures/HP/W. PS/820 G1 (black frame)/BL/ES/2.jpg</v>
      </c>
      <c r="O18" s="28" t="str">
        <f>IF(ISBLANK(Values!$F17),"",Values!O17)</f>
        <v>https://raw.githubusercontent.com/PatrickVibild/TellusAmazonPictures/master/pictures/HP/W. PS/820 G1 (black frame)/BL/ES/3.jpg</v>
      </c>
      <c r="P18" s="28" t="str">
        <f>IF(ISBLANK(Values!$F17),"",Values!P17)</f>
        <v>https://raw.githubusercontent.com/PatrickVibild/TellusAmazonPictures/master/pictures/HP/W. PS/820 G1 (black frame)/BL/ES/4.jpg</v>
      </c>
      <c r="Q18" s="28" t="str">
        <f>IF(ISBLANK(Values!$F17),"",Values!Q17)</f>
        <v>https://raw.githubusercontent.com/PatrickVibild/TellusAmazonPictures/master/pictures/HP/W. PS/820 G1 (black frame)/BL/ES/5.jpg</v>
      </c>
      <c r="R18" s="28" t="str">
        <f>IF(ISBLANK(Values!$F17),"",Values!R17)</f>
        <v>https://raw.githubusercontent.com/PatrickVibild/TellusAmazonPictures/master/pictures/HP/W. PS/820 G1 (black frame)/BL/ES/6.jpg</v>
      </c>
      <c r="S18" s="28" t="str">
        <f>IF(ISBLANK(Values!$F17),"",Values!S17)</f>
        <v>https://raw.githubusercontent.com/PatrickVibild/TellusAmazonPictures/master/pictures/HP/W. PS/820 G1 (black frame)/BL/ES/7.jpg</v>
      </c>
      <c r="T18" s="28" t="str">
        <f>IF(ISBLANK(Values!$F17),"",Values!T17)</f>
        <v>https://raw.githubusercontent.com/PatrickVibild/TellusAmazonPictures/master/pictures/HP/W. PS/820 G1 (black frame)/BL/ES/8.jpg</v>
      </c>
      <c r="U18" s="28" t="str">
        <f>IF(ISBLANK(Values!$F17),"",Values!U17)</f>
        <v>https://raw.githubusercontent.com/PatrickVibild/TellusAmazonPictures/master/pictures/HP/W. PS/820 G1 (black frame)/BL/ES/9.jpg</v>
      </c>
      <c r="W18" s="30" t="str">
        <f>IF(ISBLANK(Values!E17),"","Child")</f>
        <v>Child</v>
      </c>
      <c r="X18" s="30" t="str">
        <f>IF(ISBLANK(Values!E17),"",Values!$B$13)</f>
        <v>HP 820 g1 parent</v>
      </c>
      <c r="Y18" s="32" t="str">
        <f>IF(ISBLANK(Values!E17),"","Size-Color")</f>
        <v>Size-Color</v>
      </c>
      <c r="Z18" s="30" t="str">
        <f>IF(ISBLANK(Values!E17),"","variation")</f>
        <v>variation</v>
      </c>
      <c r="AA18" s="2" t="str">
        <f>IF(ISBLANK(Values!E17),"",Values!$B$20)</f>
        <v>Update</v>
      </c>
      <c r="AB18" s="2" t="str">
        <f>IF(ISBLANK(Values!E17),"",Values!$B$29)</f>
        <v>6 Monate Garantie nach dem Liefertermin. Im Falle einer Fehlfunktion der Tastatur wird ein neues Gerät oder ein Ersatzteil für die Tastatur des Produkts gesendet. Bei Sortierung des Bestands wird eine volle Rückerstattung gewährt.</v>
      </c>
      <c r="AI18" s="35" t="str">
        <f>IF(ISBLANK(Values!E17),"",IF(Values!I17,Values!$B$23,Values!$B$33))</f>
        <v xml:space="preserve">👉 ÜBERARBEITET: GELD SPAREN - Ersatz-HP-Laptop-Tastatur, gleiche Qualität wie OEM-Tastaturen. TellusRem ist seit 2011 der weltweit führende Distributor von Tastaturen. Perfekte Ersatztastatur, einfach auszutauschen und zu installieren. </v>
      </c>
      <c r="AJ18" s="33"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18" s="2" t="str">
        <f>IF(ISBLANK(Values!E17),"",Values!$B$25)</f>
        <v xml:space="preserve">♻️ ÖFFENTLICHES PRODUKT - Kaufen Sie renoviert, KAUFEN SIE GRÜN! Reduzieren Sie mehr als 80% Kohlendioxid, indem Sie unsere überholten Tastaturen kaufen, im Vergleich zu einer neuen Tastatur! </v>
      </c>
      <c r="AL18" s="2" t="str">
        <f>IF(ISBLANK(Values!E17),"",SUBSTITUTE(SUBSTITUTE(IF(Values!$J17, Values!$B$26, Values!$B$33), "{language}", Values!$H17), "{flag}", INDEX(options!$E$1:$E$20, Values!$V17)))</f>
        <v xml:space="preserve">👉 LAYOUT - 🇪🇸 Spanisch mit Hintergrundbeleuchtung </v>
      </c>
      <c r="AM18" s="2" t="str">
        <f>SUBSTITUTE(IF(ISBLANK(Values!E17),"",Values!$B$27), "{model}", Values!$B$3)</f>
        <v xml:space="preserve">👉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18" s="28" t="str">
        <f>CONCATENATE(IF(ISBLANK(Values!E17),"",Values!H17), "-Black")</f>
        <v>Spanisch-Black</v>
      </c>
      <c r="AV18" s="2" t="str">
        <f>IF(ISBLANK(Values!E17),"",IF(Values!J17,"Backlit", "Non-Backlit"))</f>
        <v>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AMAZON_EU</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Dänemark</v>
      </c>
      <c r="CZ18" s="2" t="str">
        <f>IF(ISBLANK(Values!E17),"","No")</f>
        <v>No</v>
      </c>
      <c r="DA18" s="2" t="str">
        <f>IF(ISBLANK(Values!E17),"","No")</f>
        <v>No</v>
      </c>
      <c r="DO18" s="2" t="str">
        <f>IF(ISBLANK(Values!E17),"","Parts")</f>
        <v>Parts</v>
      </c>
      <c r="DP18" s="2"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2"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2" t="str">
        <f>IF(ISBLANK(Values!E17),"","Amazon Tellus UPS")</f>
        <v>Amazon Tellus UPS</v>
      </c>
      <c r="EV18" s="2" t="str">
        <f>IF(ISBLANK(Values!E17),"","New")</f>
        <v>New</v>
      </c>
      <c r="FE18" s="2" t="str">
        <f>IF(ISBLANK(Values!E17),"",IF(CO18&lt;&gt;"DEFAULT", "", 3))</f>
        <v/>
      </c>
      <c r="FH18" s="2" t="str">
        <f>IF(ISBLANK(Values!E17),"","FALSE")</f>
        <v>FALSE</v>
      </c>
      <c r="FI18" s="2" t="str">
        <f>IF(ISBLANK(Values!E17),"","FALSE")</f>
        <v>FALSE</v>
      </c>
      <c r="FJ18" s="2" t="str">
        <f>IF(ISBLANK(Values!E17),"","FALSE")</f>
        <v>FALSE</v>
      </c>
      <c r="FM18" s="2" t="str">
        <f>IF(ISBLANK(Values!E17),"","1")</f>
        <v>1</v>
      </c>
      <c r="FO18" s="28">
        <f>IF(ISBLANK(Values!E17),"",IF(Values!J17, Values!$B$4, Values!$B$5))</f>
        <v>56.99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3">
        <f>K18</f>
        <v>56.99</v>
      </c>
    </row>
    <row r="19" spans="1:193" ht="48" x14ac:dyDescent="0.2">
      <c r="A19" s="2" t="str">
        <f>IF(ISBLANK(Values!E18),"",IF(Values!$B$37="EU","computercomponent","computer"))</f>
        <v>computercomponent</v>
      </c>
      <c r="B19" s="34" t="str">
        <f>IF(ISBLANK(Values!E18),"",Values!F18)</f>
        <v>HP 820 G1 BL black BL - UK</v>
      </c>
      <c r="C19" s="30" t="str">
        <f>IF(ISBLANK(Values!E18),"","TellusRem")</f>
        <v>TellusRem</v>
      </c>
      <c r="D19" s="29">
        <f>IF(ISBLANK(Values!E18),"",Values!E18)</f>
        <v>5714401822042</v>
      </c>
      <c r="E19" s="2" t="str">
        <f>IF(ISBLANK(Values!E18),"","EAN")</f>
        <v>EAN</v>
      </c>
      <c r="F19" s="28" t="str">
        <f>IF(ISBLANK(Values!E18),"",IF(Values!J18, SUBSTITUTE(Values!$B$1, "{language}", Values!H18) &amp; " " &amp;Values!$B$3, SUBSTITUTE(Values!$B$2, "{language}", Values!$H18) &amp; " " &amp;Values!$B$3))</f>
        <v>ersatztastatur UK Hintergrundbeleuchtung für HP  720 G1, 720 G2, 725 G1, 725 G2, 820 G1, 820 G2</v>
      </c>
      <c r="G19" s="30" t="str">
        <f>IF(ISBLANK(Values!E18),"","TellusRem")</f>
        <v>TellusRem</v>
      </c>
      <c r="H19" s="2" t="str">
        <f>IF(ISBLANK(Values!E18),"",Values!$B$16)</f>
        <v>laptop-computer-replacement-parts</v>
      </c>
      <c r="I19" s="2" t="str">
        <f>IF(ISBLANK(Values!E18),"","4730574031")</f>
        <v>4730574031</v>
      </c>
      <c r="J19" s="32" t="str">
        <f>IF(ISBLANK(Values!E18),"",Values!F18 )</f>
        <v>HP 820 G1 BL black BL - UK</v>
      </c>
      <c r="K19" s="28">
        <f>IF(ISBLANK(Values!E18),"",IF(Values!J18, Values!$B$4, Values!$B$5))</f>
        <v>56.99</v>
      </c>
      <c r="L19" s="28" t="str">
        <f>IF(ISBLANK(Values!E18),"",IF($CO19="DEFAULT", Values!$B$18, ""))</f>
        <v/>
      </c>
      <c r="M19" s="28" t="str">
        <f>IF(ISBLANK(Values!E18),"",Values!$M18)</f>
        <v>https://raw.githubusercontent.com/PatrickVibild/TellusAmazonPictures/master/pictures/HP/W. PS/820 G1 (black frame)/BL/UK/1.jpg</v>
      </c>
      <c r="N19" s="28" t="str">
        <f>IF(ISBLANK(Values!$F18),"",Values!N18)</f>
        <v>https://raw.githubusercontent.com/PatrickVibild/TellusAmazonPictures/master/pictures/HP/W. PS/820 G1 (black frame)/BL/UK/2.jpg</v>
      </c>
      <c r="O19" s="28" t="str">
        <f>IF(ISBLANK(Values!$F18),"",Values!O18)</f>
        <v>https://raw.githubusercontent.com/PatrickVibild/TellusAmazonPictures/master/pictures/HP/W. PS/820 G1 (black frame)/BL/UK/3.jpg</v>
      </c>
      <c r="P19" s="28" t="str">
        <f>IF(ISBLANK(Values!$F18),"",Values!P18)</f>
        <v>https://raw.githubusercontent.com/PatrickVibild/TellusAmazonPictures/master/pictures/HP/W. PS/820 G1 (black frame)/BL/UK/4.jpg</v>
      </c>
      <c r="Q19" s="28" t="str">
        <f>IF(ISBLANK(Values!$F18),"",Values!Q18)</f>
        <v>https://raw.githubusercontent.com/PatrickVibild/TellusAmazonPictures/master/pictures/HP/W. PS/820 G1 (black frame)/BL/UK/5.jpg</v>
      </c>
      <c r="R19" s="28" t="str">
        <f>IF(ISBLANK(Values!$F18),"",Values!R18)</f>
        <v>https://raw.githubusercontent.com/PatrickVibild/TellusAmazonPictures/master/pictures/HP/W. PS/820 G1 (black frame)/BL/UK/6.jpg</v>
      </c>
      <c r="S19" s="28" t="str">
        <f>IF(ISBLANK(Values!$F18),"",Values!S18)</f>
        <v>https://raw.githubusercontent.com/PatrickVibild/TellusAmazonPictures/master/pictures/HP/W. PS/820 G1 (black frame)/BL/UK/7.jpg</v>
      </c>
      <c r="T19" s="28" t="str">
        <f>IF(ISBLANK(Values!$F18),"",Values!T18)</f>
        <v>https://raw.githubusercontent.com/PatrickVibild/TellusAmazonPictures/master/pictures/HP/W. PS/820 G1 (black frame)/BL/UK/8.jpg</v>
      </c>
      <c r="U19" s="28" t="str">
        <f>IF(ISBLANK(Values!$F18),"",Values!U18)</f>
        <v>https://raw.githubusercontent.com/PatrickVibild/TellusAmazonPictures/master/pictures/HP/W. PS/820 G1 (black frame)/BL/UK/9.jpg</v>
      </c>
      <c r="W19" s="30" t="str">
        <f>IF(ISBLANK(Values!E18),"","Child")</f>
        <v>Child</v>
      </c>
      <c r="X19" s="30" t="str">
        <f>IF(ISBLANK(Values!E18),"",Values!$B$13)</f>
        <v>HP 820 g1 parent</v>
      </c>
      <c r="Y19" s="32" t="str">
        <f>IF(ISBLANK(Values!E18),"","Size-Color")</f>
        <v>Size-Color</v>
      </c>
      <c r="Z19" s="30" t="str">
        <f>IF(ISBLANK(Values!E18),"","variation")</f>
        <v>variation</v>
      </c>
      <c r="AA19" s="2" t="str">
        <f>IF(ISBLANK(Values!E18),"",Values!$B$20)</f>
        <v>Update</v>
      </c>
      <c r="AB19" s="2" t="str">
        <f>IF(ISBLANK(Values!E18),"",Values!$B$29)</f>
        <v>6 Monate Garantie nach dem Liefertermin. Im Falle einer Fehlfunktion der Tastatur wird ein neues Gerät oder ein Ersatzteil für die Tastatur des Produkts gesendet. Bei Sortierung des Bestands wird eine volle Rückerstattung gewährt.</v>
      </c>
      <c r="AI19" s="35" t="str">
        <f>IF(ISBLANK(Values!E18),"",IF(Values!I18,Values!$B$23,Values!$B$33))</f>
        <v xml:space="preserve">👉 ÜBERARBEITET: GELD SPAREN - Ersatz-HP-Laptop-Tastatur, gleiche Qualität wie OEM-Tastaturen. TellusRem ist seit 2011 der weltweit führende Distributor von Tastaturen. Perfekte Ersatztastatur, einfach auszutauschen und zu installieren. </v>
      </c>
      <c r="AJ19" s="33"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19" s="2" t="str">
        <f>IF(ISBLANK(Values!E18),"",Values!$B$25)</f>
        <v xml:space="preserve">♻️ ÖFFENTLICHES PRODUKT - Kaufen Sie renoviert, KAUFEN SIE GRÜN! Reduzieren Sie mehr als 80% Kohlendioxid, indem Sie unsere überholten Tastaturen kaufen, im Vergleich zu einer neuen Tastatur! </v>
      </c>
      <c r="AL19" s="2" t="str">
        <f>IF(ISBLANK(Values!E18),"",SUBSTITUTE(SUBSTITUTE(IF(Values!$J18, Values!$B$26, Values!$B$33), "{language}", Values!$H18), "{flag}", INDEX(options!$E$1:$E$20, Values!$V18)))</f>
        <v xml:space="preserve">👉 LAYOUT - 🇬🇧 UK mit Hintergrundbeleuchtung </v>
      </c>
      <c r="AM19" s="2" t="str">
        <f>SUBSTITUTE(IF(ISBLANK(Values!E18),"",Values!$B$27), "{model}", Values!$B$3)</f>
        <v xml:space="preserve">👉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19" s="28" t="str">
        <f>CONCATENATE(IF(ISBLANK(Values!E18),"",Values!H18), "-Black")</f>
        <v>UK-Black</v>
      </c>
      <c r="AV19" s="2" t="str">
        <f>IF(ISBLANK(Values!E18),"",IF(Values!J18,"Backlit", "Non-Backlit"))</f>
        <v>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AMAZON_EU</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Dänemark</v>
      </c>
      <c r="CZ19" s="2" t="str">
        <f>IF(ISBLANK(Values!E18),"","No")</f>
        <v>No</v>
      </c>
      <c r="DA19" s="2" t="str">
        <f>IF(ISBLANK(Values!E18),"","No")</f>
        <v>No</v>
      </c>
      <c r="DO19" s="2" t="str">
        <f>IF(ISBLANK(Values!E18),"","Parts")</f>
        <v>Parts</v>
      </c>
      <c r="DP19" s="2"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2"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2" t="str">
        <f>IF(ISBLANK(Values!E18),"","Amazon Tellus UPS")</f>
        <v>Amazon Tellus UPS</v>
      </c>
      <c r="EV19" s="2" t="str">
        <f>IF(ISBLANK(Values!E18),"","New")</f>
        <v>New</v>
      </c>
      <c r="FE19" s="2" t="str">
        <f>IF(ISBLANK(Values!E18),"",IF(CO19&lt;&gt;"DEFAULT", "", 3))</f>
        <v/>
      </c>
      <c r="FH19" s="2" t="str">
        <f>IF(ISBLANK(Values!E18),"","FALSE")</f>
        <v>FALSE</v>
      </c>
      <c r="FI19" s="2" t="str">
        <f>IF(ISBLANK(Values!E18),"","FALSE")</f>
        <v>FALSE</v>
      </c>
      <c r="FJ19" s="2" t="str">
        <f>IF(ISBLANK(Values!E18),"","FALSE")</f>
        <v>FALSE</v>
      </c>
      <c r="FM19" s="2" t="str">
        <f>IF(ISBLANK(Values!E18),"","1")</f>
        <v>1</v>
      </c>
      <c r="FO19" s="28">
        <f>IF(ISBLANK(Values!E18),"",IF(Values!J18, Values!$B$4, Values!$B$5))</f>
        <v>56.99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3">
        <f>K19</f>
        <v>56.99</v>
      </c>
    </row>
    <row r="20" spans="1:193" ht="48" x14ac:dyDescent="0.2">
      <c r="A20" s="2" t="str">
        <f>IF(ISBLANK(Values!E19),"",IF(Values!$B$37="EU","computercomponent","computer"))</f>
        <v>computercomponent</v>
      </c>
      <c r="B20" s="34" t="str">
        <f>IF(ISBLANK(Values!E19),"",Values!F19)</f>
        <v>HP 820 G1 BL black BL - NORDIC</v>
      </c>
      <c r="C20" s="30" t="str">
        <f>IF(ISBLANK(Values!E19),"","TellusRem")</f>
        <v>TellusRem</v>
      </c>
      <c r="D20" s="29">
        <f>IF(ISBLANK(Values!E19),"",Values!E19)</f>
        <v>5714401822059</v>
      </c>
      <c r="E20" s="2" t="str">
        <f>IF(ISBLANK(Values!E19),"","EAN")</f>
        <v>EAN</v>
      </c>
      <c r="F20" s="28" t="str">
        <f>IF(ISBLANK(Values!E19),"",IF(Values!J19, SUBSTITUTE(Values!$B$1, "{language}", Values!H19) &amp; " " &amp;Values!$B$3, SUBSTITUTE(Values!$B$2, "{language}", Values!$H19) &amp; " " &amp;Values!$B$3))</f>
        <v>ersatztastatur Skandinavisch – Nordisch Hintergrundbeleuchtung für HP  720 G1, 720 G2, 725 G1, 725 G2, 820 G1, 820 G2</v>
      </c>
      <c r="G20" s="30" t="str">
        <f>IF(ISBLANK(Values!E19),"","TellusRem")</f>
        <v>TellusRem</v>
      </c>
      <c r="H20" s="2" t="str">
        <f>IF(ISBLANK(Values!E19),"",Values!$B$16)</f>
        <v>laptop-computer-replacement-parts</v>
      </c>
      <c r="I20" s="2" t="str">
        <f>IF(ISBLANK(Values!E19),"","4730574031")</f>
        <v>4730574031</v>
      </c>
      <c r="J20" s="32" t="str">
        <f>IF(ISBLANK(Values!E19),"",Values!F19 )</f>
        <v>HP 820 G1 BL black BL - NORDIC</v>
      </c>
      <c r="K20" s="28">
        <f>IF(ISBLANK(Values!E19),"",IF(Values!J19, Values!$B$4, Values!$B$5))</f>
        <v>56.99</v>
      </c>
      <c r="L20" s="28">
        <f>IF(ISBLANK(Values!E19),"",IF($CO20="DEFAULT", Values!$B$18, ""))</f>
        <v>5</v>
      </c>
      <c r="M20" s="28" t="str">
        <f>IF(ISBLANK(Values!E19),"",Values!$M19)</f>
        <v>https://raw.githubusercontent.com/PatrickVibild/TellusAmazonPictures/master/pictures/HP/W. PS/820 G1 (black frame)/BL/NOR/1.jpg</v>
      </c>
      <c r="N20" s="28" t="str">
        <f>IF(ISBLANK(Values!$F19),"",Values!N19)</f>
        <v>https://raw.githubusercontent.com/PatrickVibild/TellusAmazonPictures/master/pictures/HP/W. PS/820 G1 (black frame)/BL/NOR/2.jpg</v>
      </c>
      <c r="O20" s="28" t="str">
        <f>IF(ISBLANK(Values!$F19),"",Values!O19)</f>
        <v>https://raw.githubusercontent.com/PatrickVibild/TellusAmazonPictures/master/pictures/HP/W. PS/820 G1 (black frame)/BL/NOR/3.jpg</v>
      </c>
      <c r="P20" s="28" t="str">
        <f>IF(ISBLANK(Values!$F19),"",Values!P19)</f>
        <v>https://raw.githubusercontent.com/PatrickVibild/TellusAmazonPictures/master/pictures/HP/W. PS/820 G1 (black frame)/BL/NOR/4.jpg</v>
      </c>
      <c r="Q20" s="28" t="str">
        <f>IF(ISBLANK(Values!$F19),"",Values!Q19)</f>
        <v>https://raw.githubusercontent.com/PatrickVibild/TellusAmazonPictures/master/pictures/HP/W. PS/820 G1 (black frame)/BL/NOR/5.jpg</v>
      </c>
      <c r="R20" s="28" t="str">
        <f>IF(ISBLANK(Values!$F19),"",Values!R19)</f>
        <v>https://raw.githubusercontent.com/PatrickVibild/TellusAmazonPictures/master/pictures/HP/W. PS/820 G1 (black frame)/BL/NOR/6.jpg</v>
      </c>
      <c r="S20" s="28" t="str">
        <f>IF(ISBLANK(Values!$F19),"",Values!S19)</f>
        <v>https://raw.githubusercontent.com/PatrickVibild/TellusAmazonPictures/master/pictures/HP/W. PS/820 G1 (black frame)/BL/NOR/7.jpg</v>
      </c>
      <c r="T20" s="28" t="str">
        <f>IF(ISBLANK(Values!$F19),"",Values!T19)</f>
        <v>https://raw.githubusercontent.com/PatrickVibild/TellusAmazonPictures/master/pictures/HP/W. PS/820 G1 (black frame)/BL/NOR/8.jpg</v>
      </c>
      <c r="U20" s="28" t="str">
        <f>IF(ISBLANK(Values!$F19),"",Values!U19)</f>
        <v>https://raw.githubusercontent.com/PatrickVibild/TellusAmazonPictures/master/pictures/HP/W. PS/820 G1 (black frame)/BL/NOR/9.jpg</v>
      </c>
      <c r="W20" s="30" t="str">
        <f>IF(ISBLANK(Values!E19),"","Child")</f>
        <v>Child</v>
      </c>
      <c r="X20" s="30" t="str">
        <f>IF(ISBLANK(Values!E19),"",Values!$B$13)</f>
        <v>HP 820 g1 parent</v>
      </c>
      <c r="Y20" s="32" t="str">
        <f>IF(ISBLANK(Values!E19),"","Size-Color")</f>
        <v>Size-Color</v>
      </c>
      <c r="Z20" s="30" t="str">
        <f>IF(ISBLANK(Values!E19),"","variation")</f>
        <v>variation</v>
      </c>
      <c r="AA20" s="2" t="str">
        <f>IF(ISBLANK(Values!E19),"",Values!$B$20)</f>
        <v>Update</v>
      </c>
      <c r="AB20" s="2" t="str">
        <f>IF(ISBLANK(Values!E19),"",Values!$B$29)</f>
        <v>6 Monate Garantie nach dem Liefertermin. Im Falle einer Fehlfunktion der Tastatur wird ein neues Gerät oder ein Ersatzteil für die Tastatur des Produkts gesendet. Bei Sortierung des Bestands wird eine volle Rückerstattung gewährt.</v>
      </c>
      <c r="AI20" s="35" t="str">
        <f>IF(ISBLANK(Values!E19),"",IF(Values!I19,Values!$B$23,Values!$B$33))</f>
        <v xml:space="preserve">👉 ÜBERARBEITET: GELD SPAREN - Ersatz-HP-Laptop-Tastatur, gleiche Qualität wie OEM-Tastaturen. TellusRem ist seit 2011 der weltweit führende Distributor von Tastaturen. Perfekte Ersatztastatur, einfach auszutauschen und zu installieren. </v>
      </c>
      <c r="AJ20" s="33"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20" s="2" t="str">
        <f>IF(ISBLANK(Values!E19),"",Values!$B$25)</f>
        <v xml:space="preserve">♻️ ÖFFENTLICHES PRODUKT - Kaufen Sie renoviert, KAUFEN SIE GRÜN! Reduzieren Sie mehr als 80% Kohlendioxid, indem Sie unsere überholten Tastaturen kaufen, im Vergleich zu einer neuen Tastatur! </v>
      </c>
      <c r="AL20" s="2" t="str">
        <f>IF(ISBLANK(Values!E19),"",SUBSTITUTE(SUBSTITUTE(IF(Values!$J19, Values!$B$26, Values!$B$33), "{language}", Values!$H19), "{flag}", INDEX(options!$E$1:$E$20, Values!$V19)))</f>
        <v xml:space="preserve">👉 LAYOUT - 🇸🇪 🇫🇮 🇳🇴 🇩🇰 Skandinavisch – Nordisch mit Hintergrundbeleuchtung </v>
      </c>
      <c r="AM20" s="2" t="str">
        <f>SUBSTITUTE(IF(ISBLANK(Values!E19),"",Values!$B$27), "{model}", Values!$B$3)</f>
        <v xml:space="preserve">👉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20" s="28" t="str">
        <f>CONCATENATE(IF(ISBLANK(Values!E19),"",Values!H19), "-Black")</f>
        <v>Skandinavisch – Nordisch-Black</v>
      </c>
      <c r="AV20" s="2" t="str">
        <f>IF(ISBLANK(Values!E19),"",IF(Values!J19,"Backlit", "Non-Backlit"))</f>
        <v>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Dänemark</v>
      </c>
      <c r="CZ20" s="2" t="str">
        <f>IF(ISBLANK(Values!E19),"","No")</f>
        <v>No</v>
      </c>
      <c r="DA20" s="2" t="str">
        <f>IF(ISBLANK(Values!E19),"","No")</f>
        <v>No</v>
      </c>
      <c r="DO20" s="2" t="str">
        <f>IF(ISBLANK(Values!E19),"","Parts")</f>
        <v>Parts</v>
      </c>
      <c r="DP20" s="2"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2"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56.99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3">
        <f>K20</f>
        <v>56.99</v>
      </c>
    </row>
    <row r="21" spans="1:193" ht="48" x14ac:dyDescent="0.2">
      <c r="A21" s="2" t="str">
        <f>IF(ISBLANK(Values!E20),"",IF(Values!$B$37="EU","computercomponent","computer"))</f>
        <v>computercomponent</v>
      </c>
      <c r="B21" s="34" t="str">
        <f>IF(ISBLANK(Values!E20),"",Values!F20)</f>
        <v>HP 820 G1 BL black BL - Belgian</v>
      </c>
      <c r="C21" s="30" t="str">
        <f>IF(ISBLANK(Values!E20),"","TellusRem")</f>
        <v>TellusRem</v>
      </c>
      <c r="D21" s="29">
        <f>IF(ISBLANK(Values!E20),"",Values!E20)</f>
        <v>5714401822066</v>
      </c>
      <c r="E21" s="2" t="str">
        <f>IF(ISBLANK(Values!E20),"","EAN")</f>
        <v>EAN</v>
      </c>
      <c r="F21" s="28" t="str">
        <f>IF(ISBLANK(Values!E20),"",IF(Values!J20, SUBSTITUTE(Values!$B$1, "{language}", Values!H20) &amp; " " &amp;Values!$B$3, SUBSTITUTE(Values!$B$2, "{language}", Values!$H20) &amp; " " &amp;Values!$B$3))</f>
        <v>ersatztastatur Belgier Hintergrundbeleuchtung für HP  720 G1, 720 G2, 725 G1, 725 G2, 820 G1, 820 G2</v>
      </c>
      <c r="G21" s="30" t="str">
        <f>IF(ISBLANK(Values!E20),"","TellusRem")</f>
        <v>TellusRem</v>
      </c>
      <c r="H21" s="2" t="str">
        <f>IF(ISBLANK(Values!E20),"",Values!$B$16)</f>
        <v>laptop-computer-replacement-parts</v>
      </c>
      <c r="I21" s="2" t="str">
        <f>IF(ISBLANK(Values!E20),"","4730574031")</f>
        <v>4730574031</v>
      </c>
      <c r="J21" s="32" t="str">
        <f>IF(ISBLANK(Values!E20),"",Values!F20 )</f>
        <v>HP 820 G1 BL black BL - Belgian</v>
      </c>
      <c r="K21" s="28">
        <f>IF(ISBLANK(Values!E20),"",IF(Values!J20, Values!$B$4, Values!$B$5))</f>
        <v>56.99</v>
      </c>
      <c r="L21" s="28">
        <f>IF(ISBLANK(Values!E20),"",IF($CO21="DEFAULT", Values!$B$18, ""))</f>
        <v>5</v>
      </c>
      <c r="M21" s="28" t="str">
        <f>IF(ISBLANK(Values!E20),"",Values!$M20)</f>
        <v>https://raw.githubusercontent.com/PatrickVibild/TellusAmazonPictures/master/pictures/HP/W. PS/820 G1 (black frame)/BL/BE/1.jpg</v>
      </c>
      <c r="N21" s="28" t="str">
        <f>IF(ISBLANK(Values!$F20),"",Values!N20)</f>
        <v>https://raw.githubusercontent.com/PatrickVibild/TellusAmazonPictures/master/pictures/HP/W. PS/820 G1 (black frame)/BL/BE/2.jpg</v>
      </c>
      <c r="O21" s="28" t="str">
        <f>IF(ISBLANK(Values!$F20),"",Values!O20)</f>
        <v>https://raw.githubusercontent.com/PatrickVibild/TellusAmazonPictures/master/pictures/HP/W. PS/820 G1 (black frame)/BL/BE/3.jpg</v>
      </c>
      <c r="P21" s="28" t="str">
        <f>IF(ISBLANK(Values!$F20),"",Values!P20)</f>
        <v>https://raw.githubusercontent.com/PatrickVibild/TellusAmazonPictures/master/pictures/HP/W. PS/820 G1 (black frame)/BL/BE/4.jpg</v>
      </c>
      <c r="Q21" s="28" t="str">
        <f>IF(ISBLANK(Values!$F20),"",Values!Q20)</f>
        <v>https://raw.githubusercontent.com/PatrickVibild/TellusAmazonPictures/master/pictures/HP/W. PS/820 G1 (black frame)/BL/BE/5.jpg</v>
      </c>
      <c r="R21" s="28" t="str">
        <f>IF(ISBLANK(Values!$F20),"",Values!R20)</f>
        <v>https://raw.githubusercontent.com/PatrickVibild/TellusAmazonPictures/master/pictures/HP/W. PS/820 G1 (black frame)/BL/BE/6.jpg</v>
      </c>
      <c r="S21" s="28" t="str">
        <f>IF(ISBLANK(Values!$F20),"",Values!S20)</f>
        <v>https://raw.githubusercontent.com/PatrickVibild/TellusAmazonPictures/master/pictures/HP/W. PS/820 G1 (black frame)/BL/BE/7.jpg</v>
      </c>
      <c r="T21" s="28" t="str">
        <f>IF(ISBLANK(Values!$F20),"",Values!T20)</f>
        <v>https://raw.githubusercontent.com/PatrickVibild/TellusAmazonPictures/master/pictures/HP/W. PS/820 G1 (black frame)/BL/BE/8.jpg</v>
      </c>
      <c r="U21" s="28" t="str">
        <f>IF(ISBLANK(Values!$F20),"",Values!U20)</f>
        <v>https://raw.githubusercontent.com/PatrickVibild/TellusAmazonPictures/master/pictures/HP/W. PS/820 G1 (black frame)/BL/BE/9.jpg</v>
      </c>
      <c r="W21" s="30" t="str">
        <f>IF(ISBLANK(Values!E20),"","Child")</f>
        <v>Child</v>
      </c>
      <c r="X21" s="30" t="str">
        <f>IF(ISBLANK(Values!E20),"",Values!$B$13)</f>
        <v>HP 820 g1 parent</v>
      </c>
      <c r="Y21" s="32" t="str">
        <f>IF(ISBLANK(Values!E20),"","Size-Color")</f>
        <v>Size-Color</v>
      </c>
      <c r="Z21" s="30" t="str">
        <f>IF(ISBLANK(Values!E20),"","variation")</f>
        <v>variation</v>
      </c>
      <c r="AA21" s="2" t="str">
        <f>IF(ISBLANK(Values!E20),"",Values!$B$20)</f>
        <v>Update</v>
      </c>
      <c r="AB21" s="2" t="str">
        <f>IF(ISBLANK(Values!E20),"",Values!$B$29)</f>
        <v>6 Monate Garantie nach dem Liefertermin. Im Falle einer Fehlfunktion der Tastatur wird ein neues Gerät oder ein Ersatzteil für die Tastatur des Produkts gesendet. Bei Sortierung des Bestands wird eine volle Rückerstattung gewährt.</v>
      </c>
      <c r="AI21" s="35" t="str">
        <f>IF(ISBLANK(Values!E20),"",IF(Values!I20,Values!$B$23,Values!$B$33))</f>
        <v xml:space="preserve">👉 ÜBERARBEITET: GELD SPAREN - Ersatz-HP-Laptop-Tastatur, gleiche Qualität wie OEM-Tastaturen. TellusRem ist seit 2011 der weltweit führende Distributor von Tastaturen. Perfekte Ersatztastatur, einfach auszutauschen und zu installieren. </v>
      </c>
      <c r="AJ21" s="33"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21" s="2" t="str">
        <f>IF(ISBLANK(Values!E20),"",Values!$B$25)</f>
        <v xml:space="preserve">♻️ ÖFFENTLICHES PRODUKT - Kaufen Sie renoviert, KAUFEN SIE GRÜN! Reduzieren Sie mehr als 80% Kohlendioxid, indem Sie unsere überholten Tastaturen kaufen, im Vergleich zu einer neuen Tastatur! </v>
      </c>
      <c r="AL21" s="2" t="str">
        <f>IF(ISBLANK(Values!E20),"",SUBSTITUTE(SUBSTITUTE(IF(Values!$J20, Values!$B$26, Values!$B$33), "{language}", Values!$H20), "{flag}", INDEX(options!$E$1:$E$20, Values!$V20)))</f>
        <v xml:space="preserve">👉 LAYOUT - 🇧🇪 Belgier mit Hintergrundbeleuchtung </v>
      </c>
      <c r="AM21" s="2" t="str">
        <f>SUBSTITUTE(IF(ISBLANK(Values!E20),"",Values!$B$27), "{model}", Values!$B$3)</f>
        <v xml:space="preserve">👉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21" s="28" t="str">
        <f>CONCATENATE(IF(ISBLANK(Values!E20),"",Values!H20), "-Black")</f>
        <v>Belgier-Black</v>
      </c>
      <c r="AV21" s="2" t="str">
        <f>IF(ISBLANK(Values!E20),"",IF(Values!J20,"Backlit", "Non-Backlit"))</f>
        <v>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Dänemark</v>
      </c>
      <c r="CZ21" s="2" t="str">
        <f>IF(ISBLANK(Values!E20),"","No")</f>
        <v>No</v>
      </c>
      <c r="DA21" s="2" t="str">
        <f>IF(ISBLANK(Values!E20),"","No")</f>
        <v>No</v>
      </c>
      <c r="DO21" s="2" t="str">
        <f>IF(ISBLANK(Values!E20),"","Parts")</f>
        <v>Parts</v>
      </c>
      <c r="DP21" s="2"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2"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56.99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3">
        <f>K21</f>
        <v>56.99</v>
      </c>
    </row>
    <row r="22" spans="1:193" ht="48" x14ac:dyDescent="0.2">
      <c r="A22" s="2" t="str">
        <f>IF(ISBLANK(Values!E21),"",IF(Values!$B$37="EU","computercomponent","computer"))</f>
        <v>computercomponent</v>
      </c>
      <c r="B22" s="34" t="str">
        <f>IF(ISBLANK(Values!E21),"",Values!F21)</f>
        <v>HP 820 G1 BL black BL - Swiss</v>
      </c>
      <c r="C22" s="30" t="str">
        <f>IF(ISBLANK(Values!E21),"","TellusRem")</f>
        <v>TellusRem</v>
      </c>
      <c r="D22" s="29">
        <f>IF(ISBLANK(Values!E21),"",Values!E21)</f>
        <v>5714401822073</v>
      </c>
      <c r="E22" s="2" t="str">
        <f>IF(ISBLANK(Values!E21),"","EAN")</f>
        <v>EAN</v>
      </c>
      <c r="F22" s="28" t="str">
        <f>IF(ISBLANK(Values!E21),"",IF(Values!J21, SUBSTITUTE(Values!$B$1, "{language}", Values!H21) &amp; " " &amp;Values!$B$3, SUBSTITUTE(Values!$B$2, "{language}", Values!$H21) &amp; " " &amp;Values!$B$3))</f>
        <v>ersatztastatur Schweizerisch Hintergrundbeleuchtung für HP  720 G1, 720 G2, 725 G1, 725 G2, 820 G1, 820 G2</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56.99</v>
      </c>
      <c r="L22" s="28">
        <f>IF(ISBLANK(Values!E21),"",IF($CO22="DEFAULT", Values!$B$18, ""))</f>
        <v>5</v>
      </c>
      <c r="M22" s="28" t="str">
        <f>IF(ISBLANK(Values!E21),"",Values!$M21)</f>
        <v>https://raw.githubusercontent.com/PatrickVibild/TellusAmazonPictures/master/pictures/HP/W. PS/820 G1 (black frame)/BL/CH/1.jpg</v>
      </c>
      <c r="N22" s="28" t="str">
        <f>IF(ISBLANK(Values!$F21),"",Values!N21)</f>
        <v>https://raw.githubusercontent.com/PatrickVibild/TellusAmazonPictures/master/pictures/HP/W. PS/820 G1 (black frame)/BL/CH/2.jpg</v>
      </c>
      <c r="O22" s="28" t="str">
        <f>IF(ISBLANK(Values!$F21),"",Values!O21)</f>
        <v>https://raw.githubusercontent.com/PatrickVibild/TellusAmazonPictures/master/pictures/HP/W. PS/820 G1 (black frame)/BL/CH/3.jpg</v>
      </c>
      <c r="P22" s="28" t="str">
        <f>IF(ISBLANK(Values!$F21),"",Values!P21)</f>
        <v>https://raw.githubusercontent.com/PatrickVibild/TellusAmazonPictures/master/pictures/HP/W. PS/820 G1 (black frame)/BL/CH/4.jpg</v>
      </c>
      <c r="Q22" s="28" t="str">
        <f>IF(ISBLANK(Values!$F21),"",Values!Q21)</f>
        <v>https://raw.githubusercontent.com/PatrickVibild/TellusAmazonPictures/master/pictures/HP/W. PS/820 G1 (black frame)/BL/CH/5.jpg</v>
      </c>
      <c r="R22" s="28" t="str">
        <f>IF(ISBLANK(Values!$F21),"",Values!R21)</f>
        <v>https://raw.githubusercontent.com/PatrickVibild/TellusAmazonPictures/master/pictures/HP/W. PS/820 G1 (black frame)/BL/CH/6.jpg</v>
      </c>
      <c r="S22" s="28" t="str">
        <f>IF(ISBLANK(Values!$F21),"",Values!S21)</f>
        <v>https://raw.githubusercontent.com/PatrickVibild/TellusAmazonPictures/master/pictures/HP/W. PS/820 G1 (black frame)/BL/CH/7.jpg</v>
      </c>
      <c r="T22" s="28" t="str">
        <f>IF(ISBLANK(Values!$F21),"",Values!T21)</f>
        <v>https://raw.githubusercontent.com/PatrickVibild/TellusAmazonPictures/master/pictures/HP/W. PS/820 G1 (black frame)/BL/CH/8.jpg</v>
      </c>
      <c r="U22" s="28" t="str">
        <f>IF(ISBLANK(Values!$F21),"",Values!U21)</f>
        <v>https://raw.githubusercontent.com/PatrickVibild/TellusAmazonPictures/master/pictures/HP/W. PS/820 G1 (black frame)/BL/CH/9.jpg</v>
      </c>
      <c r="W22" s="30" t="str">
        <f>IF(ISBLANK(Values!E21),"","Child")</f>
        <v>Child</v>
      </c>
      <c r="X22" s="30" t="str">
        <f>IF(ISBLANK(Values!E21),"",Values!$B$13)</f>
        <v>HP 820 g1 parent</v>
      </c>
      <c r="Y22" s="32" t="str">
        <f>IF(ISBLANK(Values!E21),"","Size-Color")</f>
        <v>Size-Color</v>
      </c>
      <c r="Z22" s="30" t="str">
        <f>IF(ISBLANK(Values!E21),"","variation")</f>
        <v>variation</v>
      </c>
      <c r="AA22" s="2" t="str">
        <f>IF(ISBLANK(Values!E21),"",Values!$B$20)</f>
        <v>Update</v>
      </c>
      <c r="AB22" s="2" t="str">
        <f>IF(ISBLANK(Values!E21),"",Values!$B$29)</f>
        <v>6 Monate Garantie nach dem Liefertermin. Im Falle einer Fehlfunktion der Tastatur wird ein neues Gerät oder ein Ersatzteil für die Tastatur des Produkts gesendet. Bei Sortierung des Bestands wird eine volle Rückerstattung gewährt.</v>
      </c>
      <c r="AI22" s="35" t="str">
        <f>IF(ISBLANK(Values!E21),"",IF(Values!I21,Values!$B$23,Values!$B$33))</f>
        <v xml:space="preserve">👉 ÜBERARBEITET: GELD SPAREN - Ersatz-HP-Laptop-Tastatur, gleiche Qualität wie OEM-Tastaturen. TellusRem ist seit 2011 der weltweit führende Distributor von Tastaturen. Perfekte Ersatztastatur, einfach auszutauschen und zu installieren. </v>
      </c>
      <c r="AJ22" s="33"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22" s="2" t="str">
        <f>IF(ISBLANK(Values!E21),"",Values!$B$25)</f>
        <v xml:space="preserve">♻️ ÖFFENTLICHES PRODUKT - Kaufen Sie renoviert, KAUFEN SIE GRÜN! Reduzieren Sie mehr als 80% Kohlendioxid, indem Sie unsere überholten Tastaturen kaufen, im Vergleich zu einer neuen Tastatur! </v>
      </c>
      <c r="AL22" s="2" t="str">
        <f>IF(ISBLANK(Values!E21),"",SUBSTITUTE(SUBSTITUTE(IF(Values!$J21, Values!$B$26, Values!$B$33), "{language}", Values!$H21), "{flag}", INDEX(options!$E$1:$E$20, Values!$V21)))</f>
        <v xml:space="preserve">👉 LAYOUT - 🇨🇭 Schweizerisch mit Hintergrundbeleuchtung </v>
      </c>
      <c r="AM22" s="2" t="str">
        <f>SUBSTITUTE(IF(ISBLANK(Values!E21),"",Values!$B$27), "{model}", Values!$B$3)</f>
        <v xml:space="preserve">👉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22" s="28" t="str">
        <f>CONCATENATE(IF(ISBLANK(Values!E21),"",Values!H21), "-Black")</f>
        <v>Schweizerisch-Black</v>
      </c>
      <c r="AV22" s="2" t="str">
        <f>IF(ISBLANK(Values!E21),"",IF(Values!J21,"Backlit", "Non-Backlit"))</f>
        <v>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Dänemark</v>
      </c>
      <c r="CZ22" s="2" t="str">
        <f>IF(ISBLANK(Values!E21),"","No")</f>
        <v>No</v>
      </c>
      <c r="DA22" s="2" t="str">
        <f>IF(ISBLANK(Values!E21),"","No")</f>
        <v>No</v>
      </c>
      <c r="DO22" s="2" t="str">
        <f>IF(ISBLANK(Values!E21),"","Parts")</f>
        <v>Parts</v>
      </c>
      <c r="DP22" s="2"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2"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56.99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3">
        <f>K22</f>
        <v>56.99</v>
      </c>
    </row>
    <row r="23" spans="1:193" s="36" customFormat="1" ht="48" x14ac:dyDescent="0.2">
      <c r="A23" s="2" t="str">
        <f>IF(ISBLANK(Values!E22),"",IF(Values!$B$37="EU","computercomponent","computer"))</f>
        <v>computercomponent</v>
      </c>
      <c r="B23" s="34" t="str">
        <f>IF(ISBLANK(Values!E22),"",Values!F22)</f>
        <v>HP 820 G1 BL black BL - US int</v>
      </c>
      <c r="C23" s="30" t="str">
        <f>IF(ISBLANK(Values!E22),"","TellusRem")</f>
        <v>TellusRem</v>
      </c>
      <c r="D23" s="29">
        <f>IF(ISBLANK(Values!E22),"",Values!E22)</f>
        <v>5714401822080</v>
      </c>
      <c r="E23" s="2" t="str">
        <f>IF(ISBLANK(Values!E22),"","EAN")</f>
        <v>EAN</v>
      </c>
      <c r="F23" s="28" t="str">
        <f>IF(ISBLANK(Values!E22),"",IF(Values!J22, SUBSTITUTE(Values!$B$1, "{language}", Values!H22) &amp; " " &amp;Values!$B$3, SUBSTITUTE(Values!$B$2, "{language}", Values!$H22) &amp; " " &amp;Values!$B$3))</f>
        <v>ersatztastatur US International Hintergrundbeleuchtung für HP  720 G1, 720 G2, 725 G1, 725 G2, 820 G1, 820 G2</v>
      </c>
      <c r="G23" s="30" t="str">
        <f>IF(ISBLANK(Values!E22),"","TellusRem")</f>
        <v>TellusRem</v>
      </c>
      <c r="H23" s="2" t="str">
        <f>IF(ISBLANK(Values!E22),"",Values!$B$16)</f>
        <v>laptop-computer-replacement-parts</v>
      </c>
      <c r="I23" s="2" t="str">
        <f>IF(ISBLANK(Values!E22),"","4730574031")</f>
        <v>4730574031</v>
      </c>
      <c r="J23" s="32" t="str">
        <f>IF(ISBLANK(Values!E22),"",Values!F22 )</f>
        <v>HP 820 G1 BL black BL - US int</v>
      </c>
      <c r="K23" s="28">
        <f>IF(ISBLANK(Values!E22),"",IF(Values!J22, Values!$B$4, Values!$B$5))</f>
        <v>56.99</v>
      </c>
      <c r="L23" s="28">
        <f>IF(ISBLANK(Values!E22),"",IF($CO23="DEFAULT", Values!$B$18, ""))</f>
        <v>5</v>
      </c>
      <c r="M23" s="28" t="str">
        <f>IF(ISBLANK(Values!E22),"",Values!$M22)</f>
        <v>https://raw.githubusercontent.com/PatrickVibild/TellusAmazonPictures/master/pictures/HP/W. PS/820 G1 (black frame)/BL/USI/1.jpg</v>
      </c>
      <c r="N23" s="28" t="str">
        <f>IF(ISBLANK(Values!$F22),"",Values!N22)</f>
        <v>https://raw.githubusercontent.com/PatrickVibild/TellusAmazonPictures/master/pictures/HP/W. PS/820 G1 (black frame)/BL/USI/2.jpg</v>
      </c>
      <c r="O23" s="28" t="str">
        <f>IF(ISBLANK(Values!$F22),"",Values!O22)</f>
        <v>https://raw.githubusercontent.com/PatrickVibild/TellusAmazonPictures/master/pictures/HP/W. PS/820 G1 (black frame)/BL/USI/3.jpg</v>
      </c>
      <c r="P23" s="28" t="str">
        <f>IF(ISBLANK(Values!$F22),"",Values!P22)</f>
        <v>https://raw.githubusercontent.com/PatrickVibild/TellusAmazonPictures/master/pictures/HP/W. PS/820 G1 (black frame)/BL/USI/4.jpg</v>
      </c>
      <c r="Q23" s="28" t="str">
        <f>IF(ISBLANK(Values!$F22),"",Values!Q22)</f>
        <v>https://raw.githubusercontent.com/PatrickVibild/TellusAmazonPictures/master/pictures/HP/W. PS/820 G1 (black frame)/BL/USI/5.jpg</v>
      </c>
      <c r="R23" s="28" t="str">
        <f>IF(ISBLANK(Values!$F22),"",Values!R22)</f>
        <v>https://raw.githubusercontent.com/PatrickVibild/TellusAmazonPictures/master/pictures/HP/W. PS/820 G1 (black frame)/BL/USI/6.jpg</v>
      </c>
      <c r="S23" s="28" t="str">
        <f>IF(ISBLANK(Values!$F22),"",Values!S22)</f>
        <v>https://raw.githubusercontent.com/PatrickVibild/TellusAmazonPictures/master/pictures/HP/W. PS/820 G1 (black frame)/BL/USI/7.jpg</v>
      </c>
      <c r="T23" s="28" t="str">
        <f>IF(ISBLANK(Values!$F22),"",Values!T22)</f>
        <v>https://raw.githubusercontent.com/PatrickVibild/TellusAmazonPictures/master/pictures/HP/W. PS/820 G1 (black frame)/BL/USI/8.jpg</v>
      </c>
      <c r="U23" s="28" t="str">
        <f>IF(ISBLANK(Values!$F22),"",Values!U22)</f>
        <v>https://raw.githubusercontent.com/PatrickVibild/TellusAmazonPictures/master/pictures/HP/W. PS/820 G1 (black frame)/BL/USI/9.jpg</v>
      </c>
      <c r="V23" s="2"/>
      <c r="W23" s="30" t="str">
        <f>IF(ISBLANK(Values!E22),"","Child")</f>
        <v>Child</v>
      </c>
      <c r="X23" s="30" t="str">
        <f>IF(ISBLANK(Values!E22),"",Values!$B$13)</f>
        <v>HP 820 g1 parent</v>
      </c>
      <c r="Y23" s="32" t="str">
        <f>IF(ISBLANK(Values!E22),"","Size-Color")</f>
        <v>Size-Color</v>
      </c>
      <c r="Z23" s="30" t="str">
        <f>IF(ISBLANK(Values!E22),"","variation")</f>
        <v>variation</v>
      </c>
      <c r="AA23" s="2" t="str">
        <f>IF(ISBLANK(Values!E22),"",Values!$B$20)</f>
        <v>Update</v>
      </c>
      <c r="AB23" s="2" t="str">
        <f>IF(ISBLANK(Values!E22),"",Values!$B$29)</f>
        <v>6 Monate Garantie nach dem Liefertermin. Im Falle einer Fehlfunktion der Tastatur wird ein neues Gerät oder ein Ersatzteil für die Tastatur des Produkts gesendet. Bei Sortierung des Bestands wird eine volle Rückerstattung gewährt.</v>
      </c>
      <c r="AC23" s="2"/>
      <c r="AD23" s="2"/>
      <c r="AE23" s="2"/>
      <c r="AF23" s="2"/>
      <c r="AG23" s="2"/>
      <c r="AH23" s="2"/>
      <c r="AI23" s="35" t="str">
        <f>IF(ISBLANK(Values!E22),"",IF(Values!I22,Values!$B$23,Values!$B$33))</f>
        <v xml:space="preserve">👉 ÜBERARBEITET: GELD SPAREN - Ersatz-HP-Laptop-Tastatur, gleiche Qualität wie OEM-Tastaturen. TellusRem ist seit 2011 der weltweit führende Distributor von Tastaturen. Perfekte Ersatztastatur, einfach auszutauschen und zu installieren. </v>
      </c>
      <c r="AJ23" s="33"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23" s="2" t="str">
        <f>IF(ISBLANK(Values!E22),"",Values!$B$25)</f>
        <v xml:space="preserve">♻️ ÖFFENTLICHES PRODUKT - Kaufen Sie renoviert, KAUFEN SIE GRÜN! Reduzieren Sie mehr als 80% Kohlendioxid, indem Sie unsere überholten Tastaturen kaufen, im Vergleich zu einer neuen Tastatur! </v>
      </c>
      <c r="AL23" s="2" t="str">
        <f>IF(ISBLANK(Values!E22),"",SUBSTITUTE(SUBSTITUTE(IF(Values!$J22, Values!$B$26, Values!$B$33), "{language}", Values!$H22), "{flag}", INDEX(options!$E$1:$E$20, Values!$V22)))</f>
        <v xml:space="preserve">👉 LAYOUT - 🇺🇸 with € symbol US International mit Hintergrundbeleuchtung </v>
      </c>
      <c r="AM23" s="2" t="str">
        <f>SUBSTITUTE(IF(ISBLANK(Values!E22),"",Values!$B$27), "{model}", Values!$B$3)</f>
        <v xml:space="preserve">👉 KOMPATIBEL MIT - HP 720 G1, 720 G2, 725 G1, 725 G2, 820 G1, 820 G2. Bitte überprüfen Sie das Bild und die Beschreibung sorgfältig, bevor Sie eine Tastatur kaufen. Dies stellt sicher, dass Sie die richtige Laptop-Tastatur für Ihren Computer erhalten. Super einfache Installation. </v>
      </c>
      <c r="AN23" s="2"/>
      <c r="AO23" s="2"/>
      <c r="AP23" s="2"/>
      <c r="AQ23" s="2"/>
      <c r="AR23" s="2"/>
      <c r="AS23" s="2"/>
      <c r="AT23" s="28" t="str">
        <f>CONCATENATE(IF(ISBLANK(Values!E22),"",Values!H22), "-Black")</f>
        <v>US International-Black</v>
      </c>
      <c r="AU23" s="2"/>
      <c r="AV23" s="2" t="str">
        <f>IF(ISBLANK(Values!E22),"",IF(Values!J22,"Backlit", "Non-Backlit"))</f>
        <v>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Dänemark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56.99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4">
        <f>K23</f>
        <v>56.99</v>
      </c>
    </row>
    <row r="24" spans="1:193" s="36" customFormat="1" ht="48" x14ac:dyDescent="0.2">
      <c r="A24" s="2" t="str">
        <f>IF(ISBLANK(Values!E23),"",IF(Values!$B$37="EU","computercomponent","computer"))</f>
        <v>computercomponent</v>
      </c>
      <c r="B24" s="34" t="str">
        <f>IF(ISBLANK(Values!E23),"",Values!F23)</f>
        <v>HP 820 G1 BL black BL - US</v>
      </c>
      <c r="C24" s="30" t="str">
        <f>IF(ISBLANK(Values!E23),"","TellusRem")</f>
        <v>TellusRem</v>
      </c>
      <c r="D24" s="29">
        <f>IF(ISBLANK(Values!E23),"",Values!E23)</f>
        <v>5714401822097</v>
      </c>
      <c r="E24" s="2" t="str">
        <f>IF(ISBLANK(Values!E23),"","EAN")</f>
        <v>EAN</v>
      </c>
      <c r="F24" s="28" t="str">
        <f>IF(ISBLANK(Values!E23),"",IF(Values!J23, SUBSTITUTE(Values!$B$1, "{language}", Values!H23) &amp; " " &amp;Values!$B$3, SUBSTITUTE(Values!$B$2, "{language}", Values!$H23) &amp; " " &amp;Values!$B$3))</f>
        <v>ersatztastatur US  Hintergrundbeleuchtung für HP  720 G1, 720 G2, 725 G1, 725 G2, 820 G1, 820 G2</v>
      </c>
      <c r="G24" s="30" t="str">
        <f>IF(ISBLANK(Values!E23),"","TellusRem")</f>
        <v>TellusRem</v>
      </c>
      <c r="H24" s="2" t="str">
        <f>IF(ISBLANK(Values!E23),"",Values!$B$16)</f>
        <v>laptop-computer-replacement-parts</v>
      </c>
      <c r="I24" s="2" t="str">
        <f>IF(ISBLANK(Values!E23),"","4730574031")</f>
        <v>4730574031</v>
      </c>
      <c r="J24" s="32" t="str">
        <f>IF(ISBLANK(Values!E23),"",Values!F23 )</f>
        <v>HP 820 G1 BL black BL - US</v>
      </c>
      <c r="K24" s="28">
        <f>IF(ISBLANK(Values!E23),"",IF(Values!J23, Values!$B$4, Values!$B$5))</f>
        <v>56.99</v>
      </c>
      <c r="L24" s="28">
        <f>IF(ISBLANK(Values!E23),"",IF($CO24="DEFAULT", Values!$B$18, ""))</f>
        <v>5</v>
      </c>
      <c r="M24" s="28" t="str">
        <f>IF(ISBLANK(Values!E23),"",Values!$M23)</f>
        <v>https://raw.githubusercontent.com/PatrickVibild/TellusAmazonPictures/master/pictures/HP/W. PS/820 G1 (black frame)/BL/US/1.jpg</v>
      </c>
      <c r="N24" s="28" t="str">
        <f>IF(ISBLANK(Values!$F23),"",Values!N23)</f>
        <v>https://raw.githubusercontent.com/PatrickVibild/TellusAmazonPictures/master/pictures/HP/W. PS/820 G1 (black frame)/BL/US/2.jpg</v>
      </c>
      <c r="O24" s="28" t="str">
        <f>IF(ISBLANK(Values!$F23),"",Values!O23)</f>
        <v>https://raw.githubusercontent.com/PatrickVibild/TellusAmazonPictures/master/pictures/HP/W. PS/820 G1 (black frame)/BL/US/3.jpg</v>
      </c>
      <c r="P24" s="28" t="str">
        <f>IF(ISBLANK(Values!$F23),"",Values!P23)</f>
        <v>https://raw.githubusercontent.com/PatrickVibild/TellusAmazonPictures/master/pictures/HP/W. PS/820 G1 (black frame)/BL/US/4.jpg</v>
      </c>
      <c r="Q24" s="28" t="str">
        <f>IF(ISBLANK(Values!$F23),"",Values!Q23)</f>
        <v>https://raw.githubusercontent.com/PatrickVibild/TellusAmazonPictures/master/pictures/HP/W. PS/820 G1 (black frame)/BL/US/5.jpg</v>
      </c>
      <c r="R24" s="28" t="str">
        <f>IF(ISBLANK(Values!$F23),"",Values!R23)</f>
        <v>https://raw.githubusercontent.com/PatrickVibild/TellusAmazonPictures/master/pictures/HP/W. PS/820 G1 (black frame)/BL/US/6.jpg</v>
      </c>
      <c r="S24" s="28" t="str">
        <f>IF(ISBLANK(Values!$F23),"",Values!S23)</f>
        <v>https://raw.githubusercontent.com/PatrickVibild/TellusAmazonPictures/master/pictures/HP/W. PS/820 G1 (black frame)/BL/US/7.jpg</v>
      </c>
      <c r="T24" s="28" t="str">
        <f>IF(ISBLANK(Values!$F23),"",Values!T23)</f>
        <v>https://raw.githubusercontent.com/PatrickVibild/TellusAmazonPictures/master/pictures/HP/W. PS/820 G1 (black frame)/BL/US/8.jpg</v>
      </c>
      <c r="U24" s="28" t="str">
        <f>IF(ISBLANK(Values!$F23),"",Values!U23)</f>
        <v>https://raw.githubusercontent.com/PatrickVibild/TellusAmazonPictures/master/pictures/HP/W. PS/820 G1 (black frame)/BL/US/9.jpg</v>
      </c>
      <c r="V24" s="2"/>
      <c r="W24" s="30" t="str">
        <f>IF(ISBLANK(Values!E23),"","Child")</f>
        <v>Child</v>
      </c>
      <c r="X24" s="30" t="str">
        <f>IF(ISBLANK(Values!E23),"",Values!$B$13)</f>
        <v>HP 820 g1 parent</v>
      </c>
      <c r="Y24" s="32" t="str">
        <f>IF(ISBLANK(Values!E23),"","Size-Color")</f>
        <v>Size-Color</v>
      </c>
      <c r="Z24" s="30" t="str">
        <f>IF(ISBLANK(Values!E23),"","variation")</f>
        <v>variation</v>
      </c>
      <c r="AA24" s="2" t="str">
        <f>IF(ISBLANK(Values!E23),"",Values!$B$20)</f>
        <v>Update</v>
      </c>
      <c r="AB24" s="2" t="str">
        <f>IF(ISBLANK(Values!E23),"",Values!$B$29)</f>
        <v>6 Monate Garantie nach dem Liefertermin. Im Falle einer Fehlfunktion der Tastatur wird ein neues Gerät oder ein Ersatzteil für die Tastatur des Produkts gesendet. Bei Sortierung des Bestands wird eine volle Rückerstattung gewährt.</v>
      </c>
      <c r="AC24" s="2"/>
      <c r="AD24" s="2"/>
      <c r="AE24" s="2"/>
      <c r="AF24" s="2"/>
      <c r="AG24" s="2"/>
      <c r="AH24" s="2"/>
      <c r="AI24" s="35" t="str">
        <f>IF(ISBLANK(Values!E23),"",IF(Values!I23,Values!$B$23,Values!$B$33))</f>
        <v xml:space="preserve">👉 ÜBERARBEITET: GELD SPAREN - Ersatz-HP-Laptop-Tastatur, gleiche Qualität wie OEM-Tastaturen. TellusRem ist seit 2011 der weltweit führende Distributor von Tastaturen. Perfekte Ersatztastatur, einfach auszutauschen und zu installieren. </v>
      </c>
      <c r="AJ24" s="33"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24" s="2" t="str">
        <f>IF(ISBLANK(Values!E23),"",Values!$B$25)</f>
        <v xml:space="preserve">♻️ ÖFFENTLICHES PRODUKT - Kaufen Sie renoviert, KAUFEN SIE GRÜN! Reduzieren Sie mehr als 80% Kohlendioxid, indem Sie unsere überholten Tastaturen kaufen, im Vergleich zu einer neuen Tastatur! </v>
      </c>
      <c r="AL24" s="2" t="str">
        <f>IF(ISBLANK(Values!E23),"",SUBSTITUTE(SUBSTITUTE(IF(Values!$J23, Values!$B$26, Values!$B$33), "{language}", Values!$H23), "{flag}", INDEX(options!$E$1:$E$20, Values!$V23)))</f>
        <v xml:space="preserve">👉 LAYOUT - 🇺🇸 US  mit Hintergrundbeleuchtung </v>
      </c>
      <c r="AM24" s="2" t="str">
        <f>SUBSTITUTE(IF(ISBLANK(Values!E23),"",Values!$B$27), "{model}", Values!$B$3)</f>
        <v xml:space="preserve">👉 KOMPATIBEL MIT - HP 720 G1, 720 G2, 725 G1, 725 G2, 820 G1, 820 G2. Bitte überprüfen Sie das Bild und die Beschreibung sorgfältig, bevor Sie eine Tastatur kaufen. Dies stellt sicher, dass Sie die richtige Laptop-Tastatur für Ihren Computer erhalten. Super einfache Installation. </v>
      </c>
      <c r="AN24" s="2"/>
      <c r="AO24" s="2"/>
      <c r="AP24" s="2"/>
      <c r="AQ24" s="2"/>
      <c r="AR24" s="2"/>
      <c r="AS24" s="2"/>
      <c r="AT24" s="28" t="str">
        <f>CONCATENATE(IF(ISBLANK(Values!E23),"",Values!H23), "-Black")</f>
        <v>US -Black</v>
      </c>
      <c r="AU24" s="2"/>
      <c r="AV24" s="2" t="str">
        <f>IF(ISBLANK(Values!E23),"",IF(Values!J23,"Backlit", "Non-Backlit"))</f>
        <v>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Dänemark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56.99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4">
        <f>K24</f>
        <v>56.99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4"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4"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4"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3"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3"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3"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3"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3"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3"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3"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3"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18">
      <formula>IF(LEN(C5)&gt;0,1,0)</formula>
    </cfRule>
    <cfRule type="expression" dxfId="505" priority="19">
      <formula>IF(VLOOKUP($C$3,#NAME?,MATCH($A5,#NAME?,0)+1,0)&gt;0,1,0)</formula>
    </cfRule>
    <cfRule type="expression" dxfId="504" priority="22">
      <formula>AND(IF(IFERROR(VLOOKUP($C$3,#NAME?,MATCH($A5,#NAME?,0)+1,0),0)&gt;0,0,1),IF(IFERROR(VLOOKUP($C$3,#NAME?,MATCH($A5,#NAME?,0)+1,0),0)&gt;0,0,1),IF(IFERROR(VLOOKUP($C$3,#NAME?,MATCH($A5,#NAME?,0)+1,0),0)&gt;0,0,1),IF(IFERROR(MATCH($A5,#NAME?,0),0)&gt;0,1,0))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0">
      <formula>IF(LEN(F4)&gt;0,1,0)</formula>
    </cfRule>
    <cfRule type="expression" dxfId="496" priority="1011">
      <formula>IF(VLOOKUP($F$3,#NAME?,MATCH($A4,#NAME?,0)+1,0)&gt;0,1,0)</formula>
    </cfRule>
  </conditionalFormatting>
  <conditionalFormatting sqref="F5:F1048576">
    <cfRule type="expression" dxfId="495" priority="37">
      <formula>AND(IF(IFERROR(VLOOKUP($F$3,#NAME?,MATCH($A5,#NAME?,0)+1,0),0)&gt;0,0,1),IF(IFERROR(VLOOKUP($F$3,#NAME?,MATCH($A5,#NAME?,0)+1,0),0)&gt;0,0,1),IF(IFERROR(VLOOKUP($F$3,#NAME?,MATCH($A5,#NAME?,0)+1,0),0)&gt;0,0,1),IF(IFERROR(MATCH($A5,#NAME?,0),0)&gt;0,1,0))</formula>
    </cfRule>
    <cfRule type="expression" dxfId="494" priority="34">
      <formula>IF(VLOOKUP($F$3,#NAME?,MATCH($A5,#NAME?,0)+1,0)&gt;0,1,0)</formula>
    </cfRule>
  </conditionalFormatting>
  <conditionalFormatting sqref="F5:G1048576">
    <cfRule type="expression" dxfId="493" priority="33">
      <formula>IF(LEN(F5)&gt;0,1,0)</formula>
    </cfRule>
  </conditionalFormatting>
  <conditionalFormatting sqref="G4:G204">
    <cfRule type="expression" dxfId="492" priority="1016">
      <formula>IF(VLOOKUP($G$3,#NAME?,MATCH($A4,#NAME?,0)+1,0)&gt;0,1,0)</formula>
    </cfRule>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42">
      <formula>AND(IF(IFERROR(VLOOKUP($G$3,#NAME?,MATCH($A5,#NAME?,0)+1,0),0)&gt;0,0,1),IF(IFERROR(VLOOKUP($G$3,#NAME?,MATCH($A5,#NAME?,0)+1,0),0)&gt;0,0,1),IF(IFERROR(VLOOKUP($G$3,#NAME?,MATCH($A5,#NAME?,0)+1,0),0)&gt;0,0,1),IF(IFERROR(MATCH($A5,#NAME?,0),0)&gt;0,1,0))</formula>
    </cfRule>
    <cfRule type="expression" dxfId="488" priority="39">
      <formula>IF(VLOOKUP($G$3,#NAME?,MATCH($A5,#NAME?,0)+1,0)&gt;0,1,0)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6">
      <formula>IF(VLOOKUP($B$3,#NAME?,MATCH($A4,#NAME?,0)+1,0)&gt;0,1,0)</formula>
    </cfRule>
    <cfRule type="expression" dxfId="483"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58">
      <formula>IF(LEN(L6)&gt;0,1,0)</formula>
    </cfRule>
    <cfRule type="expression" dxfId="476" priority="59">
      <formula>IF(VLOOKUP($L$3,#NAME?,MATCH($A5,#NAME?,0)+1,0)&gt;0,1,0)</formula>
    </cfRule>
    <cfRule type="expression" dxfId="475"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73" priority="63">
      <formula>IF(LEN(M5)&gt;0,1,0)</formula>
    </cfRule>
    <cfRule type="expression" dxfId="472" priority="64">
      <formula>IF(VLOOKUP($M$3,#NAME?,MATCH($A5,#NAME?,0)+1,0)&gt;0,1,0)</formula>
    </cfRule>
    <cfRule type="expression" dxfId="471"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N5:U9 O10:U122 N10:N204 M4:M204">
    <cfRule type="expression" dxfId="467" priority="1046">
      <formula>IF(VLOOKUP($M$3,#NAME?,MATCH($A4,#NAME?,0)+1,0)&gt;0,1,0)</formula>
    </cfRule>
  </conditionalFormatting>
  <conditionalFormatting sqref="N5:U9 O10:U122 N10:N204">
    <cfRule type="expression" dxfId="466" priority="1045">
      <formula>IF(LEN(N5)&gt;0,1,0)</formula>
    </cfRule>
  </conditionalFormatting>
  <conditionalFormatting sqref="O4 V5:V122 O7:O1048576 P123:V131">
    <cfRule type="expression" dxfId="46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4" priority="74">
      <formula>IF(VLOOKUP($O$3,#NAME?,MATCH($A4,#NAME?,0)+1,0)&gt;0,1,0)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4">
      <formula>IF(VLOOKUP($W$3,#NAME?,MATCH($A5,#NAME?,0)+1,0)&gt;0,1,0)</formula>
    </cfRule>
    <cfRule type="expression" dxfId="444" priority="117">
      <formula>AND(IF(IFERROR(VLOOKUP($W$3,#NAME?,MATCH($A5,#NAME?,0)+1,0),0)&gt;0,0,1),IF(IFERROR(VLOOKUP($W$3,#NAME?,MATCH($A5,#NAME?,0)+1,0),0)&gt;0,0,1),IF(IFERROR(VLOOKUP($W$3,#NAME?,MATCH($A5,#NAME?,0)+1,0),0)&gt;0,0,1),IF(IFERROR(MATCH($A5,#NAME?,0),0)&gt;0,1,0))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19">
      <formula>IF(VLOOKUP($X$3,#NAME?,MATCH($A5,#NAME?,0)+1,0)&gt;0,1,0)</formula>
    </cfRule>
    <cfRule type="expression" dxfId="436"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4">
      <formula>AND(IF(IFERROR(VLOOKUP($Q$3,#NAME?,MATCH($A4,#NAME?,0)+1,0),0)&gt;0,0,1),IF(IFERROR(VLOOKUP($Q$3,#NAME?,MATCH($A4,#NAME?,0)+1,0),0)&gt;0,0,1),IF(IFERROR(VLOOKUP($Q$3,#NAME?,MATCH($A4,#NAME?,0)+1,0),0)&gt;0,0,1),IF(IFERROR(MATCH($A4,#NAME?,0),0)&gt;0,1,0))</formula>
    </cfRule>
    <cfRule type="expression" dxfId="432" priority="1061">
      <formula>IF(VLOOKUP($Q$3,#NAME?,MATCH($A4,#NAME?,0)+1,0)&gt;0,1,0)</formula>
    </cfRule>
    <cfRule type="expression" dxfId="431" priority="1060">
      <formula>IF(LEN(Z4)&gt;0,1,0)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7">
      <formula>AND(IF(IFERROR(VLOOKUP($AA$3,#NAME?,MATCH($A4,#NAME?,0)+1,0),0)&gt;0,0,1),IF(IFERROR(VLOOKUP($AA$3,#NAME?,MATCH($A4,#NAME?,0)+1,0),0)&gt;0,0,1),IF(IFERROR(VLOOKUP($AA$3,#NAME?,MATCH($A4,#NAME?,0)+1,0),0)&gt;0,0,1),IF(IFERROR(MATCH($A4,#NAME?,0),0)&gt;0,1,0))</formula>
    </cfRule>
    <cfRule type="expression" dxfId="427" priority="133">
      <formula>IF(LEN(AA4)&gt;0,1,0)</formula>
    </cfRule>
    <cfRule type="expression" dxfId="426" priority="134">
      <formula>IF(VLOOKUP($AA$3,#NAME?,MATCH($A4,#NAME?,0)+1,0)&gt;0,1,0)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5">
      <formula>IF(VLOOKUP($AC$3,#NAME?,MATCH(#REF!,#NAME?,0)+1,0)&gt;0,1,0)</formula>
    </cfRule>
    <cfRule type="expression" dxfId="420" priority="143">
      <formula>IF(LEN(#REF!)&gt;0,1,0)</formula>
    </cfRule>
    <cfRule type="expression" dxfId="419" priority="146">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7">
      <formula>AND(IF(IFERROR(VLOOKUP($AE$3,#NAME?,MATCH($A4,#NAME?,0)+1,0),0)&gt;0,0,1),IF(IFERROR(VLOOKUP($AE$3,#NAME?,MATCH($A4,#NAME?,0)+1,0),0)&gt;0,0,1),IF(IFERROR(VLOOKUP($AE$3,#NAME?,MATCH($A4,#NAME?,0)+1,0),0)&gt;0,0,1),IF(IFERROR(MATCH($A4,#NAME?,0),0)&gt;0,1,0))</formula>
    </cfRule>
    <cfRule type="expression" dxfId="413" priority="154">
      <formula>IF(VLOOKUP($AE$3,#NAME?,MATCH($A4,#NAME?,0)+1,0)&gt;0,1,0)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4">
      <formula>IF(VLOOKUP($AG$3,#NAME?,MATCH($A4,#NAME?,0)+1,0)&gt;0,1,0)</formula>
    </cfRule>
    <cfRule type="expression" dxfId="409"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8" priority="169">
      <formula>IF(VLOOKUP($AH$3,#NAME?,MATCH($A4,#NAME?,0)+1,0)&gt;0,1,0)</formula>
    </cfRule>
    <cfRule type="expression" dxfId="40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82">
      <formula>AND(IF(IFERROR(VLOOKUP($AJ$3,#NAME?,MATCH($A4,#NAME?,0)+1,0),0)&gt;0,0,1),IF(IFERROR(VLOOKUP($AJ$3,#NAME?,MATCH($A4,#NAME?,0)+1,0),0)&gt;0,0,1),IF(IFERROR(VLOOKUP($AJ$3,#NAME?,MATCH($A4,#NAME?,0)+1,0),0)&gt;0,0,1),IF(IFERROR(MATCH($A4,#NAME?,0),0)&gt;0,1,0))</formula>
    </cfRule>
    <cfRule type="expression" dxfId="403" priority="179">
      <formula>IF(VLOOKUP($AJ$3,#NAME?,MATCH($A4,#NAME?,0)+1,0)&gt;0,1,0)</formula>
    </cfRule>
    <cfRule type="expression" dxfId="402" priority="178">
      <formula>IF(LEN(AJ4)&gt;0,1,0)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92">
      <formula>AND(IF(IFERROR(VLOOKUP($AL$3,#NAME?,MATCH($A4,#NAME?,0)+1,0),0)&gt;0,0,1),IF(IFERROR(VLOOKUP($AL$3,#NAME?,MATCH($A4,#NAME?,0)+1,0),0)&gt;0,0,1),IF(IFERROR(VLOOKUP($AL$3,#NAME?,MATCH($A4,#NAME?,0)+1,0),0)&gt;0,0,1),IF(IFERROR(MATCH($A4,#NAME?,0),0)&gt;0,1,0))</formula>
    </cfRule>
    <cfRule type="expression" dxfId="397" priority="189">
      <formula>IF(VLOOKUP($AL$3,#NAME?,MATCH($A4,#NAME?,0)+1,0)&gt;0,1,0)</formula>
    </cfRule>
  </conditionalFormatting>
  <conditionalFormatting sqref="AM4:AM1048576">
    <cfRule type="expression" dxfId="396" priority="194">
      <formula>IF(VLOOKUP($AM$3,#NAME?,MATCH($A4,#NAME?,0)+1,0)&gt;0,1,0)</formula>
    </cfRule>
    <cfRule type="expression" dxfId="395"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4" priority="202">
      <formula>AND(IF(IFERROR(VLOOKUP($AN$3,#NAME?,MATCH($A4,#NAME?,0)+1,0),0)&gt;0,0,1),IF(IFERROR(VLOOKUP($AN$3,#NAME?,MATCH($A4,#NAME?,0)+1,0),0)&gt;0,0,1),IF(IFERROR(VLOOKUP($AN$3,#NAME?,MATCH($A4,#NAME?,0)+1,0),0)&gt;0,0,1),IF(IFERROR(MATCH($A4,#NAME?,0),0)&gt;0,1,0))</formula>
    </cfRule>
    <cfRule type="expression" dxfId="393" priority="199">
      <formula>IF(VLOOKUP($AN$3,#NAME?,MATCH($A4,#NAME?,0)+1,0)&gt;0,1,0)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09">
      <formula>IF(VLOOKUP($AP$3,#NAME?,MATCH($A4,#NAME?,0)+1,0)&gt;0,1,0)</formula>
    </cfRule>
    <cfRule type="expression" dxfId="389"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22">
      <formula>AND(IF(IFERROR(VLOOKUP($AR$3,#NAME?,MATCH($A4,#NAME?,0)+1,0),0)&gt;0,0,1),IF(IFERROR(VLOOKUP($AR$3,#NAME?,MATCH($A4,#NAME?,0)+1,0),0)&gt;0,0,1),IF(IFERROR(VLOOKUP($AR$3,#NAME?,MATCH($A4,#NAME?,0)+1,0),0)&gt;0,0,1),IF(IFERROR(MATCH($A4,#NAME?,0),0)&gt;0,1,0))</formula>
    </cfRule>
    <cfRule type="expression" dxfId="385" priority="219">
      <formula>IF(VLOOKUP($AR$3,#NAME?,MATCH($A4,#NAME?,0)+1,0)&gt;0,1,0)</formula>
    </cfRule>
  </conditionalFormatting>
  <conditionalFormatting sqref="AS4:AS1048576">
    <cfRule type="expression" dxfId="384" priority="227">
      <formula>AND(IF(IFERROR(VLOOKUP($AS$3,#NAME?,MATCH($A4,#NAME?,0)+1,0),0)&gt;0,0,1),IF(IFERROR(VLOOKUP($AS$3,#NAME?,MATCH($A4,#NAME?,0)+1,0),0)&gt;0,0,1),IF(IFERROR(VLOOKUP($AS$3,#NAME?,MATCH($A4,#NAME?,0)+1,0),0)&gt;0,0,1),IF(IFERROR(MATCH($A4,#NAME?,0),0)&gt;0,1,0))</formula>
    </cfRule>
    <cfRule type="expression" dxfId="383" priority="224">
      <formula>IF(VLOOKUP($AS$3,#NAME?,MATCH($A4,#NAME?,0)+1,0)&gt;0,1,0)</formula>
    </cfRule>
  </conditionalFormatting>
  <conditionalFormatting sqref="AT4 AV5:AV166 AT7:AT15 AT17:AT1048576">
    <cfRule type="expression" dxfId="382" priority="228">
      <formula>IF(LEN(AT4)&gt;0,1,0)</formula>
    </cfRule>
    <cfRule type="expression" dxfId="381" priority="229">
      <formula>IF(VLOOKUP($AT$3,#NAME?,MATCH($A4,#NAME?,0)+1,0)&gt;0,1,0)</formula>
    </cfRule>
    <cfRule type="expression" dxfId="380"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9" priority="234">
      <formula>IF(VLOOKUP($AU$3,#NAME?,MATCH($A4,#NAME?,0)+1,0)&gt;0,1,0)</formula>
    </cfRule>
    <cfRule type="expression" dxfId="378" priority="233">
      <formula>IF(LEN(AU4)&gt;0,1,0)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4">
      <formula>IF(VLOOKUP($AW$3,#NAME?,MATCH($A4,#NAME?,0)+1,0)&gt;0,1,0)</formula>
    </cfRule>
    <cfRule type="expression" dxfId="372"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09">
      <formula>IF(VLOOKUP($BJ$3,#NAME?,MATCH($A4,#NAME?,0)+1,0)&gt;0,1,0)</formula>
    </cfRule>
    <cfRule type="expression" dxfId="34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4">
      <formula>IF(VLOOKUP($BM$3,#NAME?,MATCH($A4,#NAME?,0)+1,0)&gt;0,1,0)</formula>
    </cfRule>
    <cfRule type="expression" dxfId="336"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35" priority="329">
      <formula>IF(VLOOKUP($BN$3,#NAME?,MATCH($A4,#NAME?,0)+1,0)&gt;0,1,0)</formula>
    </cfRule>
    <cfRule type="expression" dxfId="334"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7">
      <formula>AND(IF(IFERROR(VLOOKUP($CI$3,#NAME?,MATCH($A4,#NAME?,0)+1,0),0)&gt;0,0,1),IF(IFERROR(VLOOKUP($CI$3,#NAME?,MATCH($A4,#NAME?,0)+1,0),0)&gt;0,0,1),IF(IFERROR(VLOOKUP($CI$3,#NAME?,MATCH($A4,#NAME?,0)+1,0),0)&gt;0,0,1),IF(IFERROR(MATCH($A4,#NAME?,0),0)&gt;0,1,0))</formula>
    </cfRule>
    <cfRule type="expression" dxfId="292" priority="434">
      <formula>IF(VLOOKUP($CI$3,#NAME?,MATCH($A4,#NAME?,0)+1,0)&gt;0,1,0)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7">
      <formula>AND(IF(IFERROR(VLOOKUP($CK$3,#NAME?,MATCH($A4,#NAME?,0)+1,0),0)&gt;0,0,1),IF(IFERROR(VLOOKUP($CK$3,#NAME?,MATCH($A4,#NAME?,0)+1,0),0)&gt;0,0,1),IF(IFERROR(VLOOKUP($CK$3,#NAME?,MATCH($A4,#NAME?,0)+1,0),0)&gt;0,0,1),IF(IFERROR(MATCH($A4,#NAME?,0),0)&gt;0,1,0))</formula>
    </cfRule>
    <cfRule type="expression" dxfId="288" priority="444">
      <formula>IF(VLOOKUP($CK$3,#NAME?,MATCH($A4,#NAME?,0)+1,0)&gt;0,1,0)</formula>
    </cfRule>
  </conditionalFormatting>
  <conditionalFormatting sqref="CL4:CL1048576">
    <cfRule type="expression" dxfId="287" priority="452">
      <formula>AND(IF(IFERROR(VLOOKUP($CL$3,#NAME?,MATCH($A4,#NAME?,0)+1,0),0)&gt;0,0,1),IF(IFERROR(VLOOKUP($CL$3,#NAME?,MATCH($A4,#NAME?,0)+1,0),0)&gt;0,0,1),IF(IFERROR(VLOOKUP($CL$3,#NAME?,MATCH($A4,#NAME?,0)+1,0),0)&gt;0,0,1),IF(IFERROR(MATCH($A4,#NAME?,0),0)&gt;0,1,0))</formula>
    </cfRule>
    <cfRule type="expression" dxfId="286" priority="449">
      <formula>IF(VLOOKUP($CL$3,#NAME?,MATCH($A4,#NAME?,0)+1,0)&gt;0,1,0)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6">
      <formula>IF(VLOOKUP($CZ$3,#NAME?,MATCH($A4,#NAME?,0)+1,0)&gt;0,1,0)</formula>
    </cfRule>
    <cfRule type="expression" dxfId="252" priority="519">
      <formula>AND(IF(IFERROR(VLOOKUP($CZ$3,#NAME?,MATCH($A4,#NAME?,0)+1,0),0)&gt;0,0,1),IF(IFERROR(VLOOKUP($CZ$3,#NAME?,MATCH($A4,#NAME?,0)+1,0),0)&gt;0,0,1),IF(IFERROR(VLOOKUP($CZ$3,#NAME?,MATCH($A4,#NAME?,0)+1,0),0)&gt;0,0,1),IF(IFERROR(MATCH($A4,#NAME?,0),0)&gt;0,1,0))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0">
      <formula>AND(AND(OR(AND(OR(OR(NOT(CO4&lt;&gt;"DEFAULT"),CO4="")))),A4&lt;&gt;""))</formula>
    </cfRule>
    <cfRule type="expression" dxfId="248" priority="521">
      <formula>IF(LEN(DA4)&gt;0,1,0)</formula>
    </cfRule>
    <cfRule type="expression" dxfId="247" priority="522">
      <formula>IF(VLOOKUP($DA$3,#NAME?,MATCH($A4,#NAME?,0)+1,0)&gt;0,1,0)</formula>
    </cfRule>
    <cfRule type="expression" dxfId="246"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28">
      <formula>IF(VLOOKUP($DB$3,#NAME?,MATCH($A4,#NAME?,0)+1,0)&gt;0,1,0)</formula>
    </cfRule>
    <cfRule type="expression" dxfId="242" priority="527">
      <formula>IF(LEN(DB4)&gt;0,1,0)</formula>
    </cfRule>
  </conditionalFormatting>
  <conditionalFormatting sqref="DC4:DC1048576">
    <cfRule type="expression" dxfId="241" priority="534">
      <formula>IF(VLOOKUP($DC$3,#NAME?,MATCH($A4,#NAME?,0)+1,0)&gt;0,1,0)</formula>
    </cfRule>
    <cfRule type="expression" dxfId="240" priority="533">
      <formula>IF(LEN(DC4)&gt;0,1,0)</formula>
    </cfRule>
    <cfRule type="expression" dxfId="239" priority="537">
      <formula>AND(IF(IFERROR(VLOOKUP($DC$3,#NAME?,MATCH($A4,#NAME?,0)+1,0),0)&gt;0,0,1),IF(IFERROR(VLOOKUP($DC$3,#NAME?,MATCH($A4,#NAME?,0)+1,0),0)&gt;0,0,1),IF(IFERROR(VLOOKUP($DC$3,#NAME?,MATCH($A4,#NAME?,0)+1,0),0)&gt;0,0,1),IF(IFERROR(MATCH($A4,#NAME?,0),0)&gt;0,1,0))</formula>
    </cfRule>
    <cfRule type="expression" dxfId="23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7">
      <formula>AND(IF(IFERROR(VLOOKUP($K$3,#NAME?,MATCH($A5,#NAME?,0)+1,0),0)&gt;0,0,1),IF(IFERROR(VLOOKUP($K$3,#NAME?,MATCH($A5,#NAME?,0)+1,0),0)&gt;0,0,1),IF(IFERROR(VLOOKUP($K$3,#NAME?,MATCH($A5,#NAME?,0)+1,0),0)&gt;0,0,1),IF(IFERROR(MATCH($A5,#NAME?,0),0)&gt;0,1,0))</formula>
    </cfRule>
    <cfRule type="expression" dxfId="46" priority="54">
      <formula>IF(VLOOKUP($K$3,#NAME?,MATCH($A5,#NAME?,0)+1,0)&gt;0,1,0)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9"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ersatztastatur {language} Hintergrundbeleuchtung für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ersatztastatur {language} Nicht Hintergrundbeleuchtung für HP </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56" x14ac:dyDescent="0.15">
      <c r="A4" s="38" t="s">
        <v>371</v>
      </c>
      <c r="B4" s="41">
        <v>56.99</v>
      </c>
      <c r="C4" s="42" t="b">
        <f>FALSE()</f>
        <v>0</v>
      </c>
      <c r="D4" s="42" t="b">
        <f>TRUE()</f>
        <v>1</v>
      </c>
      <c r="E4" s="37">
        <v>5714401820017</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4" t="b">
        <f>TRUE()</f>
        <v>1</v>
      </c>
      <c r="J4" s="45" t="b">
        <v>1</v>
      </c>
      <c r="K4" s="46" t="s">
        <v>374</v>
      </c>
      <c r="L4" s="47" t="b">
        <f>TRUE()</f>
        <v>1</v>
      </c>
      <c r="M4" s="48" t="str">
        <f t="shared" ref="M4:M35" si="0">IF(ISBLANK(K4),"",IF(L4, "https://raw.githubusercontent.com/PatrickVibild/TellusAmazonPictures/master/pictures/"&amp;K4&amp;"/1.jpg","https://download.HP.com/Images/Parts/"&amp;K4&amp;"/"&amp;K4&amp;"_A.jpg"))</f>
        <v>https://raw.githubusercontent.com/PatrickVibild/TellusAmazonPictures/master/pictures/HP/W. PS/820 G1 (silver frame)/BL/DE/1.jpg</v>
      </c>
      <c r="N4" s="48" t="str">
        <f t="shared" ref="N4:N35" si="1">IF(ISBLANK(K4),"",IF(L4, "https://raw.githubusercontent.com/PatrickVibild/TellusAmazonPictures/master/pictures/"&amp;K4&amp;"/2.jpg","https://download.HP.com/Images/Parts/"&amp;K4&amp;"/"&amp;K4&amp;"_B.jpg"))</f>
        <v>https://raw.githubusercontent.com/PatrickVibild/TellusAmazonPictures/master/pictures/HP/W. PS/820 G1 (silver frame)/BL/DE/2.jpg</v>
      </c>
      <c r="O4" s="49" t="str">
        <f t="shared" ref="O4:O35" si="2">IF(ISBLANK(K4),"",IF(L4, "https://raw.githubusercontent.com/PatrickVibild/TellusAmazonPictures/master/pictures/"&amp;K4&amp;"/3.jpg","https://download.HP.com/Images/Parts/"&amp;K4&amp;"/"&amp;K4&amp;"_details.jpg"))</f>
        <v>https://raw.githubusercontent.com/PatrickVibild/TellusAmazonPictures/master/pictures/HP/W. PS/820 G1 (silver frame)/BL/DE/3.jpg</v>
      </c>
      <c r="P4" t="str">
        <f t="shared" ref="P4:P35" si="3">IF(ISBLANK(K4),"",IF(L4, "https://raw.githubusercontent.com/PatrickVibild/TellusAmazonPictures/master/pictures/"&amp;K4&amp;"/4.jpg", ""))</f>
        <v>https://raw.githubusercontent.com/PatrickVibild/TellusAmazonPictures/master/pictures/HP/W. PS/820 G1 (silver frame)/BL/DE/4.jpg</v>
      </c>
      <c r="Q4" t="str">
        <f t="shared" ref="Q4:Q35" si="4">IF(ISBLANK(K4),"",IF(L4, "https://raw.githubusercontent.com/PatrickVibild/TellusAmazonPictures/master/pictures/"&amp;K4&amp;"/5.jpg", ""))</f>
        <v>https://raw.githubusercontent.com/PatrickVibild/TellusAmazonPictures/master/pictures/HP/W. PS/820 G1 (silver frame)/BL/DE/5.jpg</v>
      </c>
      <c r="R4" t="str">
        <f t="shared" ref="R4:R35" si="5">IF(ISBLANK(K4),"",IF(L4, "https://raw.githubusercontent.com/PatrickVibild/TellusAmazonPictures/master/pictures/"&amp;K4&amp;"/6.jpg", ""))</f>
        <v>https://raw.githubusercontent.com/PatrickVibild/TellusAmazonPictures/master/pictures/HP/W. PS/820 G1 (silver frame)/BL/DE/6.jpg</v>
      </c>
      <c r="S4" t="str">
        <f t="shared" ref="S4:S35" si="6">IF(ISBLANK(K4),"",IF(L4, "https://raw.githubusercontent.com/PatrickVibild/TellusAmazonPictures/master/pictures/"&amp;K4&amp;"/7.jpg", ""))</f>
        <v>https://raw.githubusercontent.com/PatrickVibild/TellusAmazonPictures/master/pictures/HP/W. PS/820 G1 (silver frame)/BL/DE/7.jpg</v>
      </c>
      <c r="T4" t="str">
        <f t="shared" ref="T4:T35" si="7">IF(ISBLANK(K4),"",IF(L4, "https://raw.githubusercontent.com/PatrickVibild/TellusAmazonPictures/master/pictures/"&amp;K4&amp;"/8.jpg",""))</f>
        <v>https://raw.githubusercontent.com/PatrickVibild/TellusAmazonPictures/master/pictures/HP/W. PS/820 G1 (silver frame)/BL/DE/8.jpg</v>
      </c>
      <c r="U4" t="str">
        <f t="shared" ref="U4:U35" si="8">IF(ISBLANK(K4),"",IF(L4, "https://raw.githubusercontent.com/PatrickVibild/TellusAmazonPictures/master/pictures/"&amp;K4&amp;"/9.jpg", ""))</f>
        <v>https://raw.githubusercontent.com/PatrickVibild/TellusAmazonPictures/master/pictures/HP/W. PS/820 G1 (silver frame)/BL/DE/9.jpg</v>
      </c>
      <c r="V4" s="43">
        <f>MATCH(G4,options!$D$1:$D$20,0)</f>
        <v>1</v>
      </c>
    </row>
    <row r="5" spans="1:22" ht="56" x14ac:dyDescent="0.15">
      <c r="A5" s="38" t="s">
        <v>375</v>
      </c>
      <c r="B5" s="41">
        <v>42.99</v>
      </c>
      <c r="C5" s="42" t="b">
        <f>FALSE()</f>
        <v>0</v>
      </c>
      <c r="D5" s="42" t="b">
        <f>TRUE()</f>
        <v>1</v>
      </c>
      <c r="E5" s="37">
        <v>5714401820024</v>
      </c>
      <c r="F5" s="37" t="s">
        <v>376</v>
      </c>
      <c r="G5" s="50"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4" t="b">
        <f>TRUE()</f>
        <v>1</v>
      </c>
      <c r="J5" s="45" t="b">
        <v>1</v>
      </c>
      <c r="K5" s="37" t="s">
        <v>378</v>
      </c>
      <c r="L5" s="47" t="b">
        <f>TRUE()</f>
        <v>1</v>
      </c>
      <c r="M5" s="48" t="str">
        <f t="shared" si="0"/>
        <v>https://raw.githubusercontent.com/PatrickVibild/TellusAmazonPictures/master/pictures/HP/W. PS/820 G1 (silver frame)/BL/FR/1.jpg</v>
      </c>
      <c r="N5" s="48" t="str">
        <f t="shared" si="1"/>
        <v>https://raw.githubusercontent.com/PatrickVibild/TellusAmazonPictures/master/pictures/HP/W. PS/820 G1 (silver frame)/BL/FR/2.jpg</v>
      </c>
      <c r="O5" s="49" t="str">
        <f t="shared" si="2"/>
        <v>https://raw.githubusercontent.com/PatrickVibild/TellusAmazonPictures/master/pictures/HP/W. PS/820 G1 (silver frame)/BL/FR/3.jpg</v>
      </c>
      <c r="P5" t="str">
        <f t="shared" si="3"/>
        <v>https://raw.githubusercontent.com/PatrickVibild/TellusAmazonPictures/master/pictures/HP/W. PS/820 G1 (silver frame)/BL/FR/4.jpg</v>
      </c>
      <c r="Q5" t="str">
        <f t="shared" si="4"/>
        <v>https://raw.githubusercontent.com/PatrickVibild/TellusAmazonPictures/master/pictures/HP/W. PS/820 G1 (silver frame)/BL/FR/5.jpg</v>
      </c>
      <c r="R5" t="str">
        <f t="shared" si="5"/>
        <v>https://raw.githubusercontent.com/PatrickVibild/TellusAmazonPictures/master/pictures/HP/W. PS/820 G1 (silver frame)/BL/FR/6.jpg</v>
      </c>
      <c r="S5" t="str">
        <f t="shared" si="6"/>
        <v>https://raw.githubusercontent.com/PatrickVibild/TellusAmazonPictures/master/pictures/HP/W. PS/820 G1 (silver frame)/BL/FR/7.jpg</v>
      </c>
      <c r="T5" t="str">
        <f t="shared" si="7"/>
        <v>https://raw.githubusercontent.com/PatrickVibild/TellusAmazonPictures/master/pictures/HP/W. PS/820 G1 (silver frame)/BL/FR/8.jpg</v>
      </c>
      <c r="U5" t="str">
        <f t="shared" si="8"/>
        <v>https://raw.githubusercontent.com/PatrickVibild/TellusAmazonPictures/master/pictures/HP/W. PS/820 G1 (silver frame)/BL/FR/9.jpg</v>
      </c>
      <c r="V5" s="43">
        <f>MATCH(G5,options!$D$1:$D$20,0)</f>
        <v>2</v>
      </c>
    </row>
    <row r="6" spans="1:22" ht="56" x14ac:dyDescent="0.15">
      <c r="A6" s="38" t="s">
        <v>379</v>
      </c>
      <c r="B6" s="51" t="s">
        <v>380</v>
      </c>
      <c r="C6" s="42" t="b">
        <f>FALSE()</f>
        <v>0</v>
      </c>
      <c r="D6" s="42" t="b">
        <f>TRUE()</f>
        <v>1</v>
      </c>
      <c r="E6" s="37">
        <v>5714401820031</v>
      </c>
      <c r="F6" s="37" t="s">
        <v>381</v>
      </c>
      <c r="G6" s="50"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4" t="b">
        <f>TRUE()</f>
        <v>1</v>
      </c>
      <c r="J6" s="45" t="b">
        <v>1</v>
      </c>
      <c r="K6" s="37" t="s">
        <v>383</v>
      </c>
      <c r="L6" s="47" t="b">
        <f>TRUE()</f>
        <v>1</v>
      </c>
      <c r="M6" s="52" t="str">
        <f t="shared" si="0"/>
        <v>https://raw.githubusercontent.com/PatrickVibild/TellusAmazonPictures/master/pictures/HP/W. PS/820 G1 (silver frame)/BL/IT/1.jpg</v>
      </c>
      <c r="N6" s="48" t="str">
        <f t="shared" si="1"/>
        <v>https://raw.githubusercontent.com/PatrickVibild/TellusAmazonPictures/master/pictures/HP/W. PS/820 G1 (silver frame)/BL/IT/2.jpg</v>
      </c>
      <c r="O6" s="49" t="str">
        <f t="shared" si="2"/>
        <v>https://raw.githubusercontent.com/PatrickVibild/TellusAmazonPictures/master/pictures/HP/W. PS/820 G1 (silver frame)/BL/IT/3.jpg</v>
      </c>
      <c r="P6" t="str">
        <f t="shared" si="3"/>
        <v>https://raw.githubusercontent.com/PatrickVibild/TellusAmazonPictures/master/pictures/HP/W. PS/820 G1 (silver frame)/BL/IT/4.jpg</v>
      </c>
      <c r="Q6" t="str">
        <f t="shared" si="4"/>
        <v>https://raw.githubusercontent.com/PatrickVibild/TellusAmazonPictures/master/pictures/HP/W. PS/820 G1 (silver frame)/BL/IT/5.jpg</v>
      </c>
      <c r="R6" t="str">
        <f t="shared" si="5"/>
        <v>https://raw.githubusercontent.com/PatrickVibild/TellusAmazonPictures/master/pictures/HP/W. PS/820 G1 (silver frame)/BL/IT/6.jpg</v>
      </c>
      <c r="S6" t="str">
        <f t="shared" si="6"/>
        <v>https://raw.githubusercontent.com/PatrickVibild/TellusAmazonPictures/master/pictures/HP/W. PS/820 G1 (silver frame)/BL/IT/7.jpg</v>
      </c>
      <c r="T6" t="str">
        <f t="shared" si="7"/>
        <v>https://raw.githubusercontent.com/PatrickVibild/TellusAmazonPictures/master/pictures/HP/W. PS/820 G1 (silver frame)/BL/IT/8.jpg</v>
      </c>
      <c r="U6" t="str">
        <f t="shared" si="8"/>
        <v>https://raw.githubusercontent.com/PatrickVibild/TellusAmazonPictures/master/pictures/HP/W. PS/820 G1 (silver frame)/BL/IT/9.jpg</v>
      </c>
      <c r="V6" s="43">
        <f>MATCH(G6,options!$D$1:$D$20,0)</f>
        <v>3</v>
      </c>
    </row>
    <row r="7" spans="1:22" ht="56" x14ac:dyDescent="0.15">
      <c r="A7" s="38" t="s">
        <v>384</v>
      </c>
      <c r="B7" s="53" t="str">
        <f>IF(B6=options!C1,"41","41")</f>
        <v>41</v>
      </c>
      <c r="C7" s="42" t="b">
        <f>FALSE()</f>
        <v>0</v>
      </c>
      <c r="D7" s="42" t="b">
        <f>TRUE()</f>
        <v>1</v>
      </c>
      <c r="E7" s="37">
        <v>5714401820048</v>
      </c>
      <c r="F7" s="37" t="s">
        <v>385</v>
      </c>
      <c r="G7" s="50"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4" t="b">
        <f>TRUE()</f>
        <v>1</v>
      </c>
      <c r="J7" s="45" t="b">
        <v>1</v>
      </c>
      <c r="K7" s="37" t="s">
        <v>387</v>
      </c>
      <c r="L7" s="47" t="b">
        <f>TRUE()</f>
        <v>1</v>
      </c>
      <c r="M7" s="48" t="str">
        <f t="shared" si="0"/>
        <v>https://raw.githubusercontent.com/PatrickVibild/TellusAmazonPictures/master/pictures/HP/W. PS/820 G1 (silver frame)/BL/ES/1.jpg</v>
      </c>
      <c r="N7" s="48" t="str">
        <f t="shared" si="1"/>
        <v>https://raw.githubusercontent.com/PatrickVibild/TellusAmazonPictures/master/pictures/HP/W. PS/820 G1 (silver frame)/BL/ES/2.jpg</v>
      </c>
      <c r="O7" s="49" t="str">
        <f t="shared" si="2"/>
        <v>https://raw.githubusercontent.com/PatrickVibild/TellusAmazonPictures/master/pictures/HP/W. PS/820 G1 (silver frame)/BL/ES/3.jpg</v>
      </c>
      <c r="P7" t="str">
        <f t="shared" si="3"/>
        <v>https://raw.githubusercontent.com/PatrickVibild/TellusAmazonPictures/master/pictures/HP/W. PS/820 G1 (silver frame)/BL/ES/4.jpg</v>
      </c>
      <c r="Q7" t="str">
        <f t="shared" si="4"/>
        <v>https://raw.githubusercontent.com/PatrickVibild/TellusAmazonPictures/master/pictures/HP/W. PS/820 G1 (silver frame)/BL/ES/5.jpg</v>
      </c>
      <c r="R7" t="str">
        <f t="shared" si="5"/>
        <v>https://raw.githubusercontent.com/PatrickVibild/TellusAmazonPictures/master/pictures/HP/W. PS/820 G1 (silver frame)/BL/ES/6.jpg</v>
      </c>
      <c r="S7" t="str">
        <f t="shared" si="6"/>
        <v>https://raw.githubusercontent.com/PatrickVibild/TellusAmazonPictures/master/pictures/HP/W. PS/820 G1 (silver frame)/BL/ES/7.jpg</v>
      </c>
      <c r="T7" t="str">
        <f t="shared" si="7"/>
        <v>https://raw.githubusercontent.com/PatrickVibild/TellusAmazonPictures/master/pictures/HP/W. PS/820 G1 (silver frame)/BL/ES/8.jpg</v>
      </c>
      <c r="U7" t="str">
        <f t="shared" si="8"/>
        <v>https://raw.githubusercontent.com/PatrickVibild/TellusAmazonPictures/master/pictures/HP/W. PS/820 G1 (silver frame)/BL/ES/9.jpg</v>
      </c>
      <c r="V7" s="43">
        <f>MATCH(G7,options!$D$1:$D$20,0)</f>
        <v>4</v>
      </c>
    </row>
    <row r="8" spans="1:22" ht="56" x14ac:dyDescent="0.15">
      <c r="A8" s="38" t="s">
        <v>388</v>
      </c>
      <c r="B8" s="53" t="str">
        <f>IF(B6=options!C1,"17","17")</f>
        <v>17</v>
      </c>
      <c r="C8" s="42" t="b">
        <f>FALSE()</f>
        <v>0</v>
      </c>
      <c r="D8" s="42" t="b">
        <f>TRUE()</f>
        <v>1</v>
      </c>
      <c r="E8" s="37">
        <v>5714401820055</v>
      </c>
      <c r="F8" s="37" t="s">
        <v>389</v>
      </c>
      <c r="G8" s="50"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37" t="s">
        <v>391</v>
      </c>
      <c r="L8" s="47" t="b">
        <f>TRUE()</f>
        <v>1</v>
      </c>
      <c r="M8" s="48" t="str">
        <f t="shared" si="0"/>
        <v>https://raw.githubusercontent.com/PatrickVibild/TellusAmazonPictures/master/pictures/HP/W. PS/820 G1 (silver frame)/BL/UK/1.jpg</v>
      </c>
      <c r="N8" s="48" t="str">
        <f t="shared" si="1"/>
        <v>https://raw.githubusercontent.com/PatrickVibild/TellusAmazonPictures/master/pictures/HP/W. PS/820 G1 (silver frame)/BL/UK/2.jpg</v>
      </c>
      <c r="O8" s="49" t="str">
        <f t="shared" si="2"/>
        <v>https://raw.githubusercontent.com/PatrickVibild/TellusAmazonPictures/master/pictures/HP/W. PS/820 G1 (silver frame)/BL/UK/3.jpg</v>
      </c>
      <c r="P8" t="str">
        <f t="shared" si="3"/>
        <v>https://raw.githubusercontent.com/PatrickVibild/TellusAmazonPictures/master/pictures/HP/W. PS/820 G1 (silver frame)/BL/UK/4.jpg</v>
      </c>
      <c r="Q8" t="str">
        <f t="shared" si="4"/>
        <v>https://raw.githubusercontent.com/PatrickVibild/TellusAmazonPictures/master/pictures/HP/W. PS/820 G1 (silver frame)/BL/UK/5.jpg</v>
      </c>
      <c r="R8" t="str">
        <f t="shared" si="5"/>
        <v>https://raw.githubusercontent.com/PatrickVibild/TellusAmazonPictures/master/pictures/HP/W. PS/820 G1 (silver frame)/BL/UK/6.jpg</v>
      </c>
      <c r="S8" t="str">
        <f t="shared" si="6"/>
        <v>https://raw.githubusercontent.com/PatrickVibild/TellusAmazonPictures/master/pictures/HP/W. PS/820 G1 (silver frame)/BL/UK/7.jpg</v>
      </c>
      <c r="T8" t="str">
        <f t="shared" si="7"/>
        <v>https://raw.githubusercontent.com/PatrickVibild/TellusAmazonPictures/master/pictures/HP/W. PS/820 G1 (silver frame)/BL/UK/8.jpg</v>
      </c>
      <c r="U8" t="str">
        <f t="shared" si="8"/>
        <v>https://raw.githubusercontent.com/PatrickVibild/TellusAmazonPictures/master/pictures/HP/W. PS/820 G1 (silver frame)/BL/UK/9.jpg</v>
      </c>
      <c r="V8" s="43">
        <f>MATCH(G8,options!$D$1:$D$20,0)</f>
        <v>5</v>
      </c>
    </row>
    <row r="9" spans="1:22" ht="70" x14ac:dyDescent="0.15">
      <c r="A9" s="38" t="s">
        <v>392</v>
      </c>
      <c r="B9" s="53" t="str">
        <f>IF(B6=options!C1,"5","5")</f>
        <v>5</v>
      </c>
      <c r="C9" s="42" t="b">
        <f>FALSE()</f>
        <v>0</v>
      </c>
      <c r="D9" s="42" t="b">
        <f>FALSE()</f>
        <v>0</v>
      </c>
      <c r="E9" s="37">
        <v>5714401820062</v>
      </c>
      <c r="F9" s="37" t="s">
        <v>393</v>
      </c>
      <c r="G9" s="50"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Belgier</v>
      </c>
      <c r="I9" s="44" t="b">
        <f>TRUE()</f>
        <v>1</v>
      </c>
      <c r="J9" s="45" t="b">
        <v>1</v>
      </c>
      <c r="K9" s="37" t="s">
        <v>395</v>
      </c>
      <c r="L9" s="47" t="b">
        <f>TRUE()</f>
        <v>1</v>
      </c>
      <c r="M9" s="48" t="str">
        <f t="shared" si="0"/>
        <v>https://raw.githubusercontent.com/PatrickVibild/TellusAmazonPictures/master/pictures/HP/W. PS/820 G1 (silver frame)/BL/NOR/1.jpg</v>
      </c>
      <c r="N9" s="48" t="str">
        <f t="shared" si="1"/>
        <v>https://raw.githubusercontent.com/PatrickVibild/TellusAmazonPictures/master/pictures/HP/W. PS/820 G1 (silver frame)/BL/NOR/2.jpg</v>
      </c>
      <c r="O9" s="49" t="str">
        <f t="shared" si="2"/>
        <v>https://raw.githubusercontent.com/PatrickVibild/TellusAmazonPictures/master/pictures/HP/W. PS/820 G1 (silver frame)/BL/NOR/3.jpg</v>
      </c>
      <c r="P9" t="str">
        <f t="shared" si="3"/>
        <v>https://raw.githubusercontent.com/PatrickVibild/TellusAmazonPictures/master/pictures/HP/W. PS/820 G1 (silver frame)/BL/NOR/4.jpg</v>
      </c>
      <c r="Q9" t="str">
        <f t="shared" si="4"/>
        <v>https://raw.githubusercontent.com/PatrickVibild/TellusAmazonPictures/master/pictures/HP/W. PS/820 G1 (silver frame)/BL/NOR/5.jpg</v>
      </c>
      <c r="R9" t="str">
        <f t="shared" si="5"/>
        <v>https://raw.githubusercontent.com/PatrickVibild/TellusAmazonPictures/master/pictures/HP/W. PS/820 G1 (silver frame)/BL/NOR/6.jpg</v>
      </c>
      <c r="S9" t="str">
        <f t="shared" si="6"/>
        <v>https://raw.githubusercontent.com/PatrickVibild/TellusAmazonPictures/master/pictures/HP/W. PS/820 G1 (silver frame)/BL/NOR/7.jpg</v>
      </c>
      <c r="T9" t="str">
        <f t="shared" si="7"/>
        <v>https://raw.githubusercontent.com/PatrickVibild/TellusAmazonPictures/master/pictures/HP/W. PS/820 G1 (silver frame)/BL/NOR/8.jpg</v>
      </c>
      <c r="U9" t="str">
        <f t="shared" si="8"/>
        <v>https://raw.githubusercontent.com/PatrickVibild/TellusAmazonPictures/master/pictures/HP/W. PS/820 G1 (silver frame)/BL/NOR/9.jpg</v>
      </c>
      <c r="V9" s="43">
        <f>MATCH(G9,options!$D$1:$D$20,0)</f>
        <v>7</v>
      </c>
    </row>
    <row r="10" spans="1:22" ht="56" x14ac:dyDescent="0.15">
      <c r="A10" t="s">
        <v>396</v>
      </c>
      <c r="B10" s="46"/>
      <c r="C10" s="42" t="b">
        <f>FALSE()</f>
        <v>0</v>
      </c>
      <c r="D10" s="42" t="b">
        <f>FALSE()</f>
        <v>0</v>
      </c>
      <c r="E10" s="37">
        <v>5714401820079</v>
      </c>
      <c r="F10" s="37" t="s">
        <v>397</v>
      </c>
      <c r="G10" s="50"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Schweizerisch</v>
      </c>
      <c r="I10" s="44" t="b">
        <f>TRUE()</f>
        <v>1</v>
      </c>
      <c r="J10" s="45" t="b">
        <v>1</v>
      </c>
      <c r="K10" s="37" t="s">
        <v>399</v>
      </c>
      <c r="L10" s="47" t="b">
        <f>TRUE()</f>
        <v>1</v>
      </c>
      <c r="M10" s="48" t="str">
        <f t="shared" si="0"/>
        <v>https://raw.githubusercontent.com/PatrickVibild/TellusAmazonPictures/master/pictures/HP/W. PS/820 G1 (silver frame)/BL/BE/1.jpg</v>
      </c>
      <c r="N10" s="48" t="str">
        <f t="shared" si="1"/>
        <v>https://raw.githubusercontent.com/PatrickVibild/TellusAmazonPictures/master/pictures/HP/W. PS/820 G1 (silver frame)/BL/BE/2.jpg</v>
      </c>
      <c r="O10" s="49" t="str">
        <f t="shared" si="2"/>
        <v>https://raw.githubusercontent.com/PatrickVibild/TellusAmazonPictures/master/pictures/HP/W. PS/820 G1 (silver frame)/BL/BE/3.jpg</v>
      </c>
      <c r="P10" t="str">
        <f t="shared" si="3"/>
        <v>https://raw.githubusercontent.com/PatrickVibild/TellusAmazonPictures/master/pictures/HP/W. PS/820 G1 (silver frame)/BL/BE/4.jpg</v>
      </c>
      <c r="Q10" t="str">
        <f t="shared" si="4"/>
        <v>https://raw.githubusercontent.com/PatrickVibild/TellusAmazonPictures/master/pictures/HP/W. PS/820 G1 (silver frame)/BL/BE/5.jpg</v>
      </c>
      <c r="R10" t="str">
        <f t="shared" si="5"/>
        <v>https://raw.githubusercontent.com/PatrickVibild/TellusAmazonPictures/master/pictures/HP/W. PS/820 G1 (silver frame)/BL/BE/6.jpg</v>
      </c>
      <c r="S10" t="str">
        <f t="shared" si="6"/>
        <v>https://raw.githubusercontent.com/PatrickVibild/TellusAmazonPictures/master/pictures/HP/W. PS/820 G1 (silver frame)/BL/BE/7.jpg</v>
      </c>
      <c r="T10" t="str">
        <f t="shared" si="7"/>
        <v>https://raw.githubusercontent.com/PatrickVibild/TellusAmazonPictures/master/pictures/HP/W. PS/820 G1 (silver frame)/BL/BE/8.jpg</v>
      </c>
      <c r="U10" t="str">
        <f t="shared" si="8"/>
        <v>https://raw.githubusercontent.com/PatrickVibild/TellusAmazonPictures/master/pictures/HP/W. PS/820 G1 (silver frame)/BL/BE/9.jpg</v>
      </c>
      <c r="V10" s="43">
        <f>MATCH(G10,options!$D$1:$D$20,0)</f>
        <v>15</v>
      </c>
    </row>
    <row r="11" spans="1:22" ht="56" x14ac:dyDescent="0.15">
      <c r="A11" s="38" t="s">
        <v>400</v>
      </c>
      <c r="B11" s="54">
        <v>150</v>
      </c>
      <c r="C11" s="42" t="b">
        <v>0</v>
      </c>
      <c r="D11" s="42" t="b">
        <f>FALSE()</f>
        <v>0</v>
      </c>
      <c r="E11" s="37">
        <v>5714401820178</v>
      </c>
      <c r="F11" s="37" t="s">
        <v>401</v>
      </c>
      <c r="G11" s="50"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 International</v>
      </c>
      <c r="I11" s="44" t="b">
        <f>TRUE()</f>
        <v>1</v>
      </c>
      <c r="J11" s="45" t="b">
        <v>1</v>
      </c>
      <c r="K11" s="37" t="s">
        <v>403</v>
      </c>
      <c r="L11" s="47" t="b">
        <f>TRUE()</f>
        <v>1</v>
      </c>
      <c r="M11" s="48" t="str">
        <f t="shared" si="0"/>
        <v>https://raw.githubusercontent.com/PatrickVibild/TellusAmazonPictures/master/pictures/HP/W. PS/820 G1 (silver frame)/BL/CH/1.jpg</v>
      </c>
      <c r="N11" s="48" t="str">
        <f t="shared" si="1"/>
        <v>https://raw.githubusercontent.com/PatrickVibild/TellusAmazonPictures/master/pictures/HP/W. PS/820 G1 (silver frame)/BL/CH/2.jpg</v>
      </c>
      <c r="O11" s="49" t="str">
        <f t="shared" si="2"/>
        <v>https://raw.githubusercontent.com/PatrickVibild/TellusAmazonPictures/master/pictures/HP/W. PS/820 G1 (silver frame)/BL/CH/3.jpg</v>
      </c>
      <c r="P11" t="str">
        <f t="shared" si="3"/>
        <v>https://raw.githubusercontent.com/PatrickVibild/TellusAmazonPictures/master/pictures/HP/W. PS/820 G1 (silver frame)/BL/CH/4.jpg</v>
      </c>
      <c r="Q11" t="str">
        <f t="shared" si="4"/>
        <v>https://raw.githubusercontent.com/PatrickVibild/TellusAmazonPictures/master/pictures/HP/W. PS/820 G1 (silver frame)/BL/CH/5.jpg</v>
      </c>
      <c r="R11" t="str">
        <f t="shared" si="5"/>
        <v>https://raw.githubusercontent.com/PatrickVibild/TellusAmazonPictures/master/pictures/HP/W. PS/820 G1 (silver frame)/BL/CH/6.jpg</v>
      </c>
      <c r="S11" t="str">
        <f t="shared" si="6"/>
        <v>https://raw.githubusercontent.com/PatrickVibild/TellusAmazonPictures/master/pictures/HP/W. PS/820 G1 (silver frame)/BL/CH/7.jpg</v>
      </c>
      <c r="T11" t="str">
        <f t="shared" si="7"/>
        <v>https://raw.githubusercontent.com/PatrickVibild/TellusAmazonPictures/master/pictures/HP/W. PS/820 G1 (silver frame)/BL/CH/8.jpg</v>
      </c>
      <c r="U11" t="str">
        <f t="shared" si="8"/>
        <v>https://raw.githubusercontent.com/PatrickVibild/TellusAmazonPictures/master/pictures/HP/W. PS/820 G1 (silver frame)/BL/CH/9.jpg</v>
      </c>
      <c r="V11" s="43">
        <f>MATCH(G11,options!$D$1:$D$20,0)</f>
        <v>16</v>
      </c>
    </row>
    <row r="12" spans="1:22" ht="56" x14ac:dyDescent="0.15">
      <c r="B12" s="46"/>
      <c r="C12" s="42" t="b">
        <v>0</v>
      </c>
      <c r="D12" s="42" t="b">
        <f>FALSE()</f>
        <v>0</v>
      </c>
      <c r="E12" s="37">
        <v>5714401820185</v>
      </c>
      <c r="F12" s="37" t="s">
        <v>404</v>
      </c>
      <c r="G12" s="50"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 xml:space="preserve">US </v>
      </c>
      <c r="I12" s="44" t="b">
        <f>TRUE()</f>
        <v>1</v>
      </c>
      <c r="J12" s="45" t="b">
        <v>1</v>
      </c>
      <c r="K12" s="37" t="s">
        <v>406</v>
      </c>
      <c r="L12" s="47" t="b">
        <f>TRUE()</f>
        <v>1</v>
      </c>
      <c r="M12" s="48" t="str">
        <f t="shared" si="0"/>
        <v>https://raw.githubusercontent.com/PatrickVibild/TellusAmazonPictures/master/pictures/HP/W. PS/820 G1 (silver frame)/BL/USI/1.jpg</v>
      </c>
      <c r="N12" s="48" t="str">
        <f t="shared" si="1"/>
        <v>https://raw.githubusercontent.com/PatrickVibild/TellusAmazonPictures/master/pictures/HP/W. PS/820 G1 (silver frame)/BL/USI/2.jpg</v>
      </c>
      <c r="O12" s="49" t="str">
        <f t="shared" si="2"/>
        <v>https://raw.githubusercontent.com/PatrickVibild/TellusAmazonPictures/master/pictures/HP/W. PS/820 G1 (silver frame)/BL/USI/3.jpg</v>
      </c>
      <c r="P12" t="str">
        <f t="shared" si="3"/>
        <v>https://raw.githubusercontent.com/PatrickVibild/TellusAmazonPictures/master/pictures/HP/W. PS/820 G1 (silver frame)/BL/USI/4.jpg</v>
      </c>
      <c r="Q12" t="str">
        <f t="shared" si="4"/>
        <v>https://raw.githubusercontent.com/PatrickVibild/TellusAmazonPictures/master/pictures/HP/W. PS/820 G1 (silver frame)/BL/USI/5.jpg</v>
      </c>
      <c r="R12" t="str">
        <f t="shared" si="5"/>
        <v>https://raw.githubusercontent.com/PatrickVibild/TellusAmazonPictures/master/pictures/HP/W. PS/820 G1 (silver frame)/BL/USI/6.jpg</v>
      </c>
      <c r="S12" t="str">
        <f t="shared" si="6"/>
        <v>https://raw.githubusercontent.com/PatrickVibild/TellusAmazonPictures/master/pictures/HP/W. PS/820 G1 (silver frame)/BL/USI/7.jpg</v>
      </c>
      <c r="T12" t="str">
        <f t="shared" si="7"/>
        <v>https://raw.githubusercontent.com/PatrickVibild/TellusAmazonPictures/master/pictures/HP/W. PS/820 G1 (silver frame)/BL/USI/8.jpg</v>
      </c>
      <c r="U12" t="str">
        <f t="shared" si="8"/>
        <v>https://raw.githubusercontent.com/PatrickVibild/TellusAmazonPictures/master/pictures/HP/W. PS/820 G1 (silver frame)/BL/USI/9.jpg</v>
      </c>
      <c r="V12" s="43">
        <f>MATCH(G12,options!$D$1:$D$20,0)</f>
        <v>18</v>
      </c>
    </row>
    <row r="13" spans="1:22" ht="56" x14ac:dyDescent="0.15">
      <c r="A13" s="38" t="s">
        <v>407</v>
      </c>
      <c r="B13" s="37" t="s">
        <v>408</v>
      </c>
      <c r="C13" s="42" t="b">
        <v>1</v>
      </c>
      <c r="D13" s="42" t="b">
        <f>FALSE()</f>
        <v>0</v>
      </c>
      <c r="E13" s="37">
        <v>5714401820208</v>
      </c>
      <c r="F13" s="37" t="s">
        <v>409</v>
      </c>
      <c r="G13" s="50" t="s">
        <v>405</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 xml:space="preserve">US </v>
      </c>
      <c r="I13" s="44" t="b">
        <f>TRUE()</f>
        <v>1</v>
      </c>
      <c r="J13" s="45" t="b">
        <v>1</v>
      </c>
      <c r="K13" s="37" t="s">
        <v>410</v>
      </c>
      <c r="L13" s="47" t="b">
        <f>TRUE()</f>
        <v>1</v>
      </c>
      <c r="M13" s="48" t="str">
        <f t="shared" si="0"/>
        <v>https://raw.githubusercontent.com/PatrickVibild/TellusAmazonPictures/master/pictures/HP/W. PS/820 G1 (silver frame)/BL/US/1.jpg</v>
      </c>
      <c r="N13" s="48" t="str">
        <f t="shared" si="1"/>
        <v>https://raw.githubusercontent.com/PatrickVibild/TellusAmazonPictures/master/pictures/HP/W. PS/820 G1 (silver frame)/BL/US/2.jpg</v>
      </c>
      <c r="O13" s="49" t="str">
        <f t="shared" si="2"/>
        <v>https://raw.githubusercontent.com/PatrickVibild/TellusAmazonPictures/master/pictures/HP/W. PS/820 G1 (silver frame)/BL/US/3.jpg</v>
      </c>
      <c r="P13" t="str">
        <f t="shared" si="3"/>
        <v>https://raw.githubusercontent.com/PatrickVibild/TellusAmazonPictures/master/pictures/HP/W. PS/820 G1 (silver frame)/BL/US/4.jpg</v>
      </c>
      <c r="Q13" t="str">
        <f t="shared" si="4"/>
        <v>https://raw.githubusercontent.com/PatrickVibild/TellusAmazonPictures/master/pictures/HP/W. PS/820 G1 (silver frame)/BL/US/5.jpg</v>
      </c>
      <c r="R13" t="str">
        <f t="shared" si="5"/>
        <v>https://raw.githubusercontent.com/PatrickVibild/TellusAmazonPictures/master/pictures/HP/W. PS/820 G1 (silver frame)/BL/US/6.jpg</v>
      </c>
      <c r="S13" t="str">
        <f t="shared" si="6"/>
        <v>https://raw.githubusercontent.com/PatrickVibild/TellusAmazonPictures/master/pictures/HP/W. PS/820 G1 (silver frame)/BL/US/7.jpg</v>
      </c>
      <c r="T13" t="str">
        <f t="shared" si="7"/>
        <v>https://raw.githubusercontent.com/PatrickVibild/TellusAmazonPictures/master/pictures/HP/W. PS/820 G1 (silver frame)/BL/US/8.jpg</v>
      </c>
      <c r="U13" t="str">
        <f t="shared" si="8"/>
        <v>https://raw.githubusercontent.com/PatrickVibild/TellusAmazonPictures/master/pictures/HP/W. PS/820 G1 (silver frame)/BL/US/9.jpg</v>
      </c>
      <c r="V13" s="43">
        <f>MATCH(G13,options!$D$1:$D$20,0)</f>
        <v>18</v>
      </c>
    </row>
    <row r="14" spans="1:22" ht="56" x14ac:dyDescent="0.15">
      <c r="A14" s="38" t="s">
        <v>411</v>
      </c>
      <c r="B14" s="37">
        <v>5714401820994</v>
      </c>
      <c r="C14" s="42" t="b">
        <f>FALSE()</f>
        <v>0</v>
      </c>
      <c r="D14" s="42" t="b">
        <f>TRUE()</f>
        <v>1</v>
      </c>
      <c r="E14" s="37">
        <v>5714401822004</v>
      </c>
      <c r="F14" s="37" t="s">
        <v>412</v>
      </c>
      <c r="G14" s="50"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Deutsche</v>
      </c>
      <c r="I14" s="44" t="b">
        <f>TRUE()</f>
        <v>1</v>
      </c>
      <c r="J14" s="45" t="b">
        <v>1</v>
      </c>
      <c r="K14" s="46" t="s">
        <v>413</v>
      </c>
      <c r="L14" s="47" t="b">
        <f>TRUE()</f>
        <v>1</v>
      </c>
      <c r="M14" s="48" t="str">
        <f t="shared" si="0"/>
        <v>https://raw.githubusercontent.com/PatrickVibild/TellusAmazonPictures/master/pictures/HP/W. PS/820 G1 (black frame)/BL/DE/1.jpg</v>
      </c>
      <c r="N14" s="48" t="str">
        <f t="shared" si="1"/>
        <v>https://raw.githubusercontent.com/PatrickVibild/TellusAmazonPictures/master/pictures/HP/W. PS/820 G1 (black frame)/BL/DE/2.jpg</v>
      </c>
      <c r="O14" s="49" t="str">
        <f t="shared" si="2"/>
        <v>https://raw.githubusercontent.com/PatrickVibild/TellusAmazonPictures/master/pictures/HP/W. PS/820 G1 (black frame)/BL/DE/3.jpg</v>
      </c>
      <c r="P14" t="str">
        <f t="shared" si="3"/>
        <v>https://raw.githubusercontent.com/PatrickVibild/TellusAmazonPictures/master/pictures/HP/W. PS/820 G1 (black frame)/BL/DE/4.jpg</v>
      </c>
      <c r="Q14" t="str">
        <f t="shared" si="4"/>
        <v>https://raw.githubusercontent.com/PatrickVibild/TellusAmazonPictures/master/pictures/HP/W. PS/820 G1 (black frame)/BL/DE/5.jpg</v>
      </c>
      <c r="R14" t="str">
        <f t="shared" si="5"/>
        <v>https://raw.githubusercontent.com/PatrickVibild/TellusAmazonPictures/master/pictures/HP/W. PS/820 G1 (black frame)/BL/DE/6.jpg</v>
      </c>
      <c r="S14" t="str">
        <f t="shared" si="6"/>
        <v>https://raw.githubusercontent.com/PatrickVibild/TellusAmazonPictures/master/pictures/HP/W. PS/820 G1 (black frame)/BL/DE/7.jpg</v>
      </c>
      <c r="T14" t="str">
        <f t="shared" si="7"/>
        <v>https://raw.githubusercontent.com/PatrickVibild/TellusAmazonPictures/master/pictures/HP/W. PS/820 G1 (black frame)/BL/DE/8.jpg</v>
      </c>
      <c r="U14" t="str">
        <f t="shared" si="8"/>
        <v>https://raw.githubusercontent.com/PatrickVibild/TellusAmazonPictures/master/pictures/HP/W. PS/820 G1 (black frame)/BL/DE/9.jpg</v>
      </c>
      <c r="V14" s="43">
        <f>MATCH(G14,options!$D$1:$D$20,0)</f>
        <v>1</v>
      </c>
    </row>
    <row r="15" spans="1:22" ht="56" x14ac:dyDescent="0.15">
      <c r="B15" s="46"/>
      <c r="C15" s="42" t="b">
        <f>FALSE()</f>
        <v>0</v>
      </c>
      <c r="D15" s="42" t="b">
        <f>TRUE()</f>
        <v>1</v>
      </c>
      <c r="E15" s="37">
        <v>5714401822011</v>
      </c>
      <c r="F15" s="37" t="s">
        <v>414</v>
      </c>
      <c r="G15" s="50"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Französisch</v>
      </c>
      <c r="I15" s="44" t="b">
        <f>TRUE()</f>
        <v>1</v>
      </c>
      <c r="J15" s="45" t="b">
        <v>1</v>
      </c>
      <c r="K15" s="37" t="s">
        <v>415</v>
      </c>
      <c r="L15" s="47" t="b">
        <f>TRUE()</f>
        <v>1</v>
      </c>
      <c r="M15" s="48" t="str">
        <f t="shared" si="0"/>
        <v>https://raw.githubusercontent.com/PatrickVibild/TellusAmazonPictures/master/pictures/HP/W. PS/820 G1 (black frame)/BL/FR/1.jpg</v>
      </c>
      <c r="N15" s="48" t="str">
        <f t="shared" si="1"/>
        <v>https://raw.githubusercontent.com/PatrickVibild/TellusAmazonPictures/master/pictures/HP/W. PS/820 G1 (black frame)/BL/FR/2.jpg</v>
      </c>
      <c r="O15" s="49" t="str">
        <f t="shared" si="2"/>
        <v>https://raw.githubusercontent.com/PatrickVibild/TellusAmazonPictures/master/pictures/HP/W. PS/820 G1 (black frame)/BL/FR/3.jpg</v>
      </c>
      <c r="P15" t="str">
        <f t="shared" si="3"/>
        <v>https://raw.githubusercontent.com/PatrickVibild/TellusAmazonPictures/master/pictures/HP/W. PS/820 G1 (black frame)/BL/FR/4.jpg</v>
      </c>
      <c r="Q15" t="str">
        <f t="shared" si="4"/>
        <v>https://raw.githubusercontent.com/PatrickVibild/TellusAmazonPictures/master/pictures/HP/W. PS/820 G1 (black frame)/BL/FR/5.jpg</v>
      </c>
      <c r="R15" t="str">
        <f t="shared" si="5"/>
        <v>https://raw.githubusercontent.com/PatrickVibild/TellusAmazonPictures/master/pictures/HP/W. PS/820 G1 (black frame)/BL/FR/6.jpg</v>
      </c>
      <c r="S15" t="str">
        <f t="shared" si="6"/>
        <v>https://raw.githubusercontent.com/PatrickVibild/TellusAmazonPictures/master/pictures/HP/W. PS/820 G1 (black frame)/BL/FR/7.jpg</v>
      </c>
      <c r="T15" t="str">
        <f t="shared" si="7"/>
        <v>https://raw.githubusercontent.com/PatrickVibild/TellusAmazonPictures/master/pictures/HP/W. PS/820 G1 (black frame)/BL/FR/8.jpg</v>
      </c>
      <c r="U15" t="str">
        <f t="shared" si="8"/>
        <v>https://raw.githubusercontent.com/PatrickVibild/TellusAmazonPictures/master/pictures/HP/W. PS/820 G1 (black frame)/BL/FR/9.jpg</v>
      </c>
      <c r="V15" s="43">
        <f>MATCH(G15,options!$D$1:$D$20,0)</f>
        <v>2</v>
      </c>
    </row>
    <row r="16" spans="1:22" ht="56" x14ac:dyDescent="0.15">
      <c r="A16" s="38" t="s">
        <v>416</v>
      </c>
      <c r="B16" s="39" t="s">
        <v>417</v>
      </c>
      <c r="C16" s="42" t="b">
        <f>FALSE()</f>
        <v>0</v>
      </c>
      <c r="D16" s="42" t="b">
        <f>TRUE()</f>
        <v>1</v>
      </c>
      <c r="E16" s="37">
        <v>5714401822028</v>
      </c>
      <c r="F16" s="37" t="s">
        <v>418</v>
      </c>
      <c r="G16" s="50"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Italienisch</v>
      </c>
      <c r="I16" s="44" t="b">
        <f>TRUE()</f>
        <v>1</v>
      </c>
      <c r="J16" s="45" t="b">
        <v>1</v>
      </c>
      <c r="K16" s="37" t="s">
        <v>419</v>
      </c>
      <c r="L16" s="47" t="b">
        <f>TRUE()</f>
        <v>1</v>
      </c>
      <c r="M16" s="48" t="str">
        <f t="shared" si="0"/>
        <v>https://raw.githubusercontent.com/PatrickVibild/TellusAmazonPictures/master/pictures/HP/W. PS/820 G1 (black frame)/BL/IT/1.jpg</v>
      </c>
      <c r="N16" s="48" t="str">
        <f t="shared" si="1"/>
        <v>https://raw.githubusercontent.com/PatrickVibild/TellusAmazonPictures/master/pictures/HP/W. PS/820 G1 (black frame)/BL/IT/2.jpg</v>
      </c>
      <c r="O16" s="49" t="str">
        <f t="shared" si="2"/>
        <v>https://raw.githubusercontent.com/PatrickVibild/TellusAmazonPictures/master/pictures/HP/W. PS/820 G1 (black frame)/BL/IT/3.jpg</v>
      </c>
      <c r="P16" t="str">
        <f t="shared" si="3"/>
        <v>https://raw.githubusercontent.com/PatrickVibild/TellusAmazonPictures/master/pictures/HP/W. PS/820 G1 (black frame)/BL/IT/4.jpg</v>
      </c>
      <c r="Q16" t="str">
        <f t="shared" si="4"/>
        <v>https://raw.githubusercontent.com/PatrickVibild/TellusAmazonPictures/master/pictures/HP/W. PS/820 G1 (black frame)/BL/IT/5.jpg</v>
      </c>
      <c r="R16" t="str">
        <f t="shared" si="5"/>
        <v>https://raw.githubusercontent.com/PatrickVibild/TellusAmazonPictures/master/pictures/HP/W. PS/820 G1 (black frame)/BL/IT/6.jpg</v>
      </c>
      <c r="S16" t="str">
        <f t="shared" si="6"/>
        <v>https://raw.githubusercontent.com/PatrickVibild/TellusAmazonPictures/master/pictures/HP/W. PS/820 G1 (black frame)/BL/IT/7.jpg</v>
      </c>
      <c r="T16" t="str">
        <f t="shared" si="7"/>
        <v>https://raw.githubusercontent.com/PatrickVibild/TellusAmazonPictures/master/pictures/HP/W. PS/820 G1 (black frame)/BL/IT/8.jpg</v>
      </c>
      <c r="U16" t="str">
        <f t="shared" si="8"/>
        <v>https://raw.githubusercontent.com/PatrickVibild/TellusAmazonPictures/master/pictures/HP/W. PS/820 G1 (black frame)/BL/IT/9.jpg</v>
      </c>
      <c r="V16" s="43">
        <f>MATCH(G16,options!$D$1:$D$20,0)</f>
        <v>3</v>
      </c>
    </row>
    <row r="17" spans="1:22" ht="56" x14ac:dyDescent="0.15">
      <c r="B17" s="46"/>
      <c r="C17" s="42" t="b">
        <f>FALSE()</f>
        <v>0</v>
      </c>
      <c r="D17" s="42" t="b">
        <f>TRUE()</f>
        <v>1</v>
      </c>
      <c r="E17" s="37">
        <v>5714401822035</v>
      </c>
      <c r="F17" s="37" t="s">
        <v>420</v>
      </c>
      <c r="G17" s="50"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Spanisch</v>
      </c>
      <c r="I17" s="44" t="b">
        <f>TRUE()</f>
        <v>1</v>
      </c>
      <c r="J17" s="45" t="b">
        <v>1</v>
      </c>
      <c r="K17" s="37" t="s">
        <v>421</v>
      </c>
      <c r="L17" s="47" t="b">
        <f>TRUE()</f>
        <v>1</v>
      </c>
      <c r="M17" s="48" t="str">
        <f t="shared" si="0"/>
        <v>https://raw.githubusercontent.com/PatrickVibild/TellusAmazonPictures/master/pictures/HP/W. PS/820 G1 (black frame)/BL/ES/1.jpg</v>
      </c>
      <c r="N17" s="48" t="str">
        <f t="shared" si="1"/>
        <v>https://raw.githubusercontent.com/PatrickVibild/TellusAmazonPictures/master/pictures/HP/W. PS/820 G1 (black frame)/BL/ES/2.jpg</v>
      </c>
      <c r="O17" s="49" t="str">
        <f t="shared" si="2"/>
        <v>https://raw.githubusercontent.com/PatrickVibild/TellusAmazonPictures/master/pictures/HP/W. PS/820 G1 (black frame)/BL/ES/3.jpg</v>
      </c>
      <c r="P17" t="str">
        <f t="shared" si="3"/>
        <v>https://raw.githubusercontent.com/PatrickVibild/TellusAmazonPictures/master/pictures/HP/W. PS/820 G1 (black frame)/BL/ES/4.jpg</v>
      </c>
      <c r="Q17" t="str">
        <f t="shared" si="4"/>
        <v>https://raw.githubusercontent.com/PatrickVibild/TellusAmazonPictures/master/pictures/HP/W. PS/820 G1 (black frame)/BL/ES/5.jpg</v>
      </c>
      <c r="R17" t="str">
        <f t="shared" si="5"/>
        <v>https://raw.githubusercontent.com/PatrickVibild/TellusAmazonPictures/master/pictures/HP/W. PS/820 G1 (black frame)/BL/ES/6.jpg</v>
      </c>
      <c r="S17" t="str">
        <f t="shared" si="6"/>
        <v>https://raw.githubusercontent.com/PatrickVibild/TellusAmazonPictures/master/pictures/HP/W. PS/820 G1 (black frame)/BL/ES/7.jpg</v>
      </c>
      <c r="T17" t="str">
        <f t="shared" si="7"/>
        <v>https://raw.githubusercontent.com/PatrickVibild/TellusAmazonPictures/master/pictures/HP/W. PS/820 G1 (black frame)/BL/ES/8.jpg</v>
      </c>
      <c r="U17" t="str">
        <f t="shared" si="8"/>
        <v>https://raw.githubusercontent.com/PatrickVibild/TellusAmazonPictures/master/pictures/HP/W. PS/820 G1 (black frame)/BL/ES/9.jpg</v>
      </c>
      <c r="V17" s="43">
        <f>MATCH(G17,options!$D$1:$D$20,0)</f>
        <v>4</v>
      </c>
    </row>
    <row r="18" spans="1:22" ht="56" x14ac:dyDescent="0.15">
      <c r="A18" s="38" t="s">
        <v>422</v>
      </c>
      <c r="B18" s="54">
        <v>5</v>
      </c>
      <c r="C18" s="42" t="b">
        <f>FALSE()</f>
        <v>0</v>
      </c>
      <c r="D18" s="42" t="b">
        <f>TRUE()</f>
        <v>1</v>
      </c>
      <c r="E18" s="37">
        <v>5714401822042</v>
      </c>
      <c r="F18" s="37" t="s">
        <v>423</v>
      </c>
      <c r="G18" s="50"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44" t="b">
        <f>TRUE()</f>
        <v>1</v>
      </c>
      <c r="J18" s="45" t="b">
        <v>1</v>
      </c>
      <c r="K18" s="37" t="s">
        <v>424</v>
      </c>
      <c r="L18" s="47" t="b">
        <f>TRUE()</f>
        <v>1</v>
      </c>
      <c r="M18" s="48" t="str">
        <f t="shared" si="0"/>
        <v>https://raw.githubusercontent.com/PatrickVibild/TellusAmazonPictures/master/pictures/HP/W. PS/820 G1 (black frame)/BL/UK/1.jpg</v>
      </c>
      <c r="N18" s="48" t="str">
        <f t="shared" si="1"/>
        <v>https://raw.githubusercontent.com/PatrickVibild/TellusAmazonPictures/master/pictures/HP/W. PS/820 G1 (black frame)/BL/UK/2.jpg</v>
      </c>
      <c r="O18" s="49" t="str">
        <f t="shared" si="2"/>
        <v>https://raw.githubusercontent.com/PatrickVibild/TellusAmazonPictures/master/pictures/HP/W. PS/820 G1 (black frame)/BL/UK/3.jpg</v>
      </c>
      <c r="P18" t="str">
        <f t="shared" si="3"/>
        <v>https://raw.githubusercontent.com/PatrickVibild/TellusAmazonPictures/master/pictures/HP/W. PS/820 G1 (black frame)/BL/UK/4.jpg</v>
      </c>
      <c r="Q18" t="str">
        <f t="shared" si="4"/>
        <v>https://raw.githubusercontent.com/PatrickVibild/TellusAmazonPictures/master/pictures/HP/W. PS/820 G1 (black frame)/BL/UK/5.jpg</v>
      </c>
      <c r="R18" t="str">
        <f t="shared" si="5"/>
        <v>https://raw.githubusercontent.com/PatrickVibild/TellusAmazonPictures/master/pictures/HP/W. PS/820 G1 (black frame)/BL/UK/6.jpg</v>
      </c>
      <c r="S18" t="str">
        <f t="shared" si="6"/>
        <v>https://raw.githubusercontent.com/PatrickVibild/TellusAmazonPictures/master/pictures/HP/W. PS/820 G1 (black frame)/BL/UK/7.jpg</v>
      </c>
      <c r="T18" t="str">
        <f t="shared" si="7"/>
        <v>https://raw.githubusercontent.com/PatrickVibild/TellusAmazonPictures/master/pictures/HP/W. PS/820 G1 (black frame)/BL/UK/8.jpg</v>
      </c>
      <c r="U18" t="str">
        <f t="shared" si="8"/>
        <v>https://raw.githubusercontent.com/PatrickVibild/TellusAmazonPictures/master/pictures/HP/W. PS/820 G1 (black frame)/BL/UK/9.jpg</v>
      </c>
      <c r="V18" s="43">
        <f>MATCH(G18,options!$D$1:$D$20,0)</f>
        <v>5</v>
      </c>
    </row>
    <row r="19" spans="1:22" ht="70" x14ac:dyDescent="0.15">
      <c r="B19" s="46"/>
      <c r="C19" s="42" t="b">
        <f>FALSE()</f>
        <v>0</v>
      </c>
      <c r="D19" s="42" t="b">
        <f>FALSE()</f>
        <v>0</v>
      </c>
      <c r="E19" s="37">
        <v>5714401822059</v>
      </c>
      <c r="F19" s="37" t="s">
        <v>425</v>
      </c>
      <c r="G19" s="50" t="s">
        <v>426</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Skandinavisch – Nordisch</v>
      </c>
      <c r="I19" s="44" t="b">
        <f>TRUE()</f>
        <v>1</v>
      </c>
      <c r="J19" s="45" t="b">
        <v>1</v>
      </c>
      <c r="K19" s="37" t="s">
        <v>427</v>
      </c>
      <c r="L19" s="47" t="b">
        <f>TRUE()</f>
        <v>1</v>
      </c>
      <c r="M19" s="48" t="str">
        <f t="shared" si="0"/>
        <v>https://raw.githubusercontent.com/PatrickVibild/TellusAmazonPictures/master/pictures/HP/W. PS/820 G1 (black frame)/BL/NOR/1.jpg</v>
      </c>
      <c r="N19" s="48" t="str">
        <f t="shared" si="1"/>
        <v>https://raw.githubusercontent.com/PatrickVibild/TellusAmazonPictures/master/pictures/HP/W. PS/820 G1 (black frame)/BL/NOR/2.jpg</v>
      </c>
      <c r="O19" s="49" t="str">
        <f t="shared" si="2"/>
        <v>https://raw.githubusercontent.com/PatrickVibild/TellusAmazonPictures/master/pictures/HP/W. PS/820 G1 (black frame)/BL/NOR/3.jpg</v>
      </c>
      <c r="P19" t="str">
        <f t="shared" si="3"/>
        <v>https://raw.githubusercontent.com/PatrickVibild/TellusAmazonPictures/master/pictures/HP/W. PS/820 G1 (black frame)/BL/NOR/4.jpg</v>
      </c>
      <c r="Q19" t="str">
        <f t="shared" si="4"/>
        <v>https://raw.githubusercontent.com/PatrickVibild/TellusAmazonPictures/master/pictures/HP/W. PS/820 G1 (black frame)/BL/NOR/5.jpg</v>
      </c>
      <c r="R19" t="str">
        <f t="shared" si="5"/>
        <v>https://raw.githubusercontent.com/PatrickVibild/TellusAmazonPictures/master/pictures/HP/W. PS/820 G1 (black frame)/BL/NOR/6.jpg</v>
      </c>
      <c r="S19" t="str">
        <f t="shared" si="6"/>
        <v>https://raw.githubusercontent.com/PatrickVibild/TellusAmazonPictures/master/pictures/HP/W. PS/820 G1 (black frame)/BL/NOR/7.jpg</v>
      </c>
      <c r="T19" t="str">
        <f t="shared" si="7"/>
        <v>https://raw.githubusercontent.com/PatrickVibild/TellusAmazonPictures/master/pictures/HP/W. PS/820 G1 (black frame)/BL/NOR/8.jpg</v>
      </c>
      <c r="U19" t="str">
        <f t="shared" si="8"/>
        <v>https://raw.githubusercontent.com/PatrickVibild/TellusAmazonPictures/master/pictures/HP/W. PS/820 G1 (black frame)/BL/NOR/9.jpg</v>
      </c>
      <c r="V19" s="43">
        <f>MATCH(G19,options!$D$1:$D$20,0)</f>
        <v>6</v>
      </c>
    </row>
    <row r="20" spans="1:22" ht="56" x14ac:dyDescent="0.15">
      <c r="A20" s="38" t="s">
        <v>428</v>
      </c>
      <c r="B20" s="55" t="s">
        <v>429</v>
      </c>
      <c r="C20" s="42" t="b">
        <f>FALSE()</f>
        <v>0</v>
      </c>
      <c r="D20" s="42" t="b">
        <f>FALSE()</f>
        <v>0</v>
      </c>
      <c r="E20" s="37">
        <v>5714401822066</v>
      </c>
      <c r="F20" s="37" t="s">
        <v>430</v>
      </c>
      <c r="G20" s="50" t="s">
        <v>394</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Belgier</v>
      </c>
      <c r="I20" s="44" t="b">
        <f>TRUE()</f>
        <v>1</v>
      </c>
      <c r="J20" s="45" t="b">
        <v>1</v>
      </c>
      <c r="K20" s="37" t="s">
        <v>431</v>
      </c>
      <c r="L20" s="47" t="b">
        <f>TRUE()</f>
        <v>1</v>
      </c>
      <c r="M20" s="48" t="str">
        <f t="shared" si="0"/>
        <v>https://raw.githubusercontent.com/PatrickVibild/TellusAmazonPictures/master/pictures/HP/W. PS/820 G1 (black frame)/BL/BE/1.jpg</v>
      </c>
      <c r="N20" s="48" t="str">
        <f t="shared" si="1"/>
        <v>https://raw.githubusercontent.com/PatrickVibild/TellusAmazonPictures/master/pictures/HP/W. PS/820 G1 (black frame)/BL/BE/2.jpg</v>
      </c>
      <c r="O20" s="49" t="str">
        <f t="shared" si="2"/>
        <v>https://raw.githubusercontent.com/PatrickVibild/TellusAmazonPictures/master/pictures/HP/W. PS/820 G1 (black frame)/BL/BE/3.jpg</v>
      </c>
      <c r="P20" t="str">
        <f t="shared" si="3"/>
        <v>https://raw.githubusercontent.com/PatrickVibild/TellusAmazonPictures/master/pictures/HP/W. PS/820 G1 (black frame)/BL/BE/4.jpg</v>
      </c>
      <c r="Q20" t="str">
        <f t="shared" si="4"/>
        <v>https://raw.githubusercontent.com/PatrickVibild/TellusAmazonPictures/master/pictures/HP/W. PS/820 G1 (black frame)/BL/BE/5.jpg</v>
      </c>
      <c r="R20" t="str">
        <f t="shared" si="5"/>
        <v>https://raw.githubusercontent.com/PatrickVibild/TellusAmazonPictures/master/pictures/HP/W. PS/820 G1 (black frame)/BL/BE/6.jpg</v>
      </c>
      <c r="S20" t="str">
        <f t="shared" si="6"/>
        <v>https://raw.githubusercontent.com/PatrickVibild/TellusAmazonPictures/master/pictures/HP/W. PS/820 G1 (black frame)/BL/BE/7.jpg</v>
      </c>
      <c r="T20" t="str">
        <f t="shared" si="7"/>
        <v>https://raw.githubusercontent.com/PatrickVibild/TellusAmazonPictures/master/pictures/HP/W. PS/820 G1 (black frame)/BL/BE/8.jpg</v>
      </c>
      <c r="U20" t="str">
        <f t="shared" si="8"/>
        <v>https://raw.githubusercontent.com/PatrickVibild/TellusAmazonPictures/master/pictures/HP/W. PS/820 G1 (black frame)/BL/BE/9.jpg</v>
      </c>
      <c r="V20" s="43">
        <f>MATCH(G20,options!$D$1:$D$20,0)</f>
        <v>7</v>
      </c>
    </row>
    <row r="21" spans="1:22" ht="56" x14ac:dyDescent="0.15">
      <c r="B21" s="46"/>
      <c r="C21" s="42" t="b">
        <v>0</v>
      </c>
      <c r="D21" s="42" t="b">
        <f>FALSE()</f>
        <v>0</v>
      </c>
      <c r="E21" s="37">
        <v>5714401822073</v>
      </c>
      <c r="F21" s="37" t="s">
        <v>432</v>
      </c>
      <c r="G21" s="50" t="s">
        <v>398</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Schweizerisch</v>
      </c>
      <c r="I21" s="44" t="b">
        <f>TRUE()</f>
        <v>1</v>
      </c>
      <c r="J21" s="45" t="b">
        <v>1</v>
      </c>
      <c r="K21" s="37" t="s">
        <v>433</v>
      </c>
      <c r="L21" s="47" t="b">
        <f>TRUE()</f>
        <v>1</v>
      </c>
      <c r="M21" s="48" t="str">
        <f t="shared" si="0"/>
        <v>https://raw.githubusercontent.com/PatrickVibild/TellusAmazonPictures/master/pictures/HP/W. PS/820 G1 (black frame)/BL/CH/1.jpg</v>
      </c>
      <c r="N21" s="48" t="str">
        <f t="shared" si="1"/>
        <v>https://raw.githubusercontent.com/PatrickVibild/TellusAmazonPictures/master/pictures/HP/W. PS/820 G1 (black frame)/BL/CH/2.jpg</v>
      </c>
      <c r="O21" s="49" t="str">
        <f t="shared" si="2"/>
        <v>https://raw.githubusercontent.com/PatrickVibild/TellusAmazonPictures/master/pictures/HP/W. PS/820 G1 (black frame)/BL/CH/3.jpg</v>
      </c>
      <c r="P21" t="str">
        <f t="shared" si="3"/>
        <v>https://raw.githubusercontent.com/PatrickVibild/TellusAmazonPictures/master/pictures/HP/W. PS/820 G1 (black frame)/BL/CH/4.jpg</v>
      </c>
      <c r="Q21" t="str">
        <f t="shared" si="4"/>
        <v>https://raw.githubusercontent.com/PatrickVibild/TellusAmazonPictures/master/pictures/HP/W. PS/820 G1 (black frame)/BL/CH/5.jpg</v>
      </c>
      <c r="R21" t="str">
        <f t="shared" si="5"/>
        <v>https://raw.githubusercontent.com/PatrickVibild/TellusAmazonPictures/master/pictures/HP/W. PS/820 G1 (black frame)/BL/CH/6.jpg</v>
      </c>
      <c r="S21" t="str">
        <f t="shared" si="6"/>
        <v>https://raw.githubusercontent.com/PatrickVibild/TellusAmazonPictures/master/pictures/HP/W. PS/820 G1 (black frame)/BL/CH/7.jpg</v>
      </c>
      <c r="T21" t="str">
        <f t="shared" si="7"/>
        <v>https://raw.githubusercontent.com/PatrickVibild/TellusAmazonPictures/master/pictures/HP/W. PS/820 G1 (black frame)/BL/CH/8.jpg</v>
      </c>
      <c r="U21" t="str">
        <f t="shared" si="8"/>
        <v>https://raw.githubusercontent.com/PatrickVibild/TellusAmazonPictures/master/pictures/HP/W. PS/820 G1 (black frame)/BL/CH/9.jpg</v>
      </c>
      <c r="V21" s="43">
        <f>MATCH(G21,options!$D$1:$D$20,0)</f>
        <v>15</v>
      </c>
    </row>
    <row r="22" spans="1:22" ht="56" x14ac:dyDescent="0.15">
      <c r="B22" s="46"/>
      <c r="C22" s="42" t="b">
        <v>0</v>
      </c>
      <c r="D22" s="42" t="b">
        <f>FALSE()</f>
        <v>0</v>
      </c>
      <c r="E22" s="37">
        <v>5714401822080</v>
      </c>
      <c r="F22" s="37" t="s">
        <v>434</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44" t="b">
        <f>TRUE()</f>
        <v>1</v>
      </c>
      <c r="J22" s="45" t="b">
        <v>1</v>
      </c>
      <c r="K22" s="37" t="s">
        <v>435</v>
      </c>
      <c r="L22" s="47" t="b">
        <f>TRUE()</f>
        <v>1</v>
      </c>
      <c r="M22" s="48" t="str">
        <f t="shared" si="0"/>
        <v>https://raw.githubusercontent.com/PatrickVibild/TellusAmazonPictures/master/pictures/HP/W. PS/820 G1 (black frame)/BL/USI/1.jpg</v>
      </c>
      <c r="N22" s="48" t="str">
        <f t="shared" si="1"/>
        <v>https://raw.githubusercontent.com/PatrickVibild/TellusAmazonPictures/master/pictures/HP/W. PS/820 G1 (black frame)/BL/USI/2.jpg</v>
      </c>
      <c r="O22" s="49" t="str">
        <f t="shared" si="2"/>
        <v>https://raw.githubusercontent.com/PatrickVibild/TellusAmazonPictures/master/pictures/HP/W. PS/820 G1 (black frame)/BL/USI/3.jpg</v>
      </c>
      <c r="P22" t="str">
        <f t="shared" si="3"/>
        <v>https://raw.githubusercontent.com/PatrickVibild/TellusAmazonPictures/master/pictures/HP/W. PS/820 G1 (black frame)/BL/USI/4.jpg</v>
      </c>
      <c r="Q22" t="str">
        <f t="shared" si="4"/>
        <v>https://raw.githubusercontent.com/PatrickVibild/TellusAmazonPictures/master/pictures/HP/W. PS/820 G1 (black frame)/BL/USI/5.jpg</v>
      </c>
      <c r="R22" t="str">
        <f t="shared" si="5"/>
        <v>https://raw.githubusercontent.com/PatrickVibild/TellusAmazonPictures/master/pictures/HP/W. PS/820 G1 (black frame)/BL/USI/6.jpg</v>
      </c>
      <c r="S22" t="str">
        <f t="shared" si="6"/>
        <v>https://raw.githubusercontent.com/PatrickVibild/TellusAmazonPictures/master/pictures/HP/W. PS/820 G1 (black frame)/BL/USI/7.jpg</v>
      </c>
      <c r="T22" t="str">
        <f t="shared" si="7"/>
        <v>https://raw.githubusercontent.com/PatrickVibild/TellusAmazonPictures/master/pictures/HP/W. PS/820 G1 (black frame)/BL/USI/8.jpg</v>
      </c>
      <c r="U22" t="str">
        <f t="shared" si="8"/>
        <v>https://raw.githubusercontent.com/PatrickVibild/TellusAmazonPictures/master/pictures/HP/W. PS/820 G1 (black frame)/BL/USI/9.jpg</v>
      </c>
      <c r="V22" s="43">
        <f>MATCH(G22,options!$D$1:$D$20,0)</f>
        <v>16</v>
      </c>
    </row>
    <row r="23" spans="1:22" ht="56" x14ac:dyDescent="0.15">
      <c r="A23" s="38" t="s">
        <v>436</v>
      </c>
      <c r="B23" s="39" t="str">
        <f>IF(Values!$B$36=English!$B$2,English!B3, IF(Values!$B$36=German!$B$2,German!B3, IF(Values!$B$36=Italian!$B$2,Italian!B3, IF(Values!$B$36=Spanish!$B$2, Spanish!B3, IF(Values!$B$36=French!$B$2, French!B3, IF(Values!$B$36=Dutch!$B$2,Dutch!B3, IF(Values!$B$36=English!$D$32, English!B14, 0)))))))</f>
        <v xml:space="preserve">👉 ÜBERARBEITET: GELD SPAREN - Ersatz-HP-Laptop-Tastatur, gleiche Qualität wie OEM-Tastaturen. TellusRem ist seit 2011 der weltweit führende Distributor von Tastaturen. Perfekte Ersatztastatur, einfach auszutauschen und zu installieren. </v>
      </c>
      <c r="C23" s="42" t="b">
        <v>1</v>
      </c>
      <c r="D23" s="42" t="b">
        <f>FALSE()</f>
        <v>0</v>
      </c>
      <c r="E23" s="37">
        <v>5714401822097</v>
      </c>
      <c r="F23" s="37" t="s">
        <v>437</v>
      </c>
      <c r="G23" s="50"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4" t="b">
        <f>TRUE()</f>
        <v>1</v>
      </c>
      <c r="J23" s="45" t="b">
        <v>1</v>
      </c>
      <c r="K23" s="37" t="s">
        <v>438</v>
      </c>
      <c r="L23" s="47" t="b">
        <f>TRUE()</f>
        <v>1</v>
      </c>
      <c r="M23" s="48" t="str">
        <f t="shared" si="0"/>
        <v>https://raw.githubusercontent.com/PatrickVibild/TellusAmazonPictures/master/pictures/HP/W. PS/820 G1 (black frame)/BL/US/1.jpg</v>
      </c>
      <c r="N23" s="48" t="str">
        <f t="shared" si="1"/>
        <v>https://raw.githubusercontent.com/PatrickVibild/TellusAmazonPictures/master/pictures/HP/W. PS/820 G1 (black frame)/BL/US/2.jpg</v>
      </c>
      <c r="O23" s="49" t="str">
        <f t="shared" si="2"/>
        <v>https://raw.githubusercontent.com/PatrickVibild/TellusAmazonPictures/master/pictures/HP/W. PS/820 G1 (black frame)/BL/US/3.jpg</v>
      </c>
      <c r="P23" t="str">
        <f t="shared" si="3"/>
        <v>https://raw.githubusercontent.com/PatrickVibild/TellusAmazonPictures/master/pictures/HP/W. PS/820 G1 (black frame)/BL/US/4.jpg</v>
      </c>
      <c r="Q23" t="str">
        <f t="shared" si="4"/>
        <v>https://raw.githubusercontent.com/PatrickVibild/TellusAmazonPictures/master/pictures/HP/W. PS/820 G1 (black frame)/BL/US/5.jpg</v>
      </c>
      <c r="R23" t="str">
        <f t="shared" si="5"/>
        <v>https://raw.githubusercontent.com/PatrickVibild/TellusAmazonPictures/master/pictures/HP/W. PS/820 G1 (black frame)/BL/US/6.jpg</v>
      </c>
      <c r="S23" t="str">
        <f t="shared" si="6"/>
        <v>https://raw.githubusercontent.com/PatrickVibild/TellusAmazonPictures/master/pictures/HP/W. PS/820 G1 (black frame)/BL/US/7.jpg</v>
      </c>
      <c r="T23" t="str">
        <f t="shared" si="7"/>
        <v>https://raw.githubusercontent.com/PatrickVibild/TellusAmazonPictures/master/pictures/HP/W. PS/820 G1 (black frame)/BL/US/8.jpg</v>
      </c>
      <c r="U23" t="str">
        <f t="shared" si="8"/>
        <v>https://raw.githubusercontent.com/PatrickVibild/TellusAmazonPictures/master/pictures/HP/W. PS/820 G1 (black frame)/BL/US/9.jpg</v>
      </c>
      <c r="V23" s="43">
        <f>MATCH(G23,options!$D$1:$D$20,0)</f>
        <v>18</v>
      </c>
    </row>
    <row r="24" spans="1:22" ht="70" x14ac:dyDescent="0.15">
      <c r="A24" s="38" t="s">
        <v>439</v>
      </c>
      <c r="B24" s="39"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56"/>
      <c r="F24" s="37"/>
      <c r="G24" s="50"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Französisch</v>
      </c>
      <c r="I24" s="44" t="b">
        <f>TRUE()</f>
        <v>1</v>
      </c>
      <c r="J24" s="45" t="b">
        <f>FALSE()</f>
        <v>0</v>
      </c>
      <c r="K24" s="37"/>
      <c r="L24" s="47" t="b">
        <f>FALSE()</f>
        <v>0</v>
      </c>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3">
        <f>MATCH(G24,options!$D$1:$D$20,0)</f>
        <v>2</v>
      </c>
    </row>
    <row r="25" spans="1:22" ht="42" x14ac:dyDescent="0.15">
      <c r="A25" s="38" t="s">
        <v>440</v>
      </c>
      <c r="B25" s="39"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2"/>
      <c r="D25" s="42"/>
      <c r="E25" s="56"/>
      <c r="F25" s="37"/>
      <c r="G25" s="50"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Italienisch</v>
      </c>
      <c r="I25" s="44" t="b">
        <f>TRUE()</f>
        <v>1</v>
      </c>
      <c r="J25" s="45" t="b">
        <f>FALSE()</f>
        <v>0</v>
      </c>
      <c r="K25" s="37"/>
      <c r="L25" s="47" t="b">
        <f>FALSE()</f>
        <v>0</v>
      </c>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441</v>
      </c>
      <c r="B26" s="39"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2"/>
      <c r="D26" s="42"/>
      <c r="E26" s="56"/>
      <c r="F26" s="37"/>
      <c r="G26" s="50"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Spanisch</v>
      </c>
      <c r="I26" s="44" t="b">
        <f>TRUE()</f>
        <v>1</v>
      </c>
      <c r="J26" s="45" t="b">
        <f>FALSE()</f>
        <v>0</v>
      </c>
      <c r="K26" s="37"/>
      <c r="L26" s="47" t="b">
        <f>FALSE()</f>
        <v>0</v>
      </c>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3">
        <f>MATCH(G26,options!$D$1:$D$20,0)</f>
        <v>4</v>
      </c>
    </row>
    <row r="27" spans="1:22" ht="56" x14ac:dyDescent="0.15">
      <c r="A27" s="38" t="s">
        <v>440</v>
      </c>
      <c r="B27" s="39" t="str">
        <f>IF(Values!$B$36=English!$B$2,English!B7, IF(Values!$B$36=German!$B$2,German!B7, IF(Values!$B$36=Italian!$B$2,Italian!B7, IF(Values!$B$36=Spanish!$B$2, Spanish!B7, IF(Values!$B$36=French!$B$2, French!B7, IF(Values!$B$36=Dutch!$B$2,Dutch!B7, IF(Values!$B$36=English!$D$32, English!D37,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56"/>
      <c r="F27" s="37"/>
      <c r="G27" s="50"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4" t="b">
        <f>TRUE()</f>
        <v>1</v>
      </c>
      <c r="J27" s="45" t="b">
        <f>FALSE()</f>
        <v>0</v>
      </c>
      <c r="K27" s="37"/>
      <c r="L27" s="47" t="b">
        <f>FALSE()</f>
        <v>0</v>
      </c>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7"/>
      <c r="C28" s="42"/>
      <c r="D28" s="42"/>
      <c r="E28" s="56"/>
      <c r="F28" s="37"/>
      <c r="G28" s="50" t="s">
        <v>426</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Skandinavisch – Nordisch</v>
      </c>
      <c r="I28" s="44" t="b">
        <f>TRUE()</f>
        <v>1</v>
      </c>
      <c r="J28" s="45" t="b">
        <f>FALSE()</f>
        <v>0</v>
      </c>
      <c r="K28" s="37"/>
      <c r="L28" s="47" t="b">
        <f>FALSE()</f>
        <v>0</v>
      </c>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8" t="s">
        <v>442</v>
      </c>
      <c r="B29" s="39"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2"/>
      <c r="D29" s="42"/>
      <c r="E29" s="56"/>
      <c r="F29" s="37"/>
      <c r="G29" s="50" t="s">
        <v>394</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Belgier</v>
      </c>
      <c r="I29" s="44" t="b">
        <f>TRUE()</f>
        <v>1</v>
      </c>
      <c r="J29" s="45" t="b">
        <f>FALSE()</f>
        <v>0</v>
      </c>
      <c r="K29" s="37"/>
      <c r="L29" s="47" t="b">
        <f>FALSE()</f>
        <v>0</v>
      </c>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7"/>
      <c r="C30" s="42"/>
      <c r="D30" s="42"/>
      <c r="E30" s="56"/>
      <c r="F30" s="37"/>
      <c r="G30" s="50" t="s">
        <v>443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Bulgarisch</v>
      </c>
      <c r="I30" s="44" t="b">
        <f>TRUE()</f>
        <v>1</v>
      </c>
      <c r="J30" s="45" t="b">
        <f>FALSE()</f>
        <v>0</v>
      </c>
      <c r="K30" s="37"/>
      <c r="L30" s="47" t="b">
        <f>FALSE()</f>
        <v>0</v>
      </c>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3">
        <f>MATCH(G30,options!$D$1:$D$20,0)</f>
        <v>8</v>
      </c>
    </row>
    <row r="31" spans="1:22" ht="56" x14ac:dyDescent="0.15">
      <c r="A31" s="38" t="s">
        <v>444</v>
      </c>
      <c r="B31" s="39"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2"/>
      <c r="D31" s="42"/>
      <c r="E31" s="56"/>
      <c r="F31" s="37"/>
      <c r="G31" s="50" t="s">
        <v>445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Tschechisch</v>
      </c>
      <c r="I31" s="44" t="b">
        <f>TRUE()</f>
        <v>1</v>
      </c>
      <c r="J31" s="45" t="b">
        <f>FALSE()</f>
        <v>0</v>
      </c>
      <c r="K31" s="37"/>
      <c r="L31" s="47" t="b">
        <f>FALSE()</f>
        <v>0</v>
      </c>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6"/>
      <c r="F32" s="37"/>
      <c r="G32" s="50" t="s">
        <v>446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Dänisch</v>
      </c>
      <c r="I32" s="44" t="b">
        <f>TRUE()</f>
        <v>1</v>
      </c>
      <c r="J32" s="45" t="b">
        <f>FALSE()</f>
        <v>0</v>
      </c>
      <c r="K32" s="37"/>
      <c r="L32" s="47" t="b">
        <f>FALSE()</f>
        <v>0</v>
      </c>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447</v>
      </c>
      <c r="B33" s="39"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2"/>
      <c r="D33" s="42"/>
      <c r="E33" s="56"/>
      <c r="F33" s="37"/>
      <c r="G33" s="50" t="s">
        <v>448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Hungarisch</v>
      </c>
      <c r="I33" s="44" t="b">
        <f>TRUE()</f>
        <v>1</v>
      </c>
      <c r="J33" s="45" t="b">
        <f>FALSE()</f>
        <v>0</v>
      </c>
      <c r="K33" s="37"/>
      <c r="L33" s="47" t="b">
        <f>FALSE()</f>
        <v>0</v>
      </c>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6"/>
      <c r="F34" s="37"/>
      <c r="G34" s="50" t="s">
        <v>449</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Niederländisch</v>
      </c>
      <c r="I34" s="44" t="b">
        <f>TRUE()</f>
        <v>1</v>
      </c>
      <c r="J34" s="45" t="b">
        <f>FALSE()</f>
        <v>0</v>
      </c>
      <c r="K34" s="37"/>
      <c r="L34" s="47" t="b">
        <f>FALSE()</f>
        <v>0</v>
      </c>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6"/>
      <c r="F35" s="37"/>
      <c r="G35" s="50" t="s">
        <v>450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norwegisch</v>
      </c>
      <c r="I35" s="44" t="b">
        <f>TRUE()</f>
        <v>1</v>
      </c>
      <c r="J35" s="45" t="b">
        <f>FALSE()</f>
        <v>0</v>
      </c>
      <c r="K35" s="37"/>
      <c r="L35" s="47" t="b">
        <f>FALSE()</f>
        <v>0</v>
      </c>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451</v>
      </c>
      <c r="B36" s="55" t="s">
        <v>373</v>
      </c>
      <c r="C36" s="42"/>
      <c r="D36" s="42"/>
      <c r="E36" s="56"/>
      <c r="F36" s="37"/>
      <c r="G36" s="50" t="s">
        <v>452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Polieren</v>
      </c>
      <c r="I36" s="44" t="b">
        <f>TRUE()</f>
        <v>1</v>
      </c>
      <c r="J36" s="45" t="b">
        <f>FALSE()</f>
        <v>0</v>
      </c>
      <c r="K36" s="37"/>
      <c r="L36" s="47" t="b">
        <f>FALSE()</f>
        <v>0</v>
      </c>
      <c r="M36" s="48" t="str">
        <f t="shared" ref="M36:M67" si="9">IF(ISBLANK(K36),"",IF(L36, "https://raw.githubusercontent.com/PatrickVibild/TellusAmazonPictures/master/pictures/"&amp;K36&amp;"/1.jpg","https://download.HP.com/Images/Parts/"&amp;K36&amp;"/"&amp;K36&amp;"_A.jpg"))</f>
        <v/>
      </c>
      <c r="N36" s="48" t="str">
        <f t="shared" ref="N36:N67" si="10">IF(ISBLANK(K36),"",IF(L36, "https://raw.githubusercontent.com/PatrickVibild/TellusAmazonPictures/master/pictures/"&amp;K36&amp;"/2.jpg","https://download.HP.com/Images/Parts/"&amp;K36&amp;"/"&amp;K36&amp;"_B.jpg"))</f>
        <v/>
      </c>
      <c r="O36" s="4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453</v>
      </c>
      <c r="B37" s="55" t="s">
        <v>454</v>
      </c>
      <c r="C37" s="42"/>
      <c r="D37" s="42"/>
      <c r="E37" s="56"/>
      <c r="F37" s="37"/>
      <c r="G37" s="50" t="s">
        <v>455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Portugiesisch</v>
      </c>
      <c r="I37" s="44" t="b">
        <f>TRUE()</f>
        <v>1</v>
      </c>
      <c r="J37" s="45" t="b">
        <f>FALSE()</f>
        <v>0</v>
      </c>
      <c r="K37" s="37"/>
      <c r="L37" s="47" t="b">
        <f>FALSE()</f>
        <v>0</v>
      </c>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6"/>
      <c r="F38" s="37"/>
      <c r="G38" s="50" t="s">
        <v>456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Schwedisch -  finnisch</v>
      </c>
      <c r="I38" s="44" t="b">
        <f>TRUE()</f>
        <v>1</v>
      </c>
      <c r="J38" s="45" t="b">
        <f>FALSE()</f>
        <v>0</v>
      </c>
      <c r="K38" s="37"/>
      <c r="L38" s="47" t="b">
        <f>FALSE()</f>
        <v>0</v>
      </c>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6"/>
      <c r="F39" s="37"/>
      <c r="G39" s="50" t="s">
        <v>398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Schweizerisch</v>
      </c>
      <c r="I39" s="44" t="b">
        <f>TRUE()</f>
        <v>1</v>
      </c>
      <c r="J39" s="45" t="b">
        <f>FALSE()</f>
        <v>0</v>
      </c>
      <c r="K39" s="37"/>
      <c r="L39" s="47" t="b">
        <f>FALSE()</f>
        <v>0</v>
      </c>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6"/>
      <c r="F40" s="37"/>
      <c r="G40" s="50" t="s">
        <v>402</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4" t="b">
        <f>TRUE()</f>
        <v>1</v>
      </c>
      <c r="J40" s="45" t="b">
        <f>FALSE()</f>
        <v>0</v>
      </c>
      <c r="K40" s="37"/>
      <c r="L40" s="47" t="b">
        <f>FALSE()</f>
        <v>0</v>
      </c>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6"/>
      <c r="F41" s="37"/>
      <c r="G41" s="50" t="s">
        <v>405</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 xml:space="preserve">US </v>
      </c>
      <c r="I41" s="44" t="b">
        <f>TRUE()</f>
        <v>1</v>
      </c>
      <c r="J41" s="45" t="b">
        <f>FALSE()</f>
        <v>0</v>
      </c>
      <c r="K41" s="37"/>
      <c r="L41" s="47" t="b">
        <f>FALSE()</f>
        <v>0</v>
      </c>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457</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4" t="b">
        <f>TRUE()</f>
        <v>1</v>
      </c>
      <c r="J42" s="45" t="b">
        <f>FALSE()</f>
        <v>0</v>
      </c>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4" t="b">
        <f>TRUE()</f>
        <v>1</v>
      </c>
      <c r="J43" s="45" t="b">
        <f>FALSE()</f>
        <v>0</v>
      </c>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48"/>
      <c r="L68" s="48"/>
      <c r="M68" s="48" t="str">
        <f t="shared" ref="M68:M99" si="18">IF(ISBLANK(K68),"",IF(L68, "https://raw.githubusercontent.com/PatrickVibild/TellusAmazonPictures/master/pictures/"&amp;K68&amp;"/1.jpg","https://download.HP.com/Images/Parts/"&amp;K68&amp;"/"&amp;K68&amp;"_A.jpg"))</f>
        <v/>
      </c>
      <c r="N68" s="48" t="str">
        <f t="shared" ref="N68:N103" si="19">IF(ISBLANK(K68),"",IF(L68, "https://raw.githubusercontent.com/PatrickVibild/TellusAmazonPictures/master/pictures/"&amp;K68&amp;"/2.jpg","https://download.HP.com/Images/Parts/"&amp;K68&amp;"/"&amp;K68&amp;"_B.jpg"))</f>
        <v/>
      </c>
      <c r="O68" s="4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48"/>
      <c r="L100" s="48"/>
      <c r="M100" s="48" t="str">
        <f t="shared" ref="M100:M131" si="27">IF(ISBLANK(K100),"",IF(L100, "https://raw.githubusercontent.com/PatrickVibild/TellusAmazonPictures/master/pictures/"&amp;K100&amp;"/1.jpg","https://download.HP.com/Images/Parts/"&amp;K100&amp;"/"&amp;K100&amp;"_A.jpg"))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48"/>
      <c r="L104" s="48"/>
      <c r="M104" s="48" t="str">
        <f>IF(ISBLANK(K104),"","https://download.HP.com/Images/Parts/"&amp;K104&amp;"/"&amp;K104&amp;"_A.jpg")</f>
        <v/>
      </c>
      <c r="N104" s="48" t="str">
        <f>IF(ISBLANK(K104),"","https://download.HP.com/Images/Parts/"&amp;K104&amp;"/"&amp;K104&amp;"_B.jpg")</f>
        <v/>
      </c>
      <c r="O104" s="49"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429</v>
      </c>
      <c r="B1" s="42" t="b">
        <f>TRUE()</f>
        <v>1</v>
      </c>
      <c r="C1" t="s">
        <v>458</v>
      </c>
      <c r="D1" s="43" t="s">
        <v>373</v>
      </c>
      <c r="E1" t="s">
        <v>459</v>
      </c>
      <c r="F1" t="s">
        <v>460</v>
      </c>
      <c r="G1" t="s">
        <v>454</v>
      </c>
    </row>
    <row r="2" spans="1:7" x14ac:dyDescent="0.15">
      <c r="A2" t="s">
        <v>461</v>
      </c>
      <c r="B2" s="42" t="b">
        <f>FALSE()</f>
        <v>0</v>
      </c>
      <c r="C2" t="s">
        <v>380</v>
      </c>
      <c r="D2" s="43" t="s">
        <v>377</v>
      </c>
      <c r="E2" t="s">
        <v>462</v>
      </c>
      <c r="F2" t="s">
        <v>377</v>
      </c>
      <c r="G2" t="s">
        <v>405</v>
      </c>
    </row>
    <row r="3" spans="1:7" x14ac:dyDescent="0.15">
      <c r="A3" t="s">
        <v>463</v>
      </c>
      <c r="D3" s="43" t="s">
        <v>382</v>
      </c>
      <c r="E3" t="s">
        <v>464</v>
      </c>
      <c r="F3" t="s">
        <v>373</v>
      </c>
    </row>
    <row r="4" spans="1:7" x14ac:dyDescent="0.15">
      <c r="D4" s="43" t="s">
        <v>386</v>
      </c>
      <c r="E4" t="s">
        <v>465</v>
      </c>
      <c r="F4" t="s">
        <v>382</v>
      </c>
    </row>
    <row r="5" spans="1:7" x14ac:dyDescent="0.15">
      <c r="D5" s="43" t="s">
        <v>390</v>
      </c>
      <c r="E5" t="s">
        <v>466</v>
      </c>
      <c r="F5" t="s">
        <v>386</v>
      </c>
    </row>
    <row r="6" spans="1:7" x14ac:dyDescent="0.15">
      <c r="D6" s="43" t="s">
        <v>426</v>
      </c>
      <c r="E6" t="s">
        <v>467</v>
      </c>
      <c r="F6" t="s">
        <v>449</v>
      </c>
    </row>
    <row r="7" spans="1:7" x14ac:dyDescent="0.15">
      <c r="D7" s="43" t="s">
        <v>394</v>
      </c>
      <c r="E7" t="s">
        <v>468</v>
      </c>
    </row>
    <row r="8" spans="1:7" x14ac:dyDescent="0.15">
      <c r="D8" s="43" t="s">
        <v>443</v>
      </c>
      <c r="E8" t="s">
        <v>469</v>
      </c>
    </row>
    <row r="9" spans="1:7" x14ac:dyDescent="0.15">
      <c r="D9" s="43" t="s">
        <v>446</v>
      </c>
      <c r="E9" t="s">
        <v>470</v>
      </c>
    </row>
    <row r="10" spans="1:7" x14ac:dyDescent="0.15">
      <c r="D10" s="43" t="s">
        <v>449</v>
      </c>
      <c r="E10" t="s">
        <v>471</v>
      </c>
    </row>
    <row r="11" spans="1:7" x14ac:dyDescent="0.15">
      <c r="D11" s="43" t="s">
        <v>450</v>
      </c>
      <c r="E11" t="s">
        <v>472</v>
      </c>
    </row>
    <row r="12" spans="1:7" x14ac:dyDescent="0.15">
      <c r="D12" s="43" t="s">
        <v>452</v>
      </c>
      <c r="E12" t="s">
        <v>473</v>
      </c>
    </row>
    <row r="13" spans="1:7" x14ac:dyDescent="0.15">
      <c r="D13" s="43" t="s">
        <v>455</v>
      </c>
      <c r="E13" t="s">
        <v>474</v>
      </c>
    </row>
    <row r="14" spans="1:7" x14ac:dyDescent="0.15">
      <c r="D14" s="43" t="s">
        <v>456</v>
      </c>
      <c r="E14" t="s">
        <v>475</v>
      </c>
    </row>
    <row r="15" spans="1:7" x14ac:dyDescent="0.15">
      <c r="D15" s="43" t="s">
        <v>398</v>
      </c>
      <c r="E15" t="s">
        <v>476</v>
      </c>
    </row>
    <row r="16" spans="1:7" x14ac:dyDescent="0.15">
      <c r="D16" s="43" t="s">
        <v>402</v>
      </c>
      <c r="E16" s="60" t="s">
        <v>477</v>
      </c>
    </row>
    <row r="17" spans="4:5" x14ac:dyDescent="0.15">
      <c r="D17" s="43" t="s">
        <v>457</v>
      </c>
      <c r="E17" t="s">
        <v>478</v>
      </c>
    </row>
    <row r="18" spans="4:5" x14ac:dyDescent="0.15">
      <c r="D18" s="43" t="s">
        <v>405</v>
      </c>
      <c r="E18" t="s">
        <v>479</v>
      </c>
    </row>
    <row r="19" spans="4:5" x14ac:dyDescent="0.15">
      <c r="D19" s="43" t="s">
        <v>448</v>
      </c>
      <c r="E19" t="s">
        <v>480</v>
      </c>
    </row>
    <row r="20" spans="4:5" x14ac:dyDescent="0.15">
      <c r="D20" s="43" t="s">
        <v>445</v>
      </c>
      <c r="E20" t="s">
        <v>481</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460</v>
      </c>
    </row>
    <row r="3" spans="1:2" x14ac:dyDescent="0.15">
      <c r="B3" s="62" t="s">
        <v>482</v>
      </c>
    </row>
    <row r="4" spans="1:2" x14ac:dyDescent="0.15">
      <c r="B4" s="62" t="s">
        <v>483</v>
      </c>
    </row>
    <row r="5" spans="1:2" x14ac:dyDescent="0.15">
      <c r="B5" s="62" t="s">
        <v>484</v>
      </c>
    </row>
    <row r="6" spans="1:2" x14ac:dyDescent="0.15">
      <c r="A6" t="s">
        <v>485</v>
      </c>
      <c r="B6" s="62" t="s">
        <v>486</v>
      </c>
    </row>
    <row r="7" spans="1:2" x14ac:dyDescent="0.15">
      <c r="B7" s="62" t="s">
        <v>487</v>
      </c>
    </row>
    <row r="8" spans="1:2" x14ac:dyDescent="0.15">
      <c r="A8" t="s">
        <v>40</v>
      </c>
      <c r="B8" s="62" t="s">
        <v>488</v>
      </c>
    </row>
    <row r="9" spans="1:2" x14ac:dyDescent="0.15">
      <c r="A9" t="s">
        <v>489</v>
      </c>
      <c r="B9" s="62" t="s">
        <v>490</v>
      </c>
    </row>
    <row r="10" spans="1:2" x14ac:dyDescent="0.15">
      <c r="B10" t="s">
        <v>491</v>
      </c>
    </row>
    <row r="11" spans="1:2" x14ac:dyDescent="0.15">
      <c r="B11" t="s">
        <v>492</v>
      </c>
    </row>
    <row r="14" spans="1:2" x14ac:dyDescent="0.15">
      <c r="B14" s="62" t="s">
        <v>493</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426</v>
      </c>
    </row>
    <row r="26" spans="2:2" x14ac:dyDescent="0.15">
      <c r="B26" s="43" t="s">
        <v>394</v>
      </c>
    </row>
    <row r="27" spans="2:2" x14ac:dyDescent="0.15">
      <c r="B27" s="43" t="s">
        <v>443</v>
      </c>
    </row>
    <row r="28" spans="2:2" x14ac:dyDescent="0.15">
      <c r="B28" s="43" t="s">
        <v>446</v>
      </c>
    </row>
    <row r="29" spans="2:2" x14ac:dyDescent="0.15">
      <c r="B29" s="43" t="s">
        <v>449</v>
      </c>
    </row>
    <row r="30" spans="2:2" x14ac:dyDescent="0.15">
      <c r="B30" s="43" t="s">
        <v>450</v>
      </c>
    </row>
    <row r="31" spans="2:2" x14ac:dyDescent="0.15">
      <c r="B31" s="43" t="s">
        <v>452</v>
      </c>
    </row>
    <row r="32" spans="2:2" x14ac:dyDescent="0.15">
      <c r="B32" s="43" t="s">
        <v>455</v>
      </c>
    </row>
    <row r="33" spans="2:4" x14ac:dyDescent="0.15">
      <c r="B33" s="43" t="s">
        <v>456</v>
      </c>
    </row>
    <row r="34" spans="2:4" x14ac:dyDescent="0.15">
      <c r="B34" s="43" t="s">
        <v>398</v>
      </c>
      <c r="D34" s="62"/>
    </row>
    <row r="35" spans="2:4" x14ac:dyDescent="0.15">
      <c r="B35" s="43" t="s">
        <v>402</v>
      </c>
      <c r="D35" s="62"/>
    </row>
    <row r="36" spans="2:4" x14ac:dyDescent="0.15">
      <c r="B36" s="43" t="s">
        <v>457</v>
      </c>
      <c r="D36" s="62"/>
    </row>
    <row r="37" spans="2:4" x14ac:dyDescent="0.15">
      <c r="B37" s="43" t="s">
        <v>405</v>
      </c>
      <c r="D37" s="62"/>
    </row>
    <row r="38" spans="2:4" x14ac:dyDescent="0.15">
      <c r="B38" s="43" t="s">
        <v>448</v>
      </c>
      <c r="D38" s="62"/>
    </row>
    <row r="39" spans="2:4" x14ac:dyDescent="0.15">
      <c r="B39" s="43" t="s">
        <v>445</v>
      </c>
      <c r="D39" s="62"/>
    </row>
  </sheetData>
  <conditionalFormatting sqref="B3:B7">
    <cfRule type="expression" dxfId="528" priority="2">
      <formula>IF(LEN(B3)&gt;0,1,0)</formula>
    </cfRule>
    <cfRule type="expression" dxfId="527" priority="3">
      <formula>IF(VLOOKUP($AH$3,#NAME?,MATCH($A2,#NAME?,0)+1,0)&gt;0,1,0)</formula>
    </cfRule>
    <cfRule type="expression" dxfId="526" priority="4">
      <formula>IF(VLOOKUP($AH$3,#NAME?,MATCH($A2,#NAME?,0)+1,0)&gt;0,1,0)</formula>
    </cfRule>
    <cfRule type="expression" dxfId="525" priority="5">
      <formula>IF(VLOOKUP($AH$3,#NAME?,MATCH($A2,#NAME?,0)+1,0)&gt;0,1,0)</formula>
    </cfRule>
    <cfRule type="expression" dxfId="52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1" t="s">
        <v>494</v>
      </c>
    </row>
    <row r="4" spans="1:2" ht="16" x14ac:dyDescent="0.2">
      <c r="B4" s="61" t="s">
        <v>495</v>
      </c>
    </row>
    <row r="5" spans="1:2" ht="16" x14ac:dyDescent="0.2">
      <c r="B5" s="61" t="s">
        <v>496</v>
      </c>
    </row>
    <row r="6" spans="1:2" ht="16" x14ac:dyDescent="0.2">
      <c r="B6" s="61" t="s">
        <v>497</v>
      </c>
    </row>
    <row r="7" spans="1:2" ht="16" x14ac:dyDescent="0.2">
      <c r="B7" s="61" t="s">
        <v>498</v>
      </c>
    </row>
    <row r="8" spans="1:2" x14ac:dyDescent="0.15">
      <c r="A8" t="s">
        <v>499</v>
      </c>
      <c r="B8" t="s">
        <v>500</v>
      </c>
    </row>
    <row r="9" spans="1:2" x14ac:dyDescent="0.15">
      <c r="A9" t="s">
        <v>501</v>
      </c>
      <c r="B9" t="s">
        <v>502</v>
      </c>
    </row>
    <row r="10" spans="1:2" x14ac:dyDescent="0.15">
      <c r="B10" t="s">
        <v>503</v>
      </c>
    </row>
    <row r="11" spans="1:2" x14ac:dyDescent="0.15">
      <c r="B11" t="s">
        <v>504</v>
      </c>
    </row>
    <row r="14" spans="1:2" x14ac:dyDescent="0.15">
      <c r="B14" t="s">
        <v>505</v>
      </c>
    </row>
    <row r="20" spans="2:2" x14ac:dyDescent="0.15">
      <c r="B20" t="s">
        <v>506</v>
      </c>
    </row>
    <row r="21" spans="2:2" x14ac:dyDescent="0.15">
      <c r="B21" t="s">
        <v>507</v>
      </c>
    </row>
    <row r="22" spans="2:2" x14ac:dyDescent="0.15">
      <c r="B22" t="s">
        <v>508</v>
      </c>
    </row>
    <row r="23" spans="2:2" x14ac:dyDescent="0.15">
      <c r="B23" t="s">
        <v>509</v>
      </c>
    </row>
    <row r="24" spans="2:2" x14ac:dyDescent="0.15">
      <c r="B24" t="s">
        <v>390</v>
      </c>
    </row>
    <row r="25" spans="2:2" x14ac:dyDescent="0.15">
      <c r="B25" t="s">
        <v>510</v>
      </c>
    </row>
    <row r="26" spans="2:2" x14ac:dyDescent="0.15">
      <c r="B26" t="s">
        <v>511</v>
      </c>
    </row>
    <row r="27" spans="2:2" x14ac:dyDescent="0.15">
      <c r="B27" t="s">
        <v>512</v>
      </c>
    </row>
    <row r="28" spans="2:2" x14ac:dyDescent="0.15">
      <c r="B28" t="s">
        <v>513</v>
      </c>
    </row>
    <row r="29" spans="2:2" x14ac:dyDescent="0.15">
      <c r="B29" t="s">
        <v>514</v>
      </c>
    </row>
    <row r="30" spans="2:2" x14ac:dyDescent="0.15">
      <c r="B30" t="s">
        <v>515</v>
      </c>
    </row>
    <row r="31" spans="2:2" x14ac:dyDescent="0.15">
      <c r="B31" t="s">
        <v>516</v>
      </c>
    </row>
    <row r="32" spans="2:2" x14ac:dyDescent="0.15">
      <c r="B32" t="s">
        <v>517</v>
      </c>
    </row>
    <row r="33" spans="2:2" x14ac:dyDescent="0.15">
      <c r="B33" t="s">
        <v>518</v>
      </c>
    </row>
    <row r="34" spans="2:2" x14ac:dyDescent="0.15">
      <c r="B34" t="s">
        <v>519</v>
      </c>
    </row>
    <row r="35" spans="2:2" x14ac:dyDescent="0.15">
      <c r="B35" t="s">
        <v>402</v>
      </c>
    </row>
    <row r="36" spans="2:2" x14ac:dyDescent="0.15">
      <c r="B36" t="s">
        <v>520</v>
      </c>
    </row>
    <row r="37" spans="2:2" x14ac:dyDescent="0.15">
      <c r="B37" t="s">
        <v>521</v>
      </c>
    </row>
    <row r="38" spans="2:2" x14ac:dyDescent="0.15">
      <c r="B38" t="s">
        <v>522</v>
      </c>
    </row>
    <row r="39" spans="2:2" x14ac:dyDescent="0.15">
      <c r="B39" t="s">
        <v>523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2"/>
    </row>
    <row r="2" spans="1:2" x14ac:dyDescent="0.15">
      <c r="B2" s="62" t="s">
        <v>386</v>
      </c>
    </row>
    <row r="3" spans="1:2" x14ac:dyDescent="0.15">
      <c r="B3" s="62" t="s">
        <v>524</v>
      </c>
    </row>
    <row r="4" spans="1:2" x14ac:dyDescent="0.15">
      <c r="B4" s="62" t="s">
        <v>525</v>
      </c>
    </row>
    <row r="5" spans="1:2" x14ac:dyDescent="0.15">
      <c r="B5" s="62" t="s">
        <v>526</v>
      </c>
    </row>
    <row r="6" spans="1:2" x14ac:dyDescent="0.15">
      <c r="B6" s="62" t="s">
        <v>527</v>
      </c>
    </row>
    <row r="7" spans="1:2" x14ac:dyDescent="0.15">
      <c r="B7" s="62" t="s">
        <v>528</v>
      </c>
    </row>
    <row r="8" spans="1:2" x14ac:dyDescent="0.15">
      <c r="A8" t="s">
        <v>499</v>
      </c>
      <c r="B8" s="62" t="s">
        <v>529</v>
      </c>
    </row>
    <row r="9" spans="1:2" x14ac:dyDescent="0.15">
      <c r="A9" t="s">
        <v>501</v>
      </c>
      <c r="B9" s="62" t="s">
        <v>530</v>
      </c>
    </row>
    <row r="10" spans="1:2" x14ac:dyDescent="0.15">
      <c r="B10" s="62" t="s">
        <v>531</v>
      </c>
    </row>
    <row r="11" spans="1:2" x14ac:dyDescent="0.15">
      <c r="B11" s="62" t="s">
        <v>532</v>
      </c>
    </row>
    <row r="12" spans="1:2" x14ac:dyDescent="0.15">
      <c r="B12" s="62"/>
    </row>
    <row r="13" spans="1:2" x14ac:dyDescent="0.15">
      <c r="B13" s="62"/>
    </row>
    <row r="14" spans="1:2" x14ac:dyDescent="0.15">
      <c r="B14" s="62" t="s">
        <v>533</v>
      </c>
    </row>
    <row r="15" spans="1:2" x14ac:dyDescent="0.15">
      <c r="B15" s="62"/>
    </row>
    <row r="20" spans="2:2" x14ac:dyDescent="0.15">
      <c r="B20" t="s">
        <v>534</v>
      </c>
    </row>
    <row r="21" spans="2:2" x14ac:dyDescent="0.15">
      <c r="B21" t="s">
        <v>535</v>
      </c>
    </row>
    <row r="22" spans="2:2" x14ac:dyDescent="0.15">
      <c r="B22" t="s">
        <v>536</v>
      </c>
    </row>
    <row r="23" spans="2:2" x14ac:dyDescent="0.15">
      <c r="B23" t="s">
        <v>537</v>
      </c>
    </row>
    <row r="24" spans="2:2" x14ac:dyDescent="0.15">
      <c r="B24" t="s">
        <v>538</v>
      </c>
    </row>
    <row r="25" spans="2:2" x14ac:dyDescent="0.15">
      <c r="B25" t="s">
        <v>539</v>
      </c>
    </row>
    <row r="26" spans="2:2" x14ac:dyDescent="0.15">
      <c r="B26" t="s">
        <v>540</v>
      </c>
    </row>
    <row r="27" spans="2:2" x14ac:dyDescent="0.15">
      <c r="B27" t="s">
        <v>541</v>
      </c>
    </row>
    <row r="28" spans="2:2" x14ac:dyDescent="0.15">
      <c r="B28" t="s">
        <v>542</v>
      </c>
    </row>
    <row r="29" spans="2:2" x14ac:dyDescent="0.15">
      <c r="B29" t="s">
        <v>543</v>
      </c>
    </row>
    <row r="30" spans="2:2" x14ac:dyDescent="0.15">
      <c r="B30" t="s">
        <v>544</v>
      </c>
    </row>
    <row r="31" spans="2:2" x14ac:dyDescent="0.15">
      <c r="B31" t="s">
        <v>545</v>
      </c>
    </row>
    <row r="32" spans="2:2" x14ac:dyDescent="0.15">
      <c r="B32" t="s">
        <v>546</v>
      </c>
    </row>
    <row r="33" spans="2:2" x14ac:dyDescent="0.15">
      <c r="B33" t="s">
        <v>547</v>
      </c>
    </row>
    <row r="34" spans="2:2" x14ac:dyDescent="0.15">
      <c r="B34" t="s">
        <v>548</v>
      </c>
    </row>
    <row r="35" spans="2:2" x14ac:dyDescent="0.15">
      <c r="B35" t="s">
        <v>549</v>
      </c>
    </row>
    <row r="36" spans="2:2" x14ac:dyDescent="0.15">
      <c r="B36" t="s">
        <v>550</v>
      </c>
    </row>
    <row r="37" spans="2:2" x14ac:dyDescent="0.15">
      <c r="B37" t="s">
        <v>405</v>
      </c>
    </row>
    <row r="38" spans="2:2" x14ac:dyDescent="0.15">
      <c r="B38" t="s">
        <v>551</v>
      </c>
    </row>
    <row r="39" spans="2:2" x14ac:dyDescent="0.15">
      <c r="B39" t="s">
        <v>552</v>
      </c>
    </row>
  </sheetData>
  <conditionalFormatting sqref="B1:B15">
    <cfRule type="expression" dxfId="523" priority="2">
      <formula>IF(LEN(B1)&gt;0,1,0)</formula>
    </cfRule>
    <cfRule type="expression" dxfId="522" priority="3">
      <formula>IF(VLOOKUP($AH$3,#NAME?,MATCH(#REF!,#NAME?,0)+1,0)&gt;0,1,0)</formula>
    </cfRule>
    <cfRule type="expression" dxfId="521" priority="4">
      <formula>IF(VLOOKUP($AH$3,#NAME?,MATCH(#REF!,#NAME?,0)+1,0)&gt;0,1,0)</formula>
    </cfRule>
    <cfRule type="expression" dxfId="520" priority="5">
      <formula>IF(VLOOKUP($AH$3,#NAME?,MATCH(#REF!,#NAME?,0)+1,0)&gt;0,1,0)</formula>
    </cfRule>
    <cfRule type="expression" dxfId="51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553</v>
      </c>
    </row>
    <row r="4" spans="2:2" x14ac:dyDescent="0.15">
      <c r="B4" t="s">
        <v>554</v>
      </c>
    </row>
    <row r="5" spans="2:2" x14ac:dyDescent="0.15">
      <c r="B5" t="s">
        <v>555</v>
      </c>
    </row>
    <row r="6" spans="2:2" x14ac:dyDescent="0.15">
      <c r="B6" t="s">
        <v>556</v>
      </c>
    </row>
    <row r="7" spans="2:2" x14ac:dyDescent="0.15">
      <c r="B7" t="s">
        <v>557</v>
      </c>
    </row>
    <row r="8" spans="2:2" ht="16" x14ac:dyDescent="0.2">
      <c r="B8" s="61" t="s">
        <v>558</v>
      </c>
    </row>
    <row r="9" spans="2:2" x14ac:dyDescent="0.15">
      <c r="B9" t="s">
        <v>559</v>
      </c>
    </row>
    <row r="10" spans="2:2" x14ac:dyDescent="0.15">
      <c r="B10" s="62" t="s">
        <v>560</v>
      </c>
    </row>
    <row r="11" spans="2:2" x14ac:dyDescent="0.15">
      <c r="B11" s="62" t="s">
        <v>561</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390</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578</v>
      </c>
    </row>
    <row r="37" spans="2:2" x14ac:dyDescent="0.15">
      <c r="B37" t="s">
        <v>405</v>
      </c>
    </row>
    <row r="38" spans="2:2" x14ac:dyDescent="0.15">
      <c r="B38" t="s">
        <v>579</v>
      </c>
    </row>
    <row r="39" spans="2:2" x14ac:dyDescent="0.15">
      <c r="B39" t="s">
        <v>580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1" t="s">
        <v>581</v>
      </c>
    </row>
    <row r="4" spans="2:2" ht="16" x14ac:dyDescent="0.2">
      <c r="B4" s="61" t="s">
        <v>582</v>
      </c>
    </row>
    <row r="5" spans="2:2" x14ac:dyDescent="0.15">
      <c r="B5" t="s">
        <v>583</v>
      </c>
    </row>
    <row r="6" spans="2:2" ht="16" x14ac:dyDescent="0.2">
      <c r="B6" s="61" t="s">
        <v>584</v>
      </c>
    </row>
    <row r="7" spans="2:2" ht="16" x14ac:dyDescent="0.2">
      <c r="B7" s="61" t="s">
        <v>585</v>
      </c>
    </row>
    <row r="8" spans="2:2" x14ac:dyDescent="0.15">
      <c r="B8" t="s">
        <v>586</v>
      </c>
    </row>
    <row r="9" spans="2:2" x14ac:dyDescent="0.15">
      <c r="B9" t="s">
        <v>587</v>
      </c>
    </row>
    <row r="10" spans="2:2" x14ac:dyDescent="0.15">
      <c r="B10" t="s">
        <v>588</v>
      </c>
    </row>
    <row r="11" spans="2:2" x14ac:dyDescent="0.15">
      <c r="B11" t="s">
        <v>589</v>
      </c>
    </row>
    <row r="14" spans="2:2" ht="16" x14ac:dyDescent="0.2">
      <c r="B14" s="61" t="s">
        <v>590</v>
      </c>
    </row>
    <row r="20" spans="2:2" x14ac:dyDescent="0.15">
      <c r="B20" t="s">
        <v>591</v>
      </c>
    </row>
    <row r="21" spans="2:2" x14ac:dyDescent="0.15">
      <c r="B21" t="s">
        <v>592</v>
      </c>
    </row>
    <row r="22" spans="2:2" x14ac:dyDescent="0.15">
      <c r="B22" t="s">
        <v>536</v>
      </c>
    </row>
    <row r="23" spans="2:2" x14ac:dyDescent="0.15">
      <c r="B23" t="s">
        <v>593</v>
      </c>
    </row>
    <row r="24" spans="2:2" x14ac:dyDescent="0.15">
      <c r="B24" t="s">
        <v>390</v>
      </c>
    </row>
    <row r="25" spans="2:2" x14ac:dyDescent="0.15">
      <c r="B25" t="s">
        <v>594</v>
      </c>
    </row>
    <row r="26" spans="2:2" x14ac:dyDescent="0.15">
      <c r="B26" t="s">
        <v>540</v>
      </c>
    </row>
    <row r="27" spans="2:2" x14ac:dyDescent="0.15">
      <c r="B27" t="s">
        <v>595</v>
      </c>
    </row>
    <row r="28" spans="2:2" x14ac:dyDescent="0.15">
      <c r="B28" t="s">
        <v>596</v>
      </c>
    </row>
    <row r="29" spans="2:2" x14ac:dyDescent="0.15">
      <c r="B29" t="s">
        <v>597</v>
      </c>
    </row>
    <row r="30" spans="2:2" x14ac:dyDescent="0.15">
      <c r="B30" t="s">
        <v>598</v>
      </c>
    </row>
    <row r="31" spans="2:2" x14ac:dyDescent="0.15">
      <c r="B31" t="s">
        <v>599</v>
      </c>
    </row>
    <row r="32" spans="2:2" x14ac:dyDescent="0.15">
      <c r="B32" t="s">
        <v>600</v>
      </c>
    </row>
    <row r="33" spans="2:2" x14ac:dyDescent="0.15">
      <c r="B33" t="s">
        <v>601</v>
      </c>
    </row>
    <row r="34" spans="2:2" x14ac:dyDescent="0.15">
      <c r="B34" t="s">
        <v>602</v>
      </c>
    </row>
    <row r="35" spans="2:2" x14ac:dyDescent="0.15">
      <c r="B35" t="s">
        <v>577</v>
      </c>
    </row>
    <row r="36" spans="2:2" x14ac:dyDescent="0.15">
      <c r="B36" t="s">
        <v>603</v>
      </c>
    </row>
    <row r="37" spans="2:2" x14ac:dyDescent="0.15">
      <c r="B37" t="s">
        <v>521</v>
      </c>
    </row>
    <row r="38" spans="2:2" x14ac:dyDescent="0.15">
      <c r="B38" t="s">
        <v>604</v>
      </c>
    </row>
    <row r="39" spans="2:2" x14ac:dyDescent="0.15">
      <c r="B39" t="s">
        <v>605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449</v>
      </c>
    </row>
    <row r="3" spans="2:2" x14ac:dyDescent="0.15">
      <c r="B3" t="s">
        <v>606</v>
      </c>
    </row>
    <row r="4" spans="2:2" x14ac:dyDescent="0.15">
      <c r="B4" t="s">
        <v>607</v>
      </c>
    </row>
    <row r="5" spans="2:2" x14ac:dyDescent="0.15">
      <c r="B5" t="s">
        <v>608</v>
      </c>
    </row>
    <row r="6" spans="2:2" x14ac:dyDescent="0.15">
      <c r="B6" t="s">
        <v>609</v>
      </c>
    </row>
    <row r="7" spans="2:2" x14ac:dyDescent="0.15">
      <c r="B7" t="s">
        <v>610</v>
      </c>
    </row>
    <row r="8" spans="2:2" x14ac:dyDescent="0.15">
      <c r="B8" t="s">
        <v>611</v>
      </c>
    </row>
    <row r="9" spans="2:2" x14ac:dyDescent="0.15">
      <c r="B9" t="s">
        <v>612</v>
      </c>
    </row>
    <row r="10" spans="2:2" x14ac:dyDescent="0.15">
      <c r="B10" t="s">
        <v>613</v>
      </c>
    </row>
    <row r="11" spans="2:2" x14ac:dyDescent="0.15">
      <c r="B11" t="s">
        <v>614</v>
      </c>
    </row>
    <row r="14" spans="2:2" x14ac:dyDescent="0.15">
      <c r="B14" t="s">
        <v>615</v>
      </c>
    </row>
    <row r="20" spans="2:2" x14ac:dyDescent="0.15">
      <c r="B20" t="s">
        <v>616</v>
      </c>
    </row>
    <row r="21" spans="2:2" x14ac:dyDescent="0.15">
      <c r="B21" t="s">
        <v>617</v>
      </c>
    </row>
    <row r="22" spans="2:2" x14ac:dyDescent="0.15">
      <c r="B22" t="s">
        <v>618</v>
      </c>
    </row>
    <row r="23" spans="2:2" x14ac:dyDescent="0.15">
      <c r="B23" t="s">
        <v>619</v>
      </c>
    </row>
    <row r="24" spans="2:2" x14ac:dyDescent="0.15">
      <c r="B24" t="s">
        <v>390</v>
      </c>
    </row>
    <row r="25" spans="2:2" x14ac:dyDescent="0.15">
      <c r="B25" t="s">
        <v>620</v>
      </c>
    </row>
    <row r="26" spans="2:2" x14ac:dyDescent="0.15">
      <c r="B26" t="s">
        <v>621</v>
      </c>
    </row>
    <row r="27" spans="2:2" x14ac:dyDescent="0.15">
      <c r="B27" t="s">
        <v>622</v>
      </c>
    </row>
    <row r="28" spans="2:2" x14ac:dyDescent="0.15">
      <c r="B28" t="s">
        <v>623</v>
      </c>
    </row>
    <row r="29" spans="2:2" x14ac:dyDescent="0.15">
      <c r="B29" t="s">
        <v>624</v>
      </c>
    </row>
    <row r="30" spans="2:2" x14ac:dyDescent="0.15">
      <c r="B30" t="s">
        <v>625</v>
      </c>
    </row>
    <row r="31" spans="2:2" x14ac:dyDescent="0.15">
      <c r="B31" t="s">
        <v>626</v>
      </c>
    </row>
    <row r="32" spans="2:2" x14ac:dyDescent="0.15">
      <c r="B32" t="s">
        <v>627</v>
      </c>
    </row>
    <row r="33" spans="2:2" x14ac:dyDescent="0.15">
      <c r="B33" t="s">
        <v>628</v>
      </c>
    </row>
    <row r="34" spans="2:2" x14ac:dyDescent="0.15">
      <c r="B34" t="s">
        <v>629</v>
      </c>
    </row>
    <row r="35" spans="2:2" x14ac:dyDescent="0.15">
      <c r="B35" t="s">
        <v>630</v>
      </c>
    </row>
    <row r="36" spans="2:2" x14ac:dyDescent="0.15">
      <c r="B36" t="s">
        <v>520</v>
      </c>
    </row>
    <row r="37" spans="2:2" x14ac:dyDescent="0.15">
      <c r="B37" t="s">
        <v>405</v>
      </c>
    </row>
    <row r="38" spans="2:2" x14ac:dyDescent="0.15">
      <c r="B38" t="s">
        <v>631</v>
      </c>
    </row>
    <row r="39" spans="2:2" x14ac:dyDescent="0.15">
      <c r="B39" t="s">
        <v>632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1239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229</cp:revision>
  <dcterms:created xsi:type="dcterms:W3CDTF">2020-07-27T15:42:24Z</dcterms:created>
  <dcterms:modified xsi:type="dcterms:W3CDTF">2024-07-24T23:20:46Z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