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1 silver/"/>
    </mc:Choice>
  </mc:AlternateContent>
  <xr:revisionPtr revIDLastSave="0" documentId="13_ncr:1_{9847FD7C-B9EE-D943-83EF-509FACFE569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21" i="2"/>
  <c r="D17" i="2"/>
  <c r="C17" i="2"/>
  <c r="D16" i="2"/>
  <c r="C16" i="2"/>
  <c r="D15" i="2"/>
  <c r="C15" i="2"/>
  <c r="D14" i="2"/>
  <c r="C14" i="2"/>
  <c r="D13" i="2"/>
  <c r="C13"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22" i="2"/>
  <c r="AT23" i="1" s="1"/>
  <c r="H23" i="2"/>
  <c r="H24" i="2"/>
  <c r="H25" i="2"/>
  <c r="H26" i="2"/>
  <c r="H27" i="2"/>
  <c r="H28" i="2"/>
  <c r="H29" i="2"/>
  <c r="H30" i="2"/>
  <c r="H31" i="2"/>
  <c r="H32" i="2"/>
  <c r="H33" i="2"/>
  <c r="H34" i="2"/>
  <c r="H35" i="2"/>
  <c r="H36" i="2"/>
  <c r="H37" i="2"/>
  <c r="H38" i="2"/>
  <c r="H39" i="2"/>
  <c r="H40" i="2"/>
  <c r="H41" i="2"/>
  <c r="H42" i="2"/>
  <c r="H43" i="2"/>
  <c r="H4" i="2"/>
  <c r="B33" i="2"/>
  <c r="B31" i="2"/>
  <c r="EI22"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Q22" i="1" s="1"/>
  <c r="P21" i="2"/>
  <c r="O21" i="2"/>
  <c r="N21" i="2"/>
  <c r="M21" i="2"/>
  <c r="I21" i="2"/>
  <c r="V20" i="2"/>
  <c r="H20" i="2" s="1"/>
  <c r="AT21" i="1" s="1"/>
  <c r="U20" i="2"/>
  <c r="T20" i="2"/>
  <c r="S20" i="2"/>
  <c r="R20" i="2"/>
  <c r="R21" i="1" s="1"/>
  <c r="P20" i="2"/>
  <c r="O20" i="2"/>
  <c r="O21" i="1" s="1"/>
  <c r="N20" i="2"/>
  <c r="N21" i="1" s="1"/>
  <c r="I20" i="2"/>
  <c r="V19" i="2"/>
  <c r="H19" i="2" s="1"/>
  <c r="U19" i="2"/>
  <c r="U20" i="1" s="1"/>
  <c r="T19" i="2"/>
  <c r="T20" i="1" s="1"/>
  <c r="FO20" i="1"/>
  <c r="I19" i="2"/>
  <c r="V18" i="2"/>
  <c r="H18" i="2" s="1"/>
  <c r="R18" i="2"/>
  <c r="Q18" i="2"/>
  <c r="M18" i="2"/>
  <c r="P18" i="2"/>
  <c r="P19" i="1" s="1"/>
  <c r="I18" i="2"/>
  <c r="CO19" i="1"/>
  <c r="V17" i="2"/>
  <c r="H17" i="2" s="1"/>
  <c r="AT18" i="1" s="1"/>
  <c r="T17" i="2"/>
  <c r="S17" i="2"/>
  <c r="R17" i="2"/>
  <c r="R18" i="1" s="1"/>
  <c r="Q17" i="2"/>
  <c r="P17" i="2"/>
  <c r="P18" i="1" s="1"/>
  <c r="N17" i="2"/>
  <c r="M17" i="2"/>
  <c r="U17" i="2"/>
  <c r="U18" i="1" s="1"/>
  <c r="I17" i="2"/>
  <c r="V16" i="2"/>
  <c r="H16" i="2" s="1"/>
  <c r="AT17" i="1" s="1"/>
  <c r="U16" i="2"/>
  <c r="T16" i="2"/>
  <c r="S16" i="2"/>
  <c r="S17" i="1" s="1"/>
  <c r="R16" i="2"/>
  <c r="Q16" i="2"/>
  <c r="Q17" i="1" s="1"/>
  <c r="P16" i="2"/>
  <c r="O16" i="2"/>
  <c r="N16" i="2"/>
  <c r="M16" i="2"/>
  <c r="I16" i="2"/>
  <c r="CO17" i="1"/>
  <c r="V15" i="2"/>
  <c r="H15" i="2" s="1"/>
  <c r="AT16" i="1" s="1"/>
  <c r="U15" i="2"/>
  <c r="T15" i="2"/>
  <c r="T16" i="1" s="1"/>
  <c r="S15" i="2"/>
  <c r="R15" i="2"/>
  <c r="Q15" i="2"/>
  <c r="P15" i="2"/>
  <c r="O15" i="2"/>
  <c r="N15" i="2"/>
  <c r="N16" i="1" s="1"/>
  <c r="M15" i="2"/>
  <c r="I15" i="2"/>
  <c r="V14" i="2"/>
  <c r="H14" i="2" s="1"/>
  <c r="U14" i="2"/>
  <c r="U15" i="1" s="1"/>
  <c r="T14" i="2"/>
  <c r="T15" i="1" s="1"/>
  <c r="P14" i="2"/>
  <c r="O14" i="2"/>
  <c r="N14" i="2"/>
  <c r="M14" i="2"/>
  <c r="S14" i="2"/>
  <c r="S15" i="1" s="1"/>
  <c r="I14" i="2"/>
  <c r="V13" i="2"/>
  <c r="H13" i="2" s="1"/>
  <c r="Q13" i="2"/>
  <c r="Q14" i="1" s="1"/>
  <c r="P13" i="2"/>
  <c r="P14" i="1" s="1"/>
  <c r="O13" i="2"/>
  <c r="O14" i="1" s="1"/>
  <c r="I13" i="2"/>
  <c r="V12" i="2"/>
  <c r="H12" i="2" s="1"/>
  <c r="U12" i="2"/>
  <c r="U13" i="1" s="1"/>
  <c r="I12" i="2"/>
  <c r="V11" i="2"/>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T21" i="1"/>
  <c r="S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Q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P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O6" i="1"/>
  <c r="DA6" i="1"/>
  <c r="CZ6" i="1"/>
  <c r="CU6" i="1"/>
  <c r="CT6" i="1"/>
  <c r="CS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B5" i="1"/>
  <c r="A5" i="1"/>
  <c r="AA4" i="1"/>
  <c r="J4" i="1"/>
  <c r="I4" i="1"/>
  <c r="H4" i="1"/>
  <c r="D4" i="1"/>
  <c r="B4" i="1"/>
  <c r="A4" i="1"/>
  <c r="AI6" i="1" l="1"/>
  <c r="AI22" i="1"/>
  <c r="AJ21" i="1"/>
  <c r="H11" i="2"/>
  <c r="AT12" i="1" s="1"/>
  <c r="EI14" i="1"/>
  <c r="DP6" i="1"/>
  <c r="EI13" i="1"/>
  <c r="DP8" i="1"/>
  <c r="DP15" i="1"/>
  <c r="DP18" i="1"/>
  <c r="DP22" i="1"/>
  <c r="EI18" i="1"/>
  <c r="AB13" i="1"/>
  <c r="AB14" i="1"/>
  <c r="EI5" i="1"/>
  <c r="DP9" i="1"/>
  <c r="AB12" i="1"/>
  <c r="AB21" i="1"/>
  <c r="AB5" i="1"/>
  <c r="AB6" i="1"/>
  <c r="AB15" i="1"/>
  <c r="AB16" i="1"/>
  <c r="AB17" i="1"/>
  <c r="AB22" i="1"/>
  <c r="AB18" i="1"/>
  <c r="AB9" i="1"/>
  <c r="EI7" i="1"/>
  <c r="EI15" i="1"/>
  <c r="EI16" i="1"/>
  <c r="EI21" i="1"/>
  <c r="AB7"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 r="F12" i="1" l="1"/>
  <c r="AL12" i="1"/>
</calcChain>
</file>

<file path=xl/sharedStrings.xml><?xml version="1.0" encoding="utf-8"?>
<sst xmlns="http://schemas.openxmlformats.org/spreadsheetml/2006/main" count="880" uniqueCount="711">
  <si>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</si>
  <si>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</si>
  <si>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</si>
  <si>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</si>
  <si>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</si>
  <si>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</si>
  <si>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</si>
  <si>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</si>
  <si>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</si>
  <si>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</si>
  <si>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</si>
  <si>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</si>
  <si>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</si>
  <si>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</si>
  <si>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</si>
  <si>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</si>
  <si>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</si>
  <si>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</si>
  <si>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</si>
  <si>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</si>
  <si>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</si>
  <si>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</si>
  <si>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</si>
  <si>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</si>
  <si>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</si>
  <si>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</si>
  <si>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</si>
  <si>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</si>
  <si>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</si>
  <si>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</si>
  <si>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</si>
  <si>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</si>
  <si>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</si>
  <si>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</si>
  <si>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</si>
  <si>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</si>
  <si>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</si>
  <si>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</si>
  <si>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</si>
  <si>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</si>
  <si>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</si>
  <si>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</si>
  <si>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</si>
  <si>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</si>
  <si>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</si>
  <si>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</si>
  <si>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</si>
  <si>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</si>
  <si>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</si>
  <si>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</si>
  <si>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</si>
  <si>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</si>
  <si>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</si>
  <si>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</si>
  <si>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</si>
  <si>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</si>
  <si>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</si>
  <si>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</si>
  <si>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</si>
  <si>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</si>
  <si>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</si>
  <si>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</si>
  <si>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</si>
  <si>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</si>
  <si>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</si>
  <si>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</si>
  <si>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</si>
  <si>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</si>
  <si>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</si>
  <si>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</si>
  <si>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</si>
  <si>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</si>
  <si>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</si>
  <si>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</si>
  <si>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</si>
  <si>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</si>
  <si>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</si>
  <si>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</si>
  <si>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</si>
  <si>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</si>
  <si>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</si>
  <si>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</si>
  <si>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</si>
  <si>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</si>
  <si>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</si>
  <si>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</si>
  <si>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</si>
  <si>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</si>
  <si>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</si>
  <si>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</si>
  <si>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</si>
  <si>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</si>
  <si>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</si>
  <si>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</si>
  <si>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</si>
  <si>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</si>
  <si>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</si>
  <si>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</si>
  <si>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</si>
  <si>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</si>
  <si>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</si>
  <si>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</si>
  <si>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</si>
  <si>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</si>
  <si>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</si>
  <si>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</si>
  <si>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</si>
  <si>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</si>
  <si>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</si>
  <si>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</si>
  <si>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</si>
  <si>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</si>
  <si>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</si>
  <si>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</si>
  <si>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</si>
  <si>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</si>
  <si>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</si>
  <si>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</si>
  <si>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</si>
  <si>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</si>
  <si>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</si>
  <si>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</si>
  <si>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</si>
  <si>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</si>
  <si>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</si>
  <si>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</si>
  <si>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</si>
  <si>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</si>
  <si>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</si>
  <si>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</si>
  <si>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</si>
  <si>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</si>
  <si>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</si>
  <si>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</si>
  <si>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</si>
  <si>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</si>
  <si>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</si>
  <si>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</si>
  <si>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</si>
  <si>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</si>
  <si>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</si>
  <si>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</si>
  <si>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</si>
  <si>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</si>
  <si>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</si>
  <si>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</si>
  <si>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</si>
  <si>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</si>
  <si>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</si>
  <si>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</si>
  <si>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</si>
  <si>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</si>
  <si>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</si>
  <si>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</si>
  <si>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</si>
  <si>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</si>
  <si>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</si>
  <si>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</si>
  <si>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</si>
  <si>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</si>
  <si>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</si>
  <si>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</si>
  <si>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</si>
  <si>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</si>
  <si>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</si>
  <si>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</si>
  <si>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</si>
  <si>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</si>
  <si>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</si>
  <si>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</si>
  <si>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</si>
  <si>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</si>
  <si>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</si>
  <si>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</si>
  <si>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</si>
  <si>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</si>
  <si>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</si>
  <si>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</si>
  <si>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</si>
  <si>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</si>
  <si>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</si>
  <si>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</si>
  <si>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</si>
  <si>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</si>
  <si>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</si>
  <si>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</si>
  <si>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</si>
  <si>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</si>
  <si>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</si>
  <si>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</si>
  <si>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</si>
  <si>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</si>
  <si>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</si>
  <si>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</si>
  <si>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</si>
  <si>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</si>
  <si>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</si>
  <si>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</si>
  <si>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</si>
  <si>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</si>
  <si>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</si>
  <si>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</si>
  <si>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</si>
  <si>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</si>
  <si>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</si>
  <si>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</si>
  <si>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</si>
  <si>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</si>
  <si>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</si>
  <si>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</si>
  <si>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</si>
  <si>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</si>
  <si>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</si>
  <si>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</si>
  <si>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</si>
  <si>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</si>
  <si>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</si>
  <si>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</si>
  <si>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</si>
  <si>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</si>
  <si>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</si>
  <si>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</si>
  <si>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</si>
  <si>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</si>
  <si>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</si>
  <si>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</si>
  <si>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</si>
  <si>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</si>
  <si>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</si>
  <si>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</si>
  <si>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</si>
  <si>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</si>
  <si>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</si>
  <si>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</si>
  <si>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</si>
  <si>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</si>
  <si>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</si>
  <si>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</si>
  <si>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</si>
  <si>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</si>
  <si>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</si>
  <si>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</si>
  <si>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</si>
  <si>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</si>
  <si>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</si>
  <si>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</si>
  <si>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</si>
  <si>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</si>
  <si>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</si>
  <si>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</si>
  <si>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</si>
  <si>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</si>
  <si>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</si>
  <si>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</si>
  <si>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</si>
  <si>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</si>
  <si>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</si>
  <si>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</si>
  <si>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</si>
  <si>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</si>
  <si>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</si>
  <si>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</si>
  <si>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</si>
  <si>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</si>
  <si>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</si>
  <si>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</si>
  <si>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</si>
  <si>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</si>
  <si>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</si>
  <si>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</si>
  <si>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</si>
  <si>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</si>
  <si>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</si>
  <si>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</si>
  <si>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</si>
  <si>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</si>
  <si>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</si>
  <si>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</si>
  <si>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</si>
  <si>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</si>
  <si>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</si>
  <si>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</si>
  <si>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</si>
  <si>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</si>
  <si>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</si>
  <si>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</si>
  <si>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</si>
  <si>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</si>
  <si>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</si>
  <si>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</si>
  <si>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</si>
  <si>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</si>
  <si>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</si>
  <si>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</si>
  <si>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</si>
  <si>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</si>
  <si>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</si>
  <si>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</si>
  <si>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</si>
  <si>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</si>
  <si>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</si>
  <si>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</si>
  <si>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</si>
  <si>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</si>
  <si>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</si>
  <si>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</si>
  <si>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</si>
  <si>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</si>
  <si>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</si>
  <si>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</si>
  <si>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</si>
  <si>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</si>
  <si>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</si>
  <si>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</si>
  <si>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</si>
  <si>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</si>
  <si>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</si>
  <si>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</si>
  <si>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</si>
  <si>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</si>
  <si>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</si>
  <si>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</si>
  <si>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</si>
  <si>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</si>
  <si>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</si>
  <si>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</si>
  <si>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</si>
  <si>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</si>
  <si>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</si>
  <si>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</si>
  <si>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</si>
  <si>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</si>
  <si>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</si>
  <si>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</si>
  <si>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</si>
  <si>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</si>
  <si>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</si>
  <si>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</si>
  <si>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</si>
  <si>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</si>
  <si>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</si>
  <si>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</si>
  <si>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</si>
  <si>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</si>
  <si>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</si>
  <si>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</si>
  <si>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</si>
  <si>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</si>
  <si>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</si>
  <si>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</si>
  <si>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</si>
  <si>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</si>
  <si>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</si>
  <si>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</si>
  <si>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</si>
  <si>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</si>
  <si>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</si>
  <si>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</si>
  <si>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</si>
  <si>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</si>
  <si>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</si>
  <si>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</si>
  <si>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</si>
  <si>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</si>
  <si>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</si>
  <si>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</si>
  <si>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</si>
  <si>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</si>
  <si>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</si>
  <si>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</si>
  <si>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</si>
  <si>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</si>
  <si>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</si>
  <si>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</si>
  <si>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</si>
  <si>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</si>
  <si>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</si>
  <si>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</si>
  <si>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</si>
  <si>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</si>
  <si>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</si>
  <si>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</si>
  <si>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</si>
  <si>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</si>
  <si>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</si>
  <si>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</si>
  <si>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</si>
  <si>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</si>
  <si>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</si>
  <si>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</si>
  <si>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</si>
  <si>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</si>
  <si>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</si>
  <si>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</si>
  <si>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</si>
  <si>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</si>
  <si>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</si>
  <si>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</si>
  <si>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</si>
  <si>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</si>
  <si>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</si>
  <si>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</si>
  <si>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</si>
  <si>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</si>
  <si>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</si>
  <si>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</si>
  <si>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</si>
  <si>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</si>
  <si>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</si>
  <si>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</si>
  <si>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</si>
  <si>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</si>
  <si>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</si>
  <si>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</si>
  <si>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</si>
  <si>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</si>
  <si>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</si>
  <si>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</si>
  <si>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</si>
  <si>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</si>
  <si>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</si>
  <si>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</si>
  <si>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</si>
  <si>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</si>
  <si>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</si>
  <si>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</si>
  <si>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</si>
  <si>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</si>
  <si>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</si>
  <si>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</si>
  <si>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</si>
  <si>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</si>
  <si>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</si>
  <si>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</si>
  <si>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</si>
  <si>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</si>
  <si>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</si>
  <si>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</si>
  <si>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</si>
  <si>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</si>
  <si>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</si>
  <si>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</si>
  <si>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</si>
  <si>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</si>
  <si>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</si>
  <si>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</si>
  <si>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</si>
  <si>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</si>
  <si>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</si>
  <si>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</si>
  <si>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</si>
  <si>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</si>
  <si>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</si>
  <si>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</si>
  <si>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</si>
  <si>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</si>
  <si>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</si>
  <si>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</si>
  <si>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</si>
  <si>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</si>
  <si>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</si>
  <si>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</si>
  <si>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</si>
  <si>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</si>
  <si>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</si>
  <si>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</si>
  <si>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</si>
  <si>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</si>
  <si>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</si>
  <si>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</si>
  <si>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</si>
  <si>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</si>
  <si>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</si>
  <si>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</si>
  <si>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</si>
  <si>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</si>
  <si>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</si>
  <si>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</si>
  <si>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</si>
  <si>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</si>
  <si>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</si>
  <si>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</si>
  <si>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</si>
  <si>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</si>
  <si>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</si>
  <si>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</si>
  <si>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</si>
  <si>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</si>
  <si>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</si>
  <si>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</si>
  <si>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</si>
  <si>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</si>
  <si>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</si>
  <si>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</si>
  <si>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</si>
  <si>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</si>
  <si>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</si>
  <si>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</si>
  <si>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</si>
  <si>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</si>
  <si>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</si>
  <si>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</si>
  <si>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</si>
  <si>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</si>
  <si>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</si>
  <si>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</si>
  <si>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</si>
  <si>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</si>
  <si>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</si>
  <si>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</si>
  <si>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</si>
  <si>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</si>
  <si>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</si>
  <si>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</si>
  <si>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</si>
  <si>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</si>
  <si>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</si>
  <si>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</si>
  <si>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</si>
  <si>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</si>
  <si>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</si>
  <si>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</si>
  <si>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</si>
  <si>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</si>
  <si>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</si>
  <si>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</si>
  <si>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</si>
  <si>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</si>
  <si>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</si>
  <si>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</si>
  <si>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</si>
  <si>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</si>
  <si>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</si>
  <si>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</si>
  <si>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</si>
  <si>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</si>
  <si>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</si>
  <si>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</si>
  <si>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</si>
  <si>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</si>
  <si>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</si>
  <si>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</si>
  <si>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</si>
  <si>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</si>
  <si>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</si>
  <si>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</si>
  <si>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</si>
  <si>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</si>
  <si>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</si>
  <si>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</si>
  <si>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</si>
  <si>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</si>
  <si>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</si>
  <si>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</si>
  <si>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</si>
  <si>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</si>
  <si>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</si>
  <si>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</si>
  <si>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</si>
  <si>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</si>
  <si>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</si>
  <si>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</si>
  <si>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</si>
  <si>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</si>
  <si>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</si>
  <si>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</si>
  <si>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</si>
  <si>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</si>
  <si>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</si>
  <si>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</si>
  <si>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</si>
  <si>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</si>
  <si>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</si>
  <si>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</si>
  <si>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</si>
  <si>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</si>
  <si>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</si>
  <si>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</si>
  <si>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</si>
  <si>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</si>
  <si>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</si>
  <si>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</si>
  <si>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</si>
  <si>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</si>
  <si>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</si>
  <si>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</si>
  <si>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</si>
  <si>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</si>
  <si>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</si>
  <si>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</si>
  <si>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</si>
  <si>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</si>
  <si>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</si>
  <si>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</si>
  <si>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</si>
  <si>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</si>
  <si>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</si>
  <si>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</si>
  <si>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</si>
  <si>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</si>
  <si>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</si>
  <si>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</si>
  <si>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</si>
  <si>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</si>
  <si>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</si>
  <si>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</si>
  <si>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</si>
  <si>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</si>
  <si>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</si>
  <si>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</si>
  <si>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</si>
  <si>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</si>
  <si>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</si>
  <si>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</si>
  <si>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</si>
  <si>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</si>
  <si>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</si>
  <si>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</si>
  <si>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</si>
  <si>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</si>
  <si>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</si>
  <si>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</si>
  <si>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</si>
  <si>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</si>
  <si>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</si>
  <si>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</si>
  <si>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</si>
  <si>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</si>
  <si>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</si>
  <si>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</si>
  <si>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</si>
  <si>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</si>
  <si>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</si>
  <si>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</si>
  <si>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</si>
  <si>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</si>
  <si>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</si>
  <si>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</si>
  <si>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</si>
  <si>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</si>
  <si>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</si>
  <si>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</si>
  <si>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</si>
  <si>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</si>
  <si>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</si>
  <si>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</si>
  <si>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</si>
  <si>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</si>
  <si>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</si>
  <si>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</si>
  <si>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</si>
  <si>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</si>
  <si>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</si>
  <si>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</si>
  <si>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</si>
  <si>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</si>
  <si>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</si>
  <si>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</si>
  <si>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</si>
  <si>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</si>
  <si>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</si>
  <si>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</si>
  <si>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</si>
  <si>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</si>
  <si>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</si>
  <si>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</si>
  <si>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</si>
  <si>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</si>
  <si>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</si>
  <si>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</si>
  <si>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</si>
  <si>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</si>
  <si>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</si>
  <si>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</si>
  <si>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</si>
  <si>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</si>
  <si>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G1, 840 G2, 850 G1, 850 G2</t>
  </si>
  <si>
    <t>HP 840 G1 parent</t>
  </si>
  <si>
    <t>HP/W. PS/840 G1 silver/BL/DE</t>
  </si>
  <si>
    <t>HP/W. PS/840 G1 silver/BL/FR</t>
  </si>
  <si>
    <t>HP/W. PS/840 G1 silver/BL/IT</t>
  </si>
  <si>
    <t>HP/W. PS/840 G1 silver/BL/ES</t>
  </si>
  <si>
    <t>HP/W. PS/840 G1 silver/BL/UK</t>
  </si>
  <si>
    <t>HP/W. PS/840 G1 silver/BL/NOR</t>
  </si>
  <si>
    <t>HP/W. PS/840 G1 silver/BL/BE</t>
  </si>
  <si>
    <t>HP/W. PS/840 G1 silver/BL/USI</t>
  </si>
  <si>
    <t>HP/W. PS/840 G1 silver/BL/US</t>
  </si>
  <si>
    <t>HP/W. PS/840 G1 silver/REG/DE</t>
  </si>
  <si>
    <t>HP/W. PS/840 G1 silver/REG/FR</t>
  </si>
  <si>
    <t>HP/W. PS/840 G1 silver/REG/IT</t>
  </si>
  <si>
    <t>HP/W. PS/840 G1 silver/REG/ES</t>
  </si>
  <si>
    <t>HP/W. PS/840 G1 silver/REG/UK</t>
  </si>
  <si>
    <t>HP/W. PS/840 G1 silver/REG/USI</t>
  </si>
  <si>
    <t>HP/W. PS/840 G1 silver/REG/US</t>
  </si>
  <si>
    <t>HP 840 G1 silver BL - DE</t>
  </si>
  <si>
    <t>HP 840 G1 silver BL - FR</t>
  </si>
  <si>
    <t>HP 840 G1 silver BL - IT</t>
  </si>
  <si>
    <t>HP 840 G1 silver BL - ES</t>
  </si>
  <si>
    <t>HP 840 G1 silver BL - UK</t>
  </si>
  <si>
    <t>HP 840 G1 silver BL - US int</t>
  </si>
  <si>
    <t>HP 840 G1 silver BL - US</t>
  </si>
  <si>
    <t>HP 840 G1 silver REGULAR - DE</t>
  </si>
  <si>
    <t>HP 840 G1 silver REGULAR - FR</t>
  </si>
  <si>
    <t>HP 840 G1 silver REGULAR - IT</t>
  </si>
  <si>
    <t>HP 840 G1 silver REGULAR - ES</t>
  </si>
  <si>
    <t>HP 840 G1 silver REGULAR - UK</t>
  </si>
  <si>
    <t>HP 840 G1 silver REGULAR - US int</t>
  </si>
  <si>
    <t>HP 840 G1 silver REGULAR - US</t>
  </si>
  <si>
    <t>Tellus Remarketing ApS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</si>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</sst>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0" fillId="14" borderId="0" xfId="0" applyFill="1" applyAlignment="1">
      <alignment horizontal="right"/>
    </xf>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C6" sqref="C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709</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710</v>
      </c>
    </row>
    <row r="4" spans="1:193" ht="17" x14ac:dyDescent="0.2">
      <c r="A4" s="1" t="str">
        <f>IF(ISBLANK(Values!E3),"",IF(Values!$B$37="EU","computercomponent","computer"))</f>
        <v>computercomponent</v>
      </c>
      <c r="B4" s="27" t="str">
        <f>Values!B13</f>
        <v>HP 840 G1 parent</v>
      </c>
      <c r="C4" s="27" t="s">
        <v>345</v>
      </c>
      <c r="D4" s="28">
        <f>Values!B14</f>
        <v>5714401841999</v>
      </c>
      <c r="E4" s="1" t="s">
        <v>346</v>
      </c>
      <c r="F4" s="27" t="str">
        <f>SUBSTITUTE(Values!B1, "{language}", "") &amp; " " &amp; Values!B3</f>
        <v>vervangend  toetsenbord met achtergrondverlichting voor HP   840 G1, 840 G2, 850 G1, 850 G2</v>
      </c>
      <c r="G4" s="27" t="s">
        <v>345</v>
      </c>
      <c r="H4" s="1" t="str">
        <f>Values!B16</f>
        <v>computer-keyboards</v>
      </c>
      <c r="I4" s="1" t="str">
        <f>IF(ISBLANK(Values!E3),"","4730574031")</f>
        <v>4730574031</v>
      </c>
      <c r="J4" s="29" t="str">
        <f>Values!B13</f>
        <v>HP 840 G1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HP 840 G1 silver BL - DE</v>
      </c>
      <c r="C5" s="29" t="s">
        <v>708</v>
      </c>
      <c r="D5" s="28">
        <f>IF(ISBLANK(Values!E4),"",Values!E4)</f>
        <v>5714401841012</v>
      </c>
      <c r="E5" s="1" t="str">
        <f>IF(ISBLANK(Values!E4),"","EAN")</f>
        <v>EAN</v>
      </c>
      <c r="F5" s="27" t="str">
        <f>IF(ISBLANK(Values!E4),"",IF(Values!J4, SUBSTITUTE(Values!$B$1, "{language}", Values!H4) &amp; " " &amp;Values!$B$3, SUBSTITUTE(Values!$B$2, "{language}", Values!$H4) &amp; " " &amp;Values!$B$3))</f>
        <v>vervangend Duitse toetsenbord met achtergrondverlichting voor HP   840 G1, 840 G2, 850 G1, 850 G2</v>
      </c>
      <c r="G5" s="29" t="str">
        <f>IF(ISBLANK(Values!E4),"","TellusRem")</f>
        <v>TellusRem</v>
      </c>
      <c r="H5" s="1" t="str">
        <f>IF(ISBLANK(Values!E4),"",Values!$B$16)</f>
        <v>computer-keyboards</v>
      </c>
      <c r="I5" s="1" t="str">
        <f>IF(ISBLANK(Values!E4),"","4730574031")</f>
        <v>4730574031</v>
      </c>
      <c r="J5" s="31" t="str">
        <f>IF(ISBLANK(Values!E4),"",Values!F4 )</f>
        <v>HP 840 G1 silver BL - DE</v>
      </c>
      <c r="K5" s="27">
        <f>IF(ISBLANK(Values!E4),"",IF(Values!J4, Values!$B$4, Values!$B$5))</f>
        <v>47.99</v>
      </c>
      <c r="L5" s="27" t="str">
        <f>IF(ISBLANK(Values!E4),"",IF($CO5="DEFAULT", Values!$B$18, ""))</f>
        <v/>
      </c>
      <c r="M5" s="27" t="str">
        <f>IF(ISBLANK(Values!E4),"",Values!$M4)</f>
        <v>https://raw.githubusercontent.com/PatrickVibild/TellusAmazonPictures/master/pictures/HP/W. PS/840 G1 silver/BL/DE/1.jpg</v>
      </c>
      <c r="N5" s="27" t="str">
        <f>IF(ISBLANK(Values!$F4),"",Values!N4)</f>
        <v>https://raw.githubusercontent.com/PatrickVibild/TellusAmazonPictures/master/pictures/HP/W. PS/840 G1 silver/BL/DE/2.jpg</v>
      </c>
      <c r="O5" s="27" t="str">
        <f>IF(ISBLANK(Values!$F4),"",Values!O4)</f>
        <v>https://raw.githubusercontent.com/PatrickVibild/TellusAmazonPictures/master/pictures/HP/W. PS/840 G1 silver/BL/DE/3.jpg</v>
      </c>
      <c r="P5" s="27" t="str">
        <f>IF(ISBLANK(Values!$F4),"",Values!P4)</f>
        <v>https://raw.githubusercontent.com/PatrickVibild/TellusAmazonPictures/master/pictures/HP/W. PS/840 G1 silver/BL/DE/4.jpg</v>
      </c>
      <c r="Q5" s="27" t="str">
        <f>IF(ISBLANK(Values!$F4),"",Values!Q4)</f>
        <v>https://raw.githubusercontent.com/PatrickVibild/TellusAmazonPictures/master/pictures/HP/W. PS/840 G1 silver/BL/DE/5.jpg</v>
      </c>
      <c r="R5" s="27" t="str">
        <f>IF(ISBLANK(Values!$F4),"",Values!R4)</f>
        <v>https://raw.githubusercontent.com/PatrickVibild/TellusAmazonPictures/master/pictures/HP/W. PS/840 G1 silver/BL/DE/6.jpg</v>
      </c>
      <c r="S5" s="27" t="str">
        <f>IF(ISBLANK(Values!$F4),"",Values!S4)</f>
        <v>https://raw.githubusercontent.com/PatrickVibild/TellusAmazonPictures/master/pictures/HP/W. PS/840 G1 silver/BL/DE/7.jpg</v>
      </c>
      <c r="T5" s="27" t="str">
        <f>IF(ISBLANK(Values!$F4),"",Values!T4)</f>
        <v>https://raw.githubusercontent.com/PatrickVibild/TellusAmazonPictures/master/pictures/HP/W. PS/840 G1 silver/BL/DE/8.jpg</v>
      </c>
      <c r="U5" s="27" t="str">
        <f>IF(ISBLANK(Values!$F4),"",Values!U4)</f>
        <v>https://raw.githubusercontent.com/PatrickVibild/TellusAmazonPictures/master/pictures/HP/W. PS/840 G1 silver/BL/DE/9.jpg</v>
      </c>
      <c r="W5" s="29" t="str">
        <f>IF(ISBLANK(Values!E4),"","Child")</f>
        <v>Child</v>
      </c>
      <c r="X5" s="29" t="str">
        <f>IF(ISBLANK(Values!E4),"",Values!$B$13)</f>
        <v>HP 840 G1 parent</v>
      </c>
      <c r="Y5" s="31" t="str">
        <f>IF(ISBLANK(Values!E4),"","Size-Color")</f>
        <v>Size-Color</v>
      </c>
      <c r="Z5" s="29" t="str">
        <f>IF(ISBLANK(Values!E4),"","variation")</f>
        <v>variation</v>
      </c>
      <c r="AA5" s="1"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4" t="str">
        <f>IF(ISBLANK(Values!E4),"",IF(Values!I4,Values!$B$23,Values!$B$33))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5" s="3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5" s="27" t="str">
        <f>IF(ISBLANK(Values!E4),"",Values!H4)</f>
        <v>Duitse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1" t="str">
        <f>IF(ISBLANK(Values!E4),"","Parts")</f>
        <v>Parts</v>
      </c>
      <c r="DP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47.99</v>
      </c>
    </row>
    <row r="6" spans="1:193" ht="64" x14ac:dyDescent="0.2">
      <c r="A6" s="1" t="str">
        <f>IF(ISBLANK(Values!E5),"",IF(Values!$B$37="EU","computercomponent","computer"))</f>
        <v>computercomponent</v>
      </c>
      <c r="B6" s="33" t="str">
        <f>IF(ISBLANK(Values!E5),"",Values!F5)</f>
        <v>HP 840 G1 silver BL - FR</v>
      </c>
      <c r="C6" s="29" t="str">
        <f>IF(ISBLANK(Values!E5),"","TellusRem")</f>
        <v>TellusRem</v>
      </c>
      <c r="D6" s="28">
        <f>IF(ISBLANK(Values!E5),"",Values!E5)</f>
        <v>5714401841029</v>
      </c>
      <c r="E6" s="1" t="str">
        <f>IF(ISBLANK(Values!E5),"","EAN")</f>
        <v>EAN</v>
      </c>
      <c r="F6" s="27" t="str">
        <f>IF(ISBLANK(Values!E5),"",IF(Values!J5, SUBSTITUTE(Values!$B$1, "{language}", Values!H5) &amp; " " &amp;Values!$B$3, SUBSTITUTE(Values!$B$2, "{language}", Values!$H5) &amp; " " &amp;Values!$B$3))</f>
        <v>vervangend Frans toetsenbord met achtergrondverlichting voor HP   840 G1, 840 G2, 850 G1, 850 G2</v>
      </c>
      <c r="G6" s="29" t="str">
        <f>IF(ISBLANK(Values!E5),"","TellusRem")</f>
        <v>TellusRem</v>
      </c>
      <c r="H6" s="1" t="str">
        <f>IF(ISBLANK(Values!E5),"",Values!$B$16)</f>
        <v>computer-keyboards</v>
      </c>
      <c r="I6" s="1" t="str">
        <f>IF(ISBLANK(Values!E5),"","4730574031")</f>
        <v>4730574031</v>
      </c>
      <c r="J6" s="31" t="str">
        <f>IF(ISBLANK(Values!E5),"",Values!F5 )</f>
        <v>HP 840 G1 silver BL - FR</v>
      </c>
      <c r="K6" s="27">
        <f>IF(ISBLANK(Values!E5),"",IF(Values!J5, Values!$B$4, Values!$B$5))</f>
        <v>47.99</v>
      </c>
      <c r="L6" s="27" t="str">
        <f>IF(ISBLANK(Values!E5),"",IF($CO6="DEFAULT", Values!$B$18, ""))</f>
        <v/>
      </c>
      <c r="M6" s="27" t="str">
        <f>IF(ISBLANK(Values!E5),"",Values!$M5)</f>
        <v>https://raw.githubusercontent.com/PatrickVibild/TellusAmazonPictures/master/pictures/HP/W. PS/840 G1 silver/BL/FR/1.jpg</v>
      </c>
      <c r="N6" s="27" t="str">
        <f>IF(ISBLANK(Values!$F5),"",Values!N5)</f>
        <v>https://raw.githubusercontent.com/PatrickVibild/TellusAmazonPictures/master/pictures/HP/W. PS/840 G1 silver/BL/FR/2.jpg</v>
      </c>
      <c r="O6" s="27" t="str">
        <f>IF(ISBLANK(Values!$F5),"",Values!O5)</f>
        <v>https://raw.githubusercontent.com/PatrickVibild/TellusAmazonPictures/master/pictures/HP/W. PS/840 G1 silver/BL/FR/3.jpg</v>
      </c>
      <c r="P6" s="27" t="str">
        <f>IF(ISBLANK(Values!$F5),"",Values!P5)</f>
        <v>https://raw.githubusercontent.com/PatrickVibild/TellusAmazonPictures/master/pictures/HP/W. PS/840 G1 silver/BL/FR/4.jpg</v>
      </c>
      <c r="Q6" s="27" t="str">
        <f>IF(ISBLANK(Values!$F5),"",Values!Q5)</f>
        <v>https://raw.githubusercontent.com/PatrickVibild/TellusAmazonPictures/master/pictures/HP/W. PS/840 G1 silver/BL/FR/5.jpg</v>
      </c>
      <c r="R6" s="27" t="str">
        <f>IF(ISBLANK(Values!$F5),"",Values!R5)</f>
        <v>https://raw.githubusercontent.com/PatrickVibild/TellusAmazonPictures/master/pictures/HP/W. PS/840 G1 silver/BL/FR/6.jpg</v>
      </c>
      <c r="S6" s="27" t="str">
        <f>IF(ISBLANK(Values!$F5),"",Values!S5)</f>
        <v>https://raw.githubusercontent.com/PatrickVibild/TellusAmazonPictures/master/pictures/HP/W. PS/840 G1 silver/BL/FR/7.jpg</v>
      </c>
      <c r="T6" s="27" t="str">
        <f>IF(ISBLANK(Values!$F5),"",Values!T5)</f>
        <v>https://raw.githubusercontent.com/PatrickVibild/TellusAmazonPictures/master/pictures/HP/W. PS/840 G1 silver/BL/FR/8.jpg</v>
      </c>
      <c r="U6" s="27" t="str">
        <f>IF(ISBLANK(Values!$F5),"",Values!U5)</f>
        <v>https://raw.githubusercontent.com/PatrickVibild/TellusAmazonPictures/master/pictures/HP/W. PS/840 G1 silver/BL/FR/9.jpg</v>
      </c>
      <c r="W6" s="29" t="str">
        <f>IF(ISBLANK(Values!E5),"","Child")</f>
        <v>Child</v>
      </c>
      <c r="X6" s="29" t="str">
        <f>IF(ISBLANK(Values!E5),"",Values!$B$13)</f>
        <v>HP 840 G1 parent</v>
      </c>
      <c r="Y6" s="31" t="str">
        <f>IF(ISBLANK(Values!E5),"","Size-Color")</f>
        <v>Size-Color</v>
      </c>
      <c r="Z6" s="29" t="str">
        <f>IF(ISBLANK(Values!E5),"","variation")</f>
        <v>variation</v>
      </c>
      <c r="AA6" s="1"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4" t="str">
        <f>IF(ISBLANK(Values!E5),"",IF(Values!I5,Values!$B$23,Values!$B$33))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6" s="3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6" s="27" t="str">
        <f>IF(ISBLANK(Values!E5),"",Values!H5)</f>
        <v>Frans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1" t="str">
        <f>IF(ISBLANK(Values!E5),"","Parts")</f>
        <v>Parts</v>
      </c>
      <c r="DP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47.99</v>
      </c>
    </row>
    <row r="7" spans="1:193" ht="64" x14ac:dyDescent="0.2">
      <c r="A7" s="1" t="str">
        <f>IF(ISBLANK(Values!E6),"",IF(Values!$B$37="EU","computercomponent","computer"))</f>
        <v>computercomponent</v>
      </c>
      <c r="B7" s="33" t="str">
        <f>IF(ISBLANK(Values!E6),"",Values!F6)</f>
        <v>HP 840 G1 silver BL - IT</v>
      </c>
      <c r="C7" s="29" t="str">
        <f>IF(ISBLANK(Values!E6),"","TellusRem")</f>
        <v>TellusRem</v>
      </c>
      <c r="D7" s="28">
        <f>IF(ISBLANK(Values!E6),"",Values!E6)</f>
        <v>5714401841036</v>
      </c>
      <c r="E7" s="1" t="str">
        <f>IF(ISBLANK(Values!E6),"","EAN")</f>
        <v>EAN</v>
      </c>
      <c r="F7" s="27" t="str">
        <f>IF(ISBLANK(Values!E6),"",IF(Values!J6, SUBSTITUTE(Values!$B$1, "{language}", Values!H6) &amp; " " &amp;Values!$B$3, SUBSTITUTE(Values!$B$2, "{language}", Values!$H6) &amp; " " &amp;Values!$B$3))</f>
        <v>vervangend Italiaans toetsenbord met achtergrondverlichting voor HP   840 G1, 840 G2, 850 G1, 850 G2</v>
      </c>
      <c r="G7" s="29" t="str">
        <f>IF(ISBLANK(Values!E6),"","TellusRem")</f>
        <v>TellusRem</v>
      </c>
      <c r="H7" s="1" t="str">
        <f>IF(ISBLANK(Values!E6),"",Values!$B$16)</f>
        <v>computer-keyboards</v>
      </c>
      <c r="I7" s="1" t="str">
        <f>IF(ISBLANK(Values!E6),"","4730574031")</f>
        <v>4730574031</v>
      </c>
      <c r="J7" s="31" t="str">
        <f>IF(ISBLANK(Values!E6),"",Values!F6 )</f>
        <v>HP 840 G1 silver BL - IT</v>
      </c>
      <c r="K7" s="27">
        <f>IF(ISBLANK(Values!E6),"",IF(Values!J6, Values!$B$4, Values!$B$5))</f>
        <v>47.99</v>
      </c>
      <c r="L7" s="27" t="str">
        <f>IF(ISBLANK(Values!E6),"",IF($CO7="DEFAULT", Values!$B$18, ""))</f>
        <v/>
      </c>
      <c r="M7" s="27" t="str">
        <f>IF(ISBLANK(Values!E6),"",Values!$M6)</f>
        <v>https://raw.githubusercontent.com/PatrickVibild/TellusAmazonPictures/master/pictures/HP/W. PS/840 G1 silver/BL/IT/1.jpg</v>
      </c>
      <c r="N7" s="27" t="str">
        <f>IF(ISBLANK(Values!$F6),"",Values!N6)</f>
        <v>https://raw.githubusercontent.com/PatrickVibild/TellusAmazonPictures/master/pictures/HP/W. PS/840 G1 silver/BL/IT/2.jpg</v>
      </c>
      <c r="O7" s="27" t="str">
        <f>IF(ISBLANK(Values!$F6),"",Values!O6)</f>
        <v>https://raw.githubusercontent.com/PatrickVibild/TellusAmazonPictures/master/pictures/HP/W. PS/840 G1 silver/BL/IT/3.jpg</v>
      </c>
      <c r="P7" s="27" t="str">
        <f>IF(ISBLANK(Values!$F6),"",Values!P6)</f>
        <v>https://raw.githubusercontent.com/PatrickVibild/TellusAmazonPictures/master/pictures/HP/W. PS/840 G1 silver/BL/IT/4.jpg</v>
      </c>
      <c r="Q7" s="27" t="str">
        <f>IF(ISBLANK(Values!$F6),"",Values!Q6)</f>
        <v>https://raw.githubusercontent.com/PatrickVibild/TellusAmazonPictures/master/pictures/HP/W. PS/840 G1 silver/BL/IT/5.jpg</v>
      </c>
      <c r="R7" s="27" t="str">
        <f>IF(ISBLANK(Values!$F6),"",Values!R6)</f>
        <v>https://raw.githubusercontent.com/PatrickVibild/TellusAmazonPictures/master/pictures/HP/W. PS/840 G1 silver/BL/IT/6.jpg</v>
      </c>
      <c r="S7" s="27" t="str">
        <f>IF(ISBLANK(Values!$F6),"",Values!S6)</f>
        <v>https://raw.githubusercontent.com/PatrickVibild/TellusAmazonPictures/master/pictures/HP/W. PS/840 G1 silver/BL/IT/7.jpg</v>
      </c>
      <c r="T7" s="27" t="str">
        <f>IF(ISBLANK(Values!$F6),"",Values!T6)</f>
        <v>https://raw.githubusercontent.com/PatrickVibild/TellusAmazonPictures/master/pictures/HP/W. PS/840 G1 silver/BL/IT/8.jpg</v>
      </c>
      <c r="U7" s="27" t="str">
        <f>IF(ISBLANK(Values!$F6),"",Values!U6)</f>
        <v>https://raw.githubusercontent.com/PatrickVibild/TellusAmazonPictures/master/pictures/HP/W. PS/840 G1 silver/BL/IT/9.jpg</v>
      </c>
      <c r="W7" s="29" t="str">
        <f>IF(ISBLANK(Values!E6),"","Child")</f>
        <v>Child</v>
      </c>
      <c r="X7" s="29" t="str">
        <f>IF(ISBLANK(Values!E6),"",Values!$B$13)</f>
        <v>HP 840 G1 parent</v>
      </c>
      <c r="Y7" s="31" t="str">
        <f>IF(ISBLANK(Values!E6),"","Size-Color")</f>
        <v>Size-Color</v>
      </c>
      <c r="Z7" s="29" t="str">
        <f>IF(ISBLANK(Values!E6),"","variation")</f>
        <v>variation</v>
      </c>
      <c r="AA7" s="1"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4" t="str">
        <f>IF(ISBLANK(Values!E6),"",IF(Values!I6,Values!$B$23,Values!$B$33))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7" s="3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7" s="27" t="str">
        <f>IF(ISBLANK(Values!E6),"",Values!H6)</f>
        <v>Italiaans</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1" t="str">
        <f>IF(ISBLANK(Values!E6),"","Parts")</f>
        <v>Parts</v>
      </c>
      <c r="DP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47.99</v>
      </c>
    </row>
    <row r="8" spans="1:193" ht="64" x14ac:dyDescent="0.2">
      <c r="A8" s="1" t="str">
        <f>IF(ISBLANK(Values!E7),"",IF(Values!$B$37="EU","computercomponent","computer"))</f>
        <v>computercomponent</v>
      </c>
      <c r="B8" s="33" t="str">
        <f>IF(ISBLANK(Values!E7),"",Values!F7)</f>
        <v>HP 840 G1 silver BL - ES</v>
      </c>
      <c r="C8" s="29" t="str">
        <f>IF(ISBLANK(Values!E7),"","TellusRem")</f>
        <v>TellusRem</v>
      </c>
      <c r="D8" s="28">
        <f>IF(ISBLANK(Values!E7),"",Values!E7)</f>
        <v>5714401841043</v>
      </c>
      <c r="E8" s="1" t="str">
        <f>IF(ISBLANK(Values!E7),"","EAN")</f>
        <v>EAN</v>
      </c>
      <c r="F8" s="27" t="str">
        <f>IF(ISBLANK(Values!E7),"",IF(Values!J7, SUBSTITUTE(Values!$B$1, "{language}", Values!H7) &amp; " " &amp;Values!$B$3, SUBSTITUTE(Values!$B$2, "{language}", Values!$H7) &amp; " " &amp;Values!$B$3))</f>
        <v>vervangend Spaans toetsenbord met achtergrondverlichting voor HP   840 G1, 840 G2, 850 G1, 850 G2</v>
      </c>
      <c r="G8" s="29" t="str">
        <f>IF(ISBLANK(Values!E7),"","TellusRem")</f>
        <v>TellusRem</v>
      </c>
      <c r="H8" s="1" t="str">
        <f>IF(ISBLANK(Values!E7),"",Values!$B$16)</f>
        <v>computer-keyboards</v>
      </c>
      <c r="I8" s="1" t="str">
        <f>IF(ISBLANK(Values!E7),"","4730574031")</f>
        <v>4730574031</v>
      </c>
      <c r="J8" s="31" t="str">
        <f>IF(ISBLANK(Values!E7),"",Values!F7 )</f>
        <v>HP 840 G1 silver BL - ES</v>
      </c>
      <c r="K8" s="27">
        <f>IF(ISBLANK(Values!E7),"",IF(Values!J7, Values!$B$4, Values!$B$5))</f>
        <v>47.99</v>
      </c>
      <c r="L8" s="27" t="str">
        <f>IF(ISBLANK(Values!E7),"",IF($CO8="DEFAULT", Values!$B$18, ""))</f>
        <v/>
      </c>
      <c r="M8" s="27" t="str">
        <f>IF(ISBLANK(Values!E7),"",Values!$M7)</f>
        <v>https://raw.githubusercontent.com/PatrickVibild/TellusAmazonPictures/master/pictures/HP/W. PS/840 G1 silver/BL/ES/1.jpg</v>
      </c>
      <c r="N8" s="27" t="str">
        <f>IF(ISBLANK(Values!$F7),"",Values!N7)</f>
        <v>https://raw.githubusercontent.com/PatrickVibild/TellusAmazonPictures/master/pictures/HP/W. PS/840 G1 silver/BL/ES/2.jpg</v>
      </c>
      <c r="O8" s="27" t="str">
        <f>IF(ISBLANK(Values!$F7),"",Values!O7)</f>
        <v>https://raw.githubusercontent.com/PatrickVibild/TellusAmazonPictures/master/pictures/HP/W. PS/840 G1 silver/BL/ES/3.jpg</v>
      </c>
      <c r="P8" s="27" t="str">
        <f>IF(ISBLANK(Values!$F7),"",Values!P7)</f>
        <v>https://raw.githubusercontent.com/PatrickVibild/TellusAmazonPictures/master/pictures/HP/W. PS/840 G1 silver/BL/ES/4.jpg</v>
      </c>
      <c r="Q8" s="27" t="str">
        <f>IF(ISBLANK(Values!$F7),"",Values!Q7)</f>
        <v>https://raw.githubusercontent.com/PatrickVibild/TellusAmazonPictures/master/pictures/HP/W. PS/840 G1 silver/BL/ES/5.jpg</v>
      </c>
      <c r="R8" s="27" t="str">
        <f>IF(ISBLANK(Values!$F7),"",Values!R7)</f>
        <v>https://raw.githubusercontent.com/PatrickVibild/TellusAmazonPictures/master/pictures/HP/W. PS/840 G1 silver/BL/ES/6.jpg</v>
      </c>
      <c r="S8" s="27" t="str">
        <f>IF(ISBLANK(Values!$F7),"",Values!S7)</f>
        <v>https://raw.githubusercontent.com/PatrickVibild/TellusAmazonPictures/master/pictures/HP/W. PS/840 G1 silver/BL/ES/7.jpg</v>
      </c>
      <c r="T8" s="27" t="str">
        <f>IF(ISBLANK(Values!$F7),"",Values!T7)</f>
        <v>https://raw.githubusercontent.com/PatrickVibild/TellusAmazonPictures/master/pictures/HP/W. PS/840 G1 silver/BL/ES/8.jpg</v>
      </c>
      <c r="U8" s="27" t="str">
        <f>IF(ISBLANK(Values!$F7),"",Values!U7)</f>
        <v>https://raw.githubusercontent.com/PatrickVibild/TellusAmazonPictures/master/pictures/HP/W. PS/840 G1 silver/BL/ES/9.jpg</v>
      </c>
      <c r="W8" s="29" t="str">
        <f>IF(ISBLANK(Values!E7),"","Child")</f>
        <v>Child</v>
      </c>
      <c r="X8" s="29" t="str">
        <f>IF(ISBLANK(Values!E7),"",Values!$B$13)</f>
        <v>HP 840 G1 parent</v>
      </c>
      <c r="Y8" s="31" t="str">
        <f>IF(ISBLANK(Values!E7),"","Size-Color")</f>
        <v>Size-Color</v>
      </c>
      <c r="Z8" s="29" t="str">
        <f>IF(ISBLANK(Values!E7),"","variation")</f>
        <v>variation</v>
      </c>
      <c r="AA8" s="1"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4" t="str">
        <f>IF(ISBLANK(Values!E7),"",IF(Values!I7,Values!$B$23,Values!$B$33))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8" s="3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8" s="27" t="str">
        <f>IF(ISBLANK(Values!E7),"",Values!H7)</f>
        <v>Spaans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1" t="str">
        <f>IF(ISBLANK(Values!E7),"","Parts")</f>
        <v>Parts</v>
      </c>
      <c r="DP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47.99</v>
      </c>
    </row>
    <row r="9" spans="1:193" ht="64" x14ac:dyDescent="0.2">
      <c r="A9" s="1" t="str">
        <f>IF(ISBLANK(Values!E8),"",IF(Values!$B$37="EU","computercomponent","computer"))</f>
        <v>computercomponent</v>
      </c>
      <c r="B9" s="33" t="str">
        <f>IF(ISBLANK(Values!E8),"",Values!F8)</f>
        <v>HP 840 G1 silver BL - UK</v>
      </c>
      <c r="C9" s="29" t="str">
        <f>IF(ISBLANK(Values!E8),"","TellusRem")</f>
        <v>TellusRem</v>
      </c>
      <c r="D9" s="28">
        <f>IF(ISBLANK(Values!E8),"",Values!E8)</f>
        <v>5714401841067</v>
      </c>
      <c r="E9" s="1" t="str">
        <f>IF(ISBLANK(Values!E8),"","EAN")</f>
        <v>EAN</v>
      </c>
      <c r="F9" s="27" t="str">
        <f>IF(ISBLANK(Values!E8),"",IF(Values!J8, SUBSTITUTE(Values!$B$1, "{language}", Values!H8) &amp; " " &amp;Values!$B$3, SUBSTITUTE(Values!$B$2, "{language}", Values!$H8) &amp; " " &amp;Values!$B$3))</f>
        <v>vervangend UK toetsenbord met achtergrondverlichting voor HP   840 G1, 840 G2, 850 G1, 850 G2</v>
      </c>
      <c r="G9" s="29" t="str">
        <f>IF(ISBLANK(Values!E8),"","TellusRem")</f>
        <v>TellusRem</v>
      </c>
      <c r="H9" s="1" t="str">
        <f>IF(ISBLANK(Values!E8),"",Values!$B$16)</f>
        <v>computer-keyboards</v>
      </c>
      <c r="I9" s="1" t="str">
        <f>IF(ISBLANK(Values!E8),"","4730574031")</f>
        <v>4730574031</v>
      </c>
      <c r="J9" s="31" t="str">
        <f>IF(ISBLANK(Values!E8),"",Values!F8 )</f>
        <v>HP 840 G1 silver BL - UK</v>
      </c>
      <c r="K9" s="27">
        <f>IF(ISBLANK(Values!E8),"",IF(Values!J8, Values!$B$4, Values!$B$5))</f>
        <v>47.99</v>
      </c>
      <c r="L9" s="27" t="str">
        <f>IF(ISBLANK(Values!E8),"",IF($CO9="DEFAULT", Values!$B$18, ""))</f>
        <v/>
      </c>
      <c r="M9" s="27" t="str">
        <f>IF(ISBLANK(Values!E8),"",Values!$M8)</f>
        <v>https://raw.githubusercontent.com/PatrickVibild/TellusAmazonPictures/master/pictures/HP/W. PS/840 G1 silver/BL/UK/1.jpg</v>
      </c>
      <c r="N9" s="27" t="str">
        <f>IF(ISBLANK(Values!$F8),"",Values!N8)</f>
        <v>https://raw.githubusercontent.com/PatrickVibild/TellusAmazonPictures/master/pictures/HP/W. PS/840 G1 silver/BL/UK/2.jpg</v>
      </c>
      <c r="O9" s="27" t="str">
        <f>IF(ISBLANK(Values!$F8),"",Values!O8)</f>
        <v>https://raw.githubusercontent.com/PatrickVibild/TellusAmazonPictures/master/pictures/HP/W. PS/840 G1 silver/BL/UK/3.jpg</v>
      </c>
      <c r="P9" s="27" t="str">
        <f>IF(ISBLANK(Values!$F8),"",Values!P8)</f>
        <v>https://raw.githubusercontent.com/PatrickVibild/TellusAmazonPictures/master/pictures/HP/W. PS/840 G1 silver/BL/UK/4.jpg</v>
      </c>
      <c r="Q9" s="27" t="str">
        <f>IF(ISBLANK(Values!$F8),"",Values!Q8)</f>
        <v>https://raw.githubusercontent.com/PatrickVibild/TellusAmazonPictures/master/pictures/HP/W. PS/840 G1 silver/BL/UK/5.jpg</v>
      </c>
      <c r="R9" s="27" t="str">
        <f>IF(ISBLANK(Values!$F8),"",Values!R8)</f>
        <v>https://raw.githubusercontent.com/PatrickVibild/TellusAmazonPictures/master/pictures/HP/W. PS/840 G1 silver/BL/UK/6.jpg</v>
      </c>
      <c r="S9" s="27" t="str">
        <f>IF(ISBLANK(Values!$F8),"",Values!S8)</f>
        <v>https://raw.githubusercontent.com/PatrickVibild/TellusAmazonPictures/master/pictures/HP/W. PS/840 G1 silver/BL/UK/7.jpg</v>
      </c>
      <c r="T9" s="27" t="str">
        <f>IF(ISBLANK(Values!$F8),"",Values!T8)</f>
        <v>https://raw.githubusercontent.com/PatrickVibild/TellusAmazonPictures/master/pictures/HP/W. PS/840 G1 silver/BL/UK/8.jpg</v>
      </c>
      <c r="U9" s="27" t="str">
        <f>IF(ISBLANK(Values!$F8),"",Values!U8)</f>
        <v>https://raw.githubusercontent.com/PatrickVibild/TellusAmazonPictures/master/pictures/HP/W. PS/840 G1 silver/BL/UK/9.jpg</v>
      </c>
      <c r="W9" s="29" t="str">
        <f>IF(ISBLANK(Values!E8),"","Child")</f>
        <v>Child</v>
      </c>
      <c r="X9" s="29" t="str">
        <f>IF(ISBLANK(Values!E8),"",Values!$B$13)</f>
        <v>HP 840 G1 parent</v>
      </c>
      <c r="Y9" s="31" t="str">
        <f>IF(ISBLANK(Values!E8),"","Size-Color")</f>
        <v>Size-Color</v>
      </c>
      <c r="Z9" s="29" t="str">
        <f>IF(ISBLANK(Values!E8),"","variation")</f>
        <v>variation</v>
      </c>
      <c r="AA9" s="1"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4" t="str">
        <f>IF(ISBLANK(Values!E8),"",IF(Values!I8,Values!$B$23,Values!$B$33))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9" s="3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1" t="str">
        <f>IF(ISBLANK(Values!E8),"","Parts")</f>
        <v>Parts</v>
      </c>
      <c r="DP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47.99</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c r="GK10" s="63"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64" x14ac:dyDescent="0.2">
      <c r="A12" s="1" t="str">
        <f>IF(ISBLANK(Values!E11),"",IF(Values!$B$37="EU","computercomponent","computer"))</f>
        <v>computercomponent</v>
      </c>
      <c r="B12" s="33" t="str">
        <f>IF(ISBLANK(Values!E11),"",Values!F11)</f>
        <v>HP 840 G1 silver BL - US int</v>
      </c>
      <c r="C12" s="29" t="str">
        <f>IF(ISBLANK(Values!E11),"","TellusRem")</f>
        <v>TellusRem</v>
      </c>
      <c r="D12" s="28">
        <f>IF(ISBLANK(Values!E11),"",Values!E11)</f>
        <v>5714401841180</v>
      </c>
      <c r="E12" s="1" t="str">
        <f>IF(ISBLANK(Values!E11),"","EAN")</f>
        <v>EAN</v>
      </c>
      <c r="F12" s="27" t="str">
        <f>IF(ISBLANK(Values!E11),"",IF(Values!J11, SUBSTITUTE(Values!$B$1, "{language}", Values!H11) &amp; " " &amp;Values!$B$3, SUBSTITUTE(Values!$B$2, "{language}", Values!$H11) &amp; " " &amp;Values!$B$3))</f>
        <v>vervangend US Internationaal toetsenbord met achtergrondverlichting voor HP   840 G1, 840 G2, 850 G1, 850 G2</v>
      </c>
      <c r="G12" s="29" t="str">
        <f>IF(ISBLANK(Values!E11),"","TellusRem")</f>
        <v>TellusRem</v>
      </c>
      <c r="H12" s="1" t="str">
        <f>IF(ISBLANK(Values!E11),"",Values!$B$16)</f>
        <v>computer-keyboards</v>
      </c>
      <c r="I12" s="1" t="str">
        <f>IF(ISBLANK(Values!E11),"","4730574031")</f>
        <v>4730574031</v>
      </c>
      <c r="J12" s="31" t="str">
        <f>IF(ISBLANK(Values!E11),"",Values!F11 )</f>
        <v>HP 840 G1 silver BL - US int</v>
      </c>
      <c r="K12" s="27">
        <f>IF(ISBLANK(Values!E11),"",IF(Values!J11, Values!$B$4, Values!$B$5))</f>
        <v>47.99</v>
      </c>
      <c r="L12" s="27" t="str">
        <f>IF(ISBLANK(Values!E11),"",IF($CO12="DEFAULT", Values!$B$18, ""))</f>
        <v/>
      </c>
      <c r="M12" s="27" t="str">
        <f>IF(ISBLANK(Values!E11),"",Values!$M11)</f>
        <v>https://raw.githubusercontent.com/PatrickVibild/TellusAmazonPictures/master/pictures/HP/W. PS/840 G1 silver/BL/USI/1.jpg</v>
      </c>
      <c r="N12" s="27" t="str">
        <f>IF(ISBLANK(Values!$F11),"",Values!N11)</f>
        <v>https://raw.githubusercontent.com/PatrickVibild/TellusAmazonPictures/master/pictures/HP/W. PS/840 G1 silver/BL/USI/2.jpg</v>
      </c>
      <c r="O12" s="27" t="str">
        <f>IF(ISBLANK(Values!$F11),"",Values!O11)</f>
        <v>https://raw.githubusercontent.com/PatrickVibild/TellusAmazonPictures/master/pictures/HP/W. PS/840 G1 silver/BL/USI/3.jpg</v>
      </c>
      <c r="P12" s="27" t="str">
        <f>IF(ISBLANK(Values!$F11),"",Values!P11)</f>
        <v>https://raw.githubusercontent.com/PatrickVibild/TellusAmazonPictures/master/pictures/HP/W. PS/840 G1 silver/BL/USI/4.jpg</v>
      </c>
      <c r="Q12" s="27" t="str">
        <f>IF(ISBLANK(Values!$F11),"",Values!Q11)</f>
        <v>https://raw.githubusercontent.com/PatrickVibild/TellusAmazonPictures/master/pictures/HP/W. PS/840 G1 silver/BL/USI/5.jpg</v>
      </c>
      <c r="R12" s="27" t="str">
        <f>IF(ISBLANK(Values!$F11),"",Values!R11)</f>
        <v>https://raw.githubusercontent.com/PatrickVibild/TellusAmazonPictures/master/pictures/HP/W. PS/840 G1 silver/BL/USI/6.jpg</v>
      </c>
      <c r="S12" s="27" t="str">
        <f>IF(ISBLANK(Values!$F11),"",Values!S11)</f>
        <v>https://raw.githubusercontent.com/PatrickVibild/TellusAmazonPictures/master/pictures/HP/W. PS/840 G1 silver/BL/USI/7.jpg</v>
      </c>
      <c r="T12" s="27" t="str">
        <f>IF(ISBLANK(Values!$F11),"",Values!T11)</f>
        <v>https://raw.githubusercontent.com/PatrickVibild/TellusAmazonPictures/master/pictures/HP/W. PS/840 G1 silver/BL/USI/8.jpg</v>
      </c>
      <c r="U12" s="27" t="str">
        <f>IF(ISBLANK(Values!$F11),"",Values!U11)</f>
        <v>https://raw.githubusercontent.com/PatrickVibild/TellusAmazonPictures/master/pictures/HP/W. PS/840 G1 silver/BL/USI/9.jpg</v>
      </c>
      <c r="W12" s="29" t="str">
        <f>IF(ISBLANK(Values!E11),"","Child")</f>
        <v>Child</v>
      </c>
      <c r="X12" s="29" t="str">
        <f>IF(ISBLANK(Values!E11),"",Values!$B$13)</f>
        <v>HP 840 G1 parent</v>
      </c>
      <c r="Y12" s="31" t="str">
        <f>IF(ISBLANK(Values!E11),"","Size-Color")</f>
        <v>Size-Color</v>
      </c>
      <c r="Z12" s="29" t="str">
        <f>IF(ISBLANK(Values!E11),"","variation")</f>
        <v>variation</v>
      </c>
      <c r="AA12" s="1" t="str">
        <f>IF(ISBLANK(Values!E11),"",Values!$B$20)</f>
        <v>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4" t="str">
        <f>IF(ISBLANK(Values!E11),"",IF(Values!I11,Values!$B$23,Values!$B$33))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2" s="3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xml:space="preserve">👉 LAYOUT - 🇺🇸 with € symbol US Internationaal GEEN achtergrondverlichting. </v>
      </c>
      <c r="AM12" s="1" t="str">
        <f>SUBSTITUTE(IF(ISBLANK(Values!E11),"",Values!$B$27),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12" s="27" t="str">
        <f>IF(ISBLANK(Values!E11),"",Values!H11)</f>
        <v>US Internationaal</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2" s="1" t="str">
        <f>IF(ISBLANK(Values!E11),"","No")</f>
        <v>No</v>
      </c>
      <c r="DA12" s="1" t="str">
        <f>IF(ISBLANK(Values!E11),"","No")</f>
        <v>No</v>
      </c>
      <c r="DO12" s="1" t="str">
        <f>IF(ISBLANK(Values!E11),"","Parts")</f>
        <v>Parts</v>
      </c>
      <c r="DP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Y12" t="str">
        <f>IF(ISBLANK(Values!$E11), "", "not_applicable")</f>
        <v>not_applicable</v>
      </c>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3">
        <f>K12</f>
        <v>47.99</v>
      </c>
    </row>
    <row r="13" spans="1:193" ht="64" x14ac:dyDescent="0.2">
      <c r="A13" s="1" t="str">
        <f>IF(ISBLANK(Values!E12),"",IF(Values!$B$37="EU","computercomponent","computer"))</f>
        <v>computercomponent</v>
      </c>
      <c r="B13" s="33" t="str">
        <f>IF(ISBLANK(Values!E12),"",Values!F12)</f>
        <v>HP 840 G1 silver BL - US</v>
      </c>
      <c r="C13" s="29" t="str">
        <f>IF(ISBLANK(Values!E12),"","TellusRem")</f>
        <v>TellusRem</v>
      </c>
      <c r="D13" s="28">
        <f>IF(ISBLANK(Values!E12),"",Values!E12)</f>
        <v>5714401841203</v>
      </c>
      <c r="E13" s="1" t="str">
        <f>IF(ISBLANK(Values!E12),"","EAN")</f>
        <v>EAN</v>
      </c>
      <c r="F13" s="27" t="str">
        <f>IF(ISBLANK(Values!E12),"",IF(Values!J12, SUBSTITUTE(Values!$B$1, "{language}", Values!H12) &amp; " " &amp;Values!$B$3, SUBSTITUTE(Values!$B$2, "{language}", Values!$H12) &amp; " " &amp;Values!$B$3))</f>
        <v>vervangend US toetsenbord met achtergrondverlichting voor HP   840 G1, 840 G2, 850 G1, 850 G2</v>
      </c>
      <c r="G13" s="29" t="str">
        <f>IF(ISBLANK(Values!E12),"","TellusRem")</f>
        <v>TellusRem</v>
      </c>
      <c r="H13" s="1" t="str">
        <f>IF(ISBLANK(Values!E12),"",Values!$B$16)</f>
        <v>computer-keyboards</v>
      </c>
      <c r="I13" s="1" t="str">
        <f>IF(ISBLANK(Values!E12),"","4730574031")</f>
        <v>4730574031</v>
      </c>
      <c r="J13" s="31" t="str">
        <f>IF(ISBLANK(Values!E12),"",Values!F12 )</f>
        <v>HP 840 G1 silver BL - US</v>
      </c>
      <c r="K13" s="27">
        <f>IF(ISBLANK(Values!E12),"",IF(Values!J12, Values!$B$4, Values!$B$5))</f>
        <v>47.99</v>
      </c>
      <c r="L13" s="27">
        <f>IF(ISBLANK(Values!E12),"",IF($CO13="DEFAULT", Values!$B$18, ""))</f>
        <v>5</v>
      </c>
      <c r="M13" s="27" t="str">
        <f>IF(ISBLANK(Values!E12),"",Values!$M12)</f>
        <v>https://raw.githubusercontent.com/PatrickVibild/TellusAmazonPictures/master/pictures/HP/W. PS/840 G1 silver/BL/US/1.jpg</v>
      </c>
      <c r="N13" s="27" t="str">
        <f>IF(ISBLANK(Values!$F12),"",Values!N12)</f>
        <v>https://raw.githubusercontent.com/PatrickVibild/TellusAmazonPictures/master/pictures/HP/W. PS/840 G1 silver/BL/US/2.jpg</v>
      </c>
      <c r="O13" s="27" t="str">
        <f>IF(ISBLANK(Values!$F12),"",Values!O12)</f>
        <v>https://raw.githubusercontent.com/PatrickVibild/TellusAmazonPictures/master/pictures/HP/W. PS/840 G1 silver/BL/US/3.jpg</v>
      </c>
      <c r="P13" s="27" t="str">
        <f>IF(ISBLANK(Values!$F12),"",Values!P12)</f>
        <v>https://raw.githubusercontent.com/PatrickVibild/TellusAmazonPictures/master/pictures/HP/W. PS/840 G1 silver/BL/US/4.jpg</v>
      </c>
      <c r="Q13" s="27" t="str">
        <f>IF(ISBLANK(Values!$F12),"",Values!Q12)</f>
        <v>https://raw.githubusercontent.com/PatrickVibild/TellusAmazonPictures/master/pictures/HP/W. PS/840 G1 silver/BL/US/5.jpg</v>
      </c>
      <c r="R13" s="27" t="str">
        <f>IF(ISBLANK(Values!$F12),"",Values!R12)</f>
        <v>https://raw.githubusercontent.com/PatrickVibild/TellusAmazonPictures/master/pictures/HP/W. PS/840 G1 silver/BL/US/6.jpg</v>
      </c>
      <c r="S13" s="27" t="str">
        <f>IF(ISBLANK(Values!$F12),"",Values!S12)</f>
        <v>https://raw.githubusercontent.com/PatrickVibild/TellusAmazonPictures/master/pictures/HP/W. PS/840 G1 silver/BL/US/7.jpg</v>
      </c>
      <c r="T13" s="27" t="str">
        <f>IF(ISBLANK(Values!$F12),"",Values!T12)</f>
        <v>https://raw.githubusercontent.com/PatrickVibild/TellusAmazonPictures/master/pictures/HP/W. PS/840 G1 silver/BL/US/8.jpg</v>
      </c>
      <c r="U13" s="27" t="str">
        <f>IF(ISBLANK(Values!$F12),"",Values!U12)</f>
        <v>https://raw.githubusercontent.com/PatrickVibild/TellusAmazonPictures/master/pictures/HP/W. PS/840 G1 silver/BL/US/9.jpg</v>
      </c>
      <c r="W13" s="29" t="str">
        <f>IF(ISBLANK(Values!E12),"","Child")</f>
        <v>Child</v>
      </c>
      <c r="X13" s="29" t="str">
        <f>IF(ISBLANK(Values!E12),"",Values!$B$13)</f>
        <v>HP 840 G1 parent</v>
      </c>
      <c r="Y13" s="31" t="str">
        <f>IF(ISBLANK(Values!E12),"","Size-Color")</f>
        <v>Size-Color</v>
      </c>
      <c r="Z13" s="29" t="str">
        <f>IF(ISBLANK(Values!E12),"","variation")</f>
        <v>variation</v>
      </c>
      <c r="AA13" s="1" t="str">
        <f>IF(ISBLANK(Values!E12),"",Values!$B$20)</f>
        <v>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4" t="str">
        <f>IF(ISBLANK(Values!E12),"",IF(Values!I12,Values!$B$23,Values!$B$33))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3" s="3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US GEEN achtergrondverlichting. </v>
      </c>
      <c r="AM13" s="1" t="str">
        <f>SUBSTITUTE(IF(ISBLANK(Values!E12),"",Values!$B$27),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13" s="27" t="str">
        <f>IF(ISBLANK(Values!E12),"",Values!H12)</f>
        <v>US</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1" t="str">
        <f>IF(ISBLANK(Values!E12),"","Parts")</f>
        <v>Parts</v>
      </c>
      <c r="DP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47.99</v>
      </c>
    </row>
    <row r="14" spans="1:193" ht="64" x14ac:dyDescent="0.2">
      <c r="A14" s="1" t="str">
        <f>IF(ISBLANK(Values!E13),"",IF(Values!$B$37="EU","computercomponent","computer"))</f>
        <v>computercomponent</v>
      </c>
      <c r="B14" s="33" t="str">
        <f>IF(ISBLANK(Values!E13),"",Values!F13)</f>
        <v>HP 840 G1 silver REGULAR - DE</v>
      </c>
      <c r="C14" s="29" t="str">
        <f>IF(ISBLANK(Values!E13),"","TellusRem")</f>
        <v>TellusRem</v>
      </c>
      <c r="D14" s="28">
        <f>IF(ISBLANK(Values!E13),"",Values!E13)</f>
        <v>5714401840015</v>
      </c>
      <c r="E14" s="1" t="str">
        <f>IF(ISBLANK(Values!E13),"","EAN")</f>
        <v>EAN</v>
      </c>
      <c r="F14" s="27" t="str">
        <f>IF(ISBLANK(Values!E13),"",IF(Values!J13, SUBSTITUTE(Values!$B$1, "{language}", Values!H13) &amp; " " &amp;Values!$B$3, SUBSTITUTE(Values!$B$2, "{language}", Values!$H13) &amp; " " &amp;Values!$B$3))</f>
        <v>vervangend Duitse toetsenbord zonder achtergrondverlichting voor HP   840 G1, 840 G2, 850 G1, 850 G2</v>
      </c>
      <c r="G14" s="29" t="str">
        <f>IF(ISBLANK(Values!E13),"","TellusRem")</f>
        <v>TellusRem</v>
      </c>
      <c r="H14" s="1" t="str">
        <f>IF(ISBLANK(Values!E13),"",Values!$B$16)</f>
        <v>computer-keyboards</v>
      </c>
      <c r="I14" s="1" t="str">
        <f>IF(ISBLANK(Values!E13),"","4730574031")</f>
        <v>4730574031</v>
      </c>
      <c r="J14" s="31" t="str">
        <f>IF(ISBLANK(Values!E13),"",Values!F13 )</f>
        <v>HP 840 G1 silver REGULAR - DE</v>
      </c>
      <c r="K14" s="27">
        <f>IF(ISBLANK(Values!E13),"",IF(Values!J13, Values!$B$4, Values!$B$5))</f>
        <v>42.99</v>
      </c>
      <c r="L14" s="27" t="str">
        <f>IF(ISBLANK(Values!E13),"",IF($CO14="DEFAULT", Values!$B$18, ""))</f>
        <v/>
      </c>
      <c r="M14" s="27" t="str">
        <f>IF(ISBLANK(Values!E13),"",Values!$M13)</f>
        <v>https://raw.githubusercontent.com/PatrickVibild/TellusAmazonPictures/master/pictures/HP/W. PS/840 G1 silver/REG/DE/1.jpg</v>
      </c>
      <c r="N14" s="27" t="str">
        <f>IF(ISBLANK(Values!$F13),"",Values!N13)</f>
        <v>https://raw.githubusercontent.com/PatrickVibild/TellusAmazonPictures/master/pictures/HP/W. PS/840 G1 silver/REG/DE/2.jpg</v>
      </c>
      <c r="O14" s="27" t="str">
        <f>IF(ISBLANK(Values!$F13),"",Values!O13)</f>
        <v>https://raw.githubusercontent.com/PatrickVibild/TellusAmazonPictures/master/pictures/HP/W. PS/840 G1 silver/REG/DE/3.jpg</v>
      </c>
      <c r="P14" s="27" t="str">
        <f>IF(ISBLANK(Values!$F13),"",Values!P13)</f>
        <v>https://raw.githubusercontent.com/PatrickVibild/TellusAmazonPictures/master/pictures/HP/W. PS/840 G1 silver/REG/DE/4.jpg</v>
      </c>
      <c r="Q14" s="27" t="str">
        <f>IF(ISBLANK(Values!$F13),"",Values!Q13)</f>
        <v>https://raw.githubusercontent.com/PatrickVibild/TellusAmazonPictures/master/pictures/HP/W. PS/840 G1 silver/REG/DE/5.jpg</v>
      </c>
      <c r="R14" s="27" t="str">
        <f>IF(ISBLANK(Values!$F13),"",Values!R13)</f>
        <v>https://raw.githubusercontent.com/PatrickVibild/TellusAmazonPictures/master/pictures/HP/W. PS/840 G1 silver/REG/DE/6.jpg</v>
      </c>
      <c r="S14" s="27" t="str">
        <f>IF(ISBLANK(Values!$F13),"",Values!S13)</f>
        <v>https://raw.githubusercontent.com/PatrickVibild/TellusAmazonPictures/master/pictures/HP/W. PS/840 G1 silver/REG/DE/7.jpg</v>
      </c>
      <c r="T14" s="27" t="str">
        <f>IF(ISBLANK(Values!$F13),"",Values!T13)</f>
        <v>https://raw.githubusercontent.com/PatrickVibild/TellusAmazonPictures/master/pictures/HP/W. PS/840 G1 silver/REG/DE/8.jpg</v>
      </c>
      <c r="U14" s="27" t="str">
        <f>IF(ISBLANK(Values!$F13),"",Values!U13)</f>
        <v>https://raw.githubusercontent.com/PatrickVibild/TellusAmazonPictures/master/pictures/HP/W. PS/840 G1 silver/REG/DE/9.jpg</v>
      </c>
      <c r="W14" s="29" t="str">
        <f>IF(ISBLANK(Values!E13),"","Child")</f>
        <v>Child</v>
      </c>
      <c r="X14" s="29" t="str">
        <f>IF(ISBLANK(Values!E13),"",Values!$B$13)</f>
        <v>HP 840 G1 parent</v>
      </c>
      <c r="Y14" s="31" t="str">
        <f>IF(ISBLANK(Values!E13),"","Size-Color")</f>
        <v>Size-Color</v>
      </c>
      <c r="Z14" s="29" t="str">
        <f>IF(ISBLANK(Values!E13),"","variation")</f>
        <v>variation</v>
      </c>
      <c r="AA14" s="1" t="str">
        <f>IF(ISBLANK(Values!E13),"",Values!$B$20)</f>
        <v>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4" t="str">
        <f>IF(ISBLANK(Values!E13),"",IF(Values!I13,Values!$B$23,Values!$B$33))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4" s="3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LAYOUT - 🇩🇪 Duitse zonder achtergrondverlichting.</v>
      </c>
      <c r="AM14" s="1" t="str">
        <f>SUBSTITUTE(IF(ISBLANK(Values!E13),"",Values!$B$27),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14" s="27" t="str">
        <f>IF(ISBLANK(Values!E13),"",Values!H13)</f>
        <v>Duitse</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AMAZON_EU</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1" t="str">
        <f>IF(ISBLANK(Values!E13),"","Parts")</f>
        <v>Parts</v>
      </c>
      <c r="DP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IF(ISBLANK(Values!$E13), "", "not_applicable")</f>
        <v>not_applicable</v>
      </c>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42.99</v>
      </c>
    </row>
    <row r="15" spans="1:193" ht="64" x14ac:dyDescent="0.2">
      <c r="A15" s="1" t="str">
        <f>IF(ISBLANK(Values!E14),"",IF(Values!$B$37="EU","computercomponent","computer"))</f>
        <v>computercomponent</v>
      </c>
      <c r="B15" s="33" t="str">
        <f>IF(ISBLANK(Values!E14),"",Values!F14)</f>
        <v>HP 840 G1 silver REGULAR - FR</v>
      </c>
      <c r="C15" s="29" t="str">
        <f>IF(ISBLANK(Values!E14),"","TellusRem")</f>
        <v>TellusRem</v>
      </c>
      <c r="D15" s="28">
        <f>IF(ISBLANK(Values!E14),"",Values!E14)</f>
        <v>5714401840022</v>
      </c>
      <c r="E15" s="1" t="str">
        <f>IF(ISBLANK(Values!E14),"","EAN")</f>
        <v>EAN</v>
      </c>
      <c r="F15" s="27" t="str">
        <f>IF(ISBLANK(Values!E14),"",IF(Values!J14, SUBSTITUTE(Values!$B$1, "{language}", Values!H14) &amp; " " &amp;Values!$B$3, SUBSTITUTE(Values!$B$2, "{language}", Values!$H14) &amp; " " &amp;Values!$B$3))</f>
        <v>vervangend Frans toetsenbord zonder achtergrondverlichting voor HP   840 G1, 840 G2, 850 G1, 850 G2</v>
      </c>
      <c r="G15" s="29" t="str">
        <f>IF(ISBLANK(Values!E14),"","TellusRem")</f>
        <v>TellusRem</v>
      </c>
      <c r="H15" s="1" t="str">
        <f>IF(ISBLANK(Values!E14),"",Values!$B$16)</f>
        <v>computer-keyboards</v>
      </c>
      <c r="I15" s="1" t="str">
        <f>IF(ISBLANK(Values!E14),"","4730574031")</f>
        <v>4730574031</v>
      </c>
      <c r="J15" s="31" t="str">
        <f>IF(ISBLANK(Values!E14),"",Values!F14 )</f>
        <v>HP 840 G1 silver REGULAR - FR</v>
      </c>
      <c r="K15" s="27">
        <f>IF(ISBLANK(Values!E14),"",IF(Values!J14, Values!$B$4, Values!$B$5))</f>
        <v>42.99</v>
      </c>
      <c r="L15" s="27" t="str">
        <f>IF(ISBLANK(Values!E14),"",IF($CO15="DEFAULT", Values!$B$18, ""))</f>
        <v/>
      </c>
      <c r="M15" s="27" t="str">
        <f>IF(ISBLANK(Values!E14),"",Values!$M14)</f>
        <v>https://raw.githubusercontent.com/PatrickVibild/TellusAmazonPictures/master/pictures/HP/W. PS/840 G1 silver/REG/FR/1.jpg</v>
      </c>
      <c r="N15" s="27" t="str">
        <f>IF(ISBLANK(Values!$F14),"",Values!N14)</f>
        <v>https://raw.githubusercontent.com/PatrickVibild/TellusAmazonPictures/master/pictures/HP/W. PS/840 G1 silver/REG/FR/2.jpg</v>
      </c>
      <c r="O15" s="27" t="str">
        <f>IF(ISBLANK(Values!$F14),"",Values!O14)</f>
        <v>https://raw.githubusercontent.com/PatrickVibild/TellusAmazonPictures/master/pictures/HP/W. PS/840 G1 silver/REG/FR/3.jpg</v>
      </c>
      <c r="P15" s="27" t="str">
        <f>IF(ISBLANK(Values!$F14),"",Values!P14)</f>
        <v>https://raw.githubusercontent.com/PatrickVibild/TellusAmazonPictures/master/pictures/HP/W. PS/840 G1 silver/REG/FR/4.jpg</v>
      </c>
      <c r="Q15" s="27" t="str">
        <f>IF(ISBLANK(Values!$F14),"",Values!Q14)</f>
        <v>https://raw.githubusercontent.com/PatrickVibild/TellusAmazonPictures/master/pictures/HP/W. PS/840 G1 silver/REG/FR/5.jpg</v>
      </c>
      <c r="R15" s="27" t="str">
        <f>IF(ISBLANK(Values!$F14),"",Values!R14)</f>
        <v>https://raw.githubusercontent.com/PatrickVibild/TellusAmazonPictures/master/pictures/HP/W. PS/840 G1 silver/REG/FR/6.jpg</v>
      </c>
      <c r="S15" s="27" t="str">
        <f>IF(ISBLANK(Values!$F14),"",Values!S14)</f>
        <v>https://raw.githubusercontent.com/PatrickVibild/TellusAmazonPictures/master/pictures/HP/W. PS/840 G1 silver/REG/FR/7.jpg</v>
      </c>
      <c r="T15" s="27" t="str">
        <f>IF(ISBLANK(Values!$F14),"",Values!T14)</f>
        <v>https://raw.githubusercontent.com/PatrickVibild/TellusAmazonPictures/master/pictures/HP/W. PS/840 G1 silver/REG/FR/8.jpg</v>
      </c>
      <c r="U15" s="27" t="str">
        <f>IF(ISBLANK(Values!$F14),"",Values!U14)</f>
        <v>https://raw.githubusercontent.com/PatrickVibild/TellusAmazonPictures/master/pictures/HP/W. PS/840 G1 silver/REG/FR/9.jpg</v>
      </c>
      <c r="W15" s="29" t="str">
        <f>IF(ISBLANK(Values!E14),"","Child")</f>
        <v>Child</v>
      </c>
      <c r="X15" s="29" t="str">
        <f>IF(ISBLANK(Values!E14),"",Values!$B$13)</f>
        <v>HP 840 G1 parent</v>
      </c>
      <c r="Y15" s="31" t="str">
        <f>IF(ISBLANK(Values!E14),"","Size-Color")</f>
        <v>Size-Color</v>
      </c>
      <c r="Z15" s="29" t="str">
        <f>IF(ISBLANK(Values!E14),"","variation")</f>
        <v>variation</v>
      </c>
      <c r="AA15" s="1" t="str">
        <f>IF(ISBLANK(Values!E14),"",Values!$B$20)</f>
        <v>Update</v>
      </c>
      <c r="AB15" s="1"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34" t="str">
        <f>IF(ISBLANK(Values!E14),"",IF(Values!I14,Values!$B$23,Values!$B$33))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5" s="3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LAYOUT - 🇫🇷 Frans zonder achtergrondverlichting.</v>
      </c>
      <c r="AM15" s="1" t="str">
        <f>SUBSTITUTE(IF(ISBLANK(Values!E14),"",Values!$B$27),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15" s="27" t="str">
        <f>IF(ISBLANK(Values!E14),"",Values!H14)</f>
        <v>Frans</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AMAZON_EU</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5" s="1" t="str">
        <f>IF(ISBLANK(Values!E14),"","No")</f>
        <v>No</v>
      </c>
      <c r="DA15" s="1" t="str">
        <f>IF(ISBLANK(Values!E14),"","No")</f>
        <v>No</v>
      </c>
      <c r="DO15" s="1" t="str">
        <f>IF(ISBLANK(Values!E14),"","Parts")</f>
        <v>Parts</v>
      </c>
      <c r="DP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Y15" t="str">
        <f>IF(ISBLANK(Values!$E14), "", "not_applicable")</f>
        <v>not_applicable</v>
      </c>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1" t="str">
        <f>IF(ISBLANK(Values!E14),"","New")</f>
        <v>New</v>
      </c>
      <c r="FE15" s="1" t="str">
        <f>IF(ISBLANK(Values!E14),"",IF(CO15&lt;&gt;"DEFAULT", "", 3))</f>
        <v/>
      </c>
      <c r="FH15" s="1" t="str">
        <f>IF(ISBLANK(Values!E14),"","FALSE")</f>
        <v>FALSE</v>
      </c>
      <c r="FI15" s="1" t="str">
        <f>IF(ISBLANK(Values!E14),"","FALSE")</f>
        <v>FALSE</v>
      </c>
      <c r="FJ15" s="1" t="str">
        <f>IF(ISBLANK(Values!E14),"","FALSE")</f>
        <v>FALSE</v>
      </c>
      <c r="FM15" s="1" t="str">
        <f>IF(ISBLANK(Values!E14),"","1")</f>
        <v>1</v>
      </c>
      <c r="FO15" s="27">
        <f>IF(ISBLANK(Values!E14),"",IF(Values!J14, Values!$B$4, Values!$B$5))</f>
        <v>42.99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3">
        <f>K15</f>
        <v>42.99</v>
      </c>
    </row>
    <row r="16" spans="1:193" ht="64" x14ac:dyDescent="0.2">
      <c r="A16" s="1" t="str">
        <f>IF(ISBLANK(Values!E15),"",IF(Values!$B$37="EU","computercomponent","computer"))</f>
        <v>computercomponent</v>
      </c>
      <c r="B16" s="33" t="str">
        <f>IF(ISBLANK(Values!E15),"",Values!F15)</f>
        <v>HP 840 G1 silver REGULAR - IT</v>
      </c>
      <c r="C16" s="29" t="str">
        <f>IF(ISBLANK(Values!E15),"","TellusRem")</f>
        <v>TellusRem</v>
      </c>
      <c r="D16" s="28">
        <f>IF(ISBLANK(Values!E15),"",Values!E15)</f>
        <v>5714401840039</v>
      </c>
      <c r="E16" s="1" t="str">
        <f>IF(ISBLANK(Values!E15),"","EAN")</f>
        <v>EAN</v>
      </c>
      <c r="F16" s="27" t="str">
        <f>IF(ISBLANK(Values!E15),"",IF(Values!J15, SUBSTITUTE(Values!$B$1, "{language}", Values!H15) &amp; " " &amp;Values!$B$3, SUBSTITUTE(Values!$B$2, "{language}", Values!$H15) &amp; " " &amp;Values!$B$3))</f>
        <v>vervangend Italiaans toetsenbord zonder achtergrondverlichting voor HP   840 G1, 840 G2, 850 G1, 850 G2</v>
      </c>
      <c r="G16" s="29" t="str">
        <f>IF(ISBLANK(Values!E15),"","TellusRem")</f>
        <v>TellusRem</v>
      </c>
      <c r="H16" s="1" t="str">
        <f>IF(ISBLANK(Values!E15),"",Values!$B$16)</f>
        <v>computer-keyboards</v>
      </c>
      <c r="I16" s="1" t="str">
        <f>IF(ISBLANK(Values!E15),"","4730574031")</f>
        <v>4730574031</v>
      </c>
      <c r="J16" s="31" t="str">
        <f>IF(ISBLANK(Values!E15),"",Values!F15 )</f>
        <v>HP 840 G1 silver REGULAR - IT</v>
      </c>
      <c r="K16" s="27">
        <f>IF(ISBLANK(Values!E15),"",IF(Values!J15, Values!$B$4, Values!$B$5))</f>
        <v>42.99</v>
      </c>
      <c r="L16" s="27" t="str">
        <f>IF(ISBLANK(Values!E15),"",IF($CO16="DEFAULT", Values!$B$18, ""))</f>
        <v/>
      </c>
      <c r="M16" s="27" t="str">
        <f>IF(ISBLANK(Values!E15),"",Values!$M15)</f>
        <v>https://raw.githubusercontent.com/PatrickVibild/TellusAmazonPictures/master/pictures/HP/W. PS/840 G1 silver/REG/IT/1.jpg</v>
      </c>
      <c r="N16" s="27" t="str">
        <f>IF(ISBLANK(Values!$F15),"",Values!N15)</f>
        <v>https://raw.githubusercontent.com/PatrickVibild/TellusAmazonPictures/master/pictures/HP/W. PS/840 G1 silver/REG/IT/2.jpg</v>
      </c>
      <c r="O16" s="27" t="str">
        <f>IF(ISBLANK(Values!$F15),"",Values!O15)</f>
        <v>https://raw.githubusercontent.com/PatrickVibild/TellusAmazonPictures/master/pictures/HP/W. PS/840 G1 silver/REG/IT/3.jpg</v>
      </c>
      <c r="P16" s="27" t="str">
        <f>IF(ISBLANK(Values!$F15),"",Values!P15)</f>
        <v>https://raw.githubusercontent.com/PatrickVibild/TellusAmazonPictures/master/pictures/HP/W. PS/840 G1 silver/REG/IT/4.jpg</v>
      </c>
      <c r="Q16" s="27" t="str">
        <f>IF(ISBLANK(Values!$F15),"",Values!Q15)</f>
        <v>https://raw.githubusercontent.com/PatrickVibild/TellusAmazonPictures/master/pictures/HP/W. PS/840 G1 silver/REG/IT/5.jpg</v>
      </c>
      <c r="R16" s="27" t="str">
        <f>IF(ISBLANK(Values!$F15),"",Values!R15)</f>
        <v>https://raw.githubusercontent.com/PatrickVibild/TellusAmazonPictures/master/pictures/HP/W. PS/840 G1 silver/REG/IT/6.jpg</v>
      </c>
      <c r="S16" s="27" t="str">
        <f>IF(ISBLANK(Values!$F15),"",Values!S15)</f>
        <v>https://raw.githubusercontent.com/PatrickVibild/TellusAmazonPictures/master/pictures/HP/W. PS/840 G1 silver/REG/IT/7.jpg</v>
      </c>
      <c r="T16" s="27" t="str">
        <f>IF(ISBLANK(Values!$F15),"",Values!T15)</f>
        <v>https://raw.githubusercontent.com/PatrickVibild/TellusAmazonPictures/master/pictures/HP/W. PS/840 G1 silver/REG/IT/8.jpg</v>
      </c>
      <c r="U16" s="27" t="str">
        <f>IF(ISBLANK(Values!$F15),"",Values!U15)</f>
        <v>https://raw.githubusercontent.com/PatrickVibild/TellusAmazonPictures/master/pictures/HP/W. PS/840 G1 silver/REG/IT/9.jpg</v>
      </c>
      <c r="W16" s="29" t="str">
        <f>IF(ISBLANK(Values!E15),"","Child")</f>
        <v>Child</v>
      </c>
      <c r="X16" s="29" t="str">
        <f>IF(ISBLANK(Values!E15),"",Values!$B$13)</f>
        <v>HP 840 G1 parent</v>
      </c>
      <c r="Y16" s="31" t="str">
        <f>IF(ISBLANK(Values!E15),"","Size-Color")</f>
        <v>Size-Color</v>
      </c>
      <c r="Z16" s="29" t="str">
        <f>IF(ISBLANK(Values!E15),"","variation")</f>
        <v>variation</v>
      </c>
      <c r="AA16" s="1" t="str">
        <f>IF(ISBLANK(Values!E15),"",Values!$B$20)</f>
        <v>Update</v>
      </c>
      <c r="AB16" s="1"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34" t="str">
        <f>IF(ISBLANK(Values!E15),"",IF(Values!I15,Values!$B$23,Values!$B$33))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6" s="3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LAYOUT - 🇮🇹 Italiaans zonder achtergrondverlichting.</v>
      </c>
      <c r="AM16" s="1" t="str">
        <f>SUBSTITUTE(IF(ISBLANK(Values!E15),"",Values!$B$27),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16" s="27" t="str">
        <f>IF(ISBLANK(Values!E15),"",Values!H15)</f>
        <v>Italiaans</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AMAZON_EU</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6" s="1" t="str">
        <f>IF(ISBLANK(Values!E15),"","No")</f>
        <v>No</v>
      </c>
      <c r="DA16" s="1" t="str">
        <f>IF(ISBLANK(Values!E15),"","No")</f>
        <v>No</v>
      </c>
      <c r="DO16" s="1" t="str">
        <f>IF(ISBLANK(Values!E15),"","Parts")</f>
        <v>Parts</v>
      </c>
      <c r="DP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Y16" t="str">
        <f>IF(ISBLANK(Values!$E15), "", "not_applicable")</f>
        <v>not_applicable</v>
      </c>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1" t="str">
        <f>IF(ISBLANK(Values!E15),"","New")</f>
        <v>New</v>
      </c>
      <c r="FE16" s="1" t="str">
        <f>IF(ISBLANK(Values!E15),"",IF(CO16&lt;&gt;"DEFAULT", "", 3))</f>
        <v/>
      </c>
      <c r="FH16" s="1" t="str">
        <f>IF(ISBLANK(Values!E15),"","FALSE")</f>
        <v>FALSE</v>
      </c>
      <c r="FI16" s="1" t="str">
        <f>IF(ISBLANK(Values!E15),"","FALSE")</f>
        <v>FALSE</v>
      </c>
      <c r="FJ16" s="1" t="str">
        <f>IF(ISBLANK(Values!E15),"","FALSE")</f>
        <v>FALSE</v>
      </c>
      <c r="FM16" s="1" t="str">
        <f>IF(ISBLANK(Values!E15),"","1")</f>
        <v>1</v>
      </c>
      <c r="FO16" s="27">
        <f>IF(ISBLANK(Values!E15),"",IF(Values!J15, Values!$B$4, Values!$B$5))</f>
        <v>42.99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3">
        <f>K16</f>
        <v>42.99</v>
      </c>
    </row>
    <row r="17" spans="1:193" ht="64" x14ac:dyDescent="0.2">
      <c r="A17" s="1" t="str">
        <f>IF(ISBLANK(Values!E16),"",IF(Values!$B$37="EU","computercomponent","computer"))</f>
        <v>computercomponent</v>
      </c>
      <c r="B17" s="33" t="str">
        <f>IF(ISBLANK(Values!E16),"",Values!F16)</f>
        <v>HP 840 G1 silver REGULAR - ES</v>
      </c>
      <c r="C17" s="29" t="str">
        <f>IF(ISBLANK(Values!E16),"","TellusRem")</f>
        <v>TellusRem</v>
      </c>
      <c r="D17" s="28">
        <f>IF(ISBLANK(Values!E16),"",Values!E16)</f>
        <v>5714401840046</v>
      </c>
      <c r="E17" s="1" t="str">
        <f>IF(ISBLANK(Values!E16),"","EAN")</f>
        <v>EAN</v>
      </c>
      <c r="F17" s="27" t="str">
        <f>IF(ISBLANK(Values!E16),"",IF(Values!J16, SUBSTITUTE(Values!$B$1, "{language}", Values!H16) &amp; " " &amp;Values!$B$3, SUBSTITUTE(Values!$B$2, "{language}", Values!$H16) &amp; " " &amp;Values!$B$3))</f>
        <v>vervangend Spaans toetsenbord zonder achtergrondverlichting voor HP   840 G1, 840 G2, 850 G1, 850 G2</v>
      </c>
      <c r="G17" s="29" t="str">
        <f>IF(ISBLANK(Values!E16),"","TellusRem")</f>
        <v>TellusRem</v>
      </c>
      <c r="H17" s="1" t="str">
        <f>IF(ISBLANK(Values!E16),"",Values!$B$16)</f>
        <v>computer-keyboards</v>
      </c>
      <c r="I17" s="1" t="str">
        <f>IF(ISBLANK(Values!E16),"","4730574031")</f>
        <v>4730574031</v>
      </c>
      <c r="J17" s="31" t="str">
        <f>IF(ISBLANK(Values!E16),"",Values!F16 )</f>
        <v>HP 840 G1 silver REGULAR - ES</v>
      </c>
      <c r="K17" s="27">
        <f>IF(ISBLANK(Values!E16),"",IF(Values!J16, Values!$B$4, Values!$B$5))</f>
        <v>42.99</v>
      </c>
      <c r="L17" s="27" t="str">
        <f>IF(ISBLANK(Values!E16),"",IF($CO17="DEFAULT", Values!$B$18, ""))</f>
        <v/>
      </c>
      <c r="M17" s="27" t="str">
        <f>IF(ISBLANK(Values!E16),"",Values!$M16)</f>
        <v>https://raw.githubusercontent.com/PatrickVibild/TellusAmazonPictures/master/pictures/HP/W. PS/840 G1 silver/REG/ES/1.jpg</v>
      </c>
      <c r="N17" s="27" t="str">
        <f>IF(ISBLANK(Values!$F16),"",Values!N16)</f>
        <v>https://raw.githubusercontent.com/PatrickVibild/TellusAmazonPictures/master/pictures/HP/W. PS/840 G1 silver/REG/ES/2.jpg</v>
      </c>
      <c r="O17" s="27" t="str">
        <f>IF(ISBLANK(Values!$F16),"",Values!O16)</f>
        <v>https://raw.githubusercontent.com/PatrickVibild/TellusAmazonPictures/master/pictures/HP/W. PS/840 G1 silver/REG/ES/3.jpg</v>
      </c>
      <c r="P17" s="27" t="str">
        <f>IF(ISBLANK(Values!$F16),"",Values!P16)</f>
        <v>https://raw.githubusercontent.com/PatrickVibild/TellusAmazonPictures/master/pictures/HP/W. PS/840 G1 silver/REG/ES/4.jpg</v>
      </c>
      <c r="Q17" s="27" t="str">
        <f>IF(ISBLANK(Values!$F16),"",Values!Q16)</f>
        <v>https://raw.githubusercontent.com/PatrickVibild/TellusAmazonPictures/master/pictures/HP/W. PS/840 G1 silver/REG/ES/5.jpg</v>
      </c>
      <c r="R17" s="27" t="str">
        <f>IF(ISBLANK(Values!$F16),"",Values!R16)</f>
        <v>https://raw.githubusercontent.com/PatrickVibild/TellusAmazonPictures/master/pictures/HP/W. PS/840 G1 silver/REG/ES/6.jpg</v>
      </c>
      <c r="S17" s="27" t="str">
        <f>IF(ISBLANK(Values!$F16),"",Values!S16)</f>
        <v>https://raw.githubusercontent.com/PatrickVibild/TellusAmazonPictures/master/pictures/HP/W. PS/840 G1 silver/REG/ES/7.jpg</v>
      </c>
      <c r="T17" s="27" t="str">
        <f>IF(ISBLANK(Values!$F16),"",Values!T16)</f>
        <v>https://raw.githubusercontent.com/PatrickVibild/TellusAmazonPictures/master/pictures/HP/W. PS/840 G1 silver/REG/ES/8.jpg</v>
      </c>
      <c r="U17" s="27" t="str">
        <f>IF(ISBLANK(Values!$F16),"",Values!U16)</f>
        <v>https://raw.githubusercontent.com/PatrickVibild/TellusAmazonPictures/master/pictures/HP/W. PS/840 G1 silver/REG/ES/9.jpg</v>
      </c>
      <c r="W17" s="29" t="str">
        <f>IF(ISBLANK(Values!E16),"","Child")</f>
        <v>Child</v>
      </c>
      <c r="X17" s="29" t="str">
        <f>IF(ISBLANK(Values!E16),"",Values!$B$13)</f>
        <v>HP 840 G1 parent</v>
      </c>
      <c r="Y17" s="31" t="str">
        <f>IF(ISBLANK(Values!E16),"","Size-Color")</f>
        <v>Size-Color</v>
      </c>
      <c r="Z17" s="29" t="str">
        <f>IF(ISBLANK(Values!E16),"","variation")</f>
        <v>variation</v>
      </c>
      <c r="AA17" s="1" t="str">
        <f>IF(ISBLANK(Values!E16),"",Values!$B$20)</f>
        <v>Update</v>
      </c>
      <c r="AB17" s="1"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34" t="str">
        <f>IF(ISBLANK(Values!E16),"",IF(Values!I16,Values!$B$23,Values!$B$33))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7" s="3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LAYOUT - 🇪🇸 Spaans zonder achtergrondverlichting.</v>
      </c>
      <c r="AM17" s="1" t="str">
        <f>SUBSTITUTE(IF(ISBLANK(Values!E16),"",Values!$B$27),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17" s="27" t="str">
        <f>IF(ISBLANK(Values!E16),"",Values!H16)</f>
        <v>Spaans</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AMAZON_EU</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7" s="1" t="str">
        <f>IF(ISBLANK(Values!E16),"","No")</f>
        <v>No</v>
      </c>
      <c r="DA17" s="1" t="str">
        <f>IF(ISBLANK(Values!E16),"","No")</f>
        <v>No</v>
      </c>
      <c r="DO17" s="1" t="str">
        <f>IF(ISBLANK(Values!E16),"","Parts")</f>
        <v>Parts</v>
      </c>
      <c r="DP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Y17" t="str">
        <f>IF(ISBLANK(Values!$E16), "", "not_applicable")</f>
        <v>not_applicable</v>
      </c>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1" t="str">
        <f>IF(ISBLANK(Values!E16),"","New")</f>
        <v>New</v>
      </c>
      <c r="FE17" s="1" t="str">
        <f>IF(ISBLANK(Values!E16),"",IF(CO17&lt;&gt;"DEFAULT", "", 3))</f>
        <v/>
      </c>
      <c r="FH17" s="1" t="str">
        <f>IF(ISBLANK(Values!E16),"","FALSE")</f>
        <v>FALSE</v>
      </c>
      <c r="FI17" s="1" t="str">
        <f>IF(ISBLANK(Values!E16),"","FALSE")</f>
        <v>FALSE</v>
      </c>
      <c r="FJ17" s="1" t="str">
        <f>IF(ISBLANK(Values!E16),"","FALSE")</f>
        <v>FALSE</v>
      </c>
      <c r="FM17" s="1" t="str">
        <f>IF(ISBLANK(Values!E16),"","1")</f>
        <v>1</v>
      </c>
      <c r="FO17" s="27">
        <f>IF(ISBLANK(Values!E16),"",IF(Values!J16, Values!$B$4, Values!$B$5))</f>
        <v>42.99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3">
        <f>K17</f>
        <v>42.99</v>
      </c>
    </row>
    <row r="18" spans="1:193" ht="64" x14ac:dyDescent="0.2">
      <c r="A18" s="1" t="str">
        <f>IF(ISBLANK(Values!E17),"",IF(Values!$B$37="EU","computercomponent","computer"))</f>
        <v>computercomponent</v>
      </c>
      <c r="B18" s="33" t="str">
        <f>IF(ISBLANK(Values!E17),"",Values!F17)</f>
        <v>HP 840 G1 silver REGULAR - UK</v>
      </c>
      <c r="C18" s="29" t="str">
        <f>IF(ISBLANK(Values!E17),"","TellusRem")</f>
        <v>TellusRem</v>
      </c>
      <c r="D18" s="28">
        <f>IF(ISBLANK(Values!E17),"",Values!E17)</f>
        <v>5714401840060</v>
      </c>
      <c r="E18" s="1" t="str">
        <f>IF(ISBLANK(Values!E17),"","EAN")</f>
        <v>EAN</v>
      </c>
      <c r="F18" s="27" t="str">
        <f>IF(ISBLANK(Values!E17),"",IF(Values!J17, SUBSTITUTE(Values!$B$1, "{language}", Values!H17) &amp; " " &amp;Values!$B$3, SUBSTITUTE(Values!$B$2, "{language}", Values!$H17) &amp; " " &amp;Values!$B$3))</f>
        <v>vervangend UK toetsenbord zonder achtergrondverlichting voor HP   840 G1, 840 G2, 850 G1, 850 G2</v>
      </c>
      <c r="G18" s="29" t="str">
        <f>IF(ISBLANK(Values!E17),"","TellusRem")</f>
        <v>TellusRem</v>
      </c>
      <c r="H18" s="1" t="str">
        <f>IF(ISBLANK(Values!E17),"",Values!$B$16)</f>
        <v>computer-keyboards</v>
      </c>
      <c r="I18" s="1" t="str">
        <f>IF(ISBLANK(Values!E17),"","4730574031")</f>
        <v>4730574031</v>
      </c>
      <c r="J18" s="31" t="str">
        <f>IF(ISBLANK(Values!E17),"",Values!F17 )</f>
        <v>HP 840 G1 silver REGULAR - UK</v>
      </c>
      <c r="K18" s="27">
        <f>IF(ISBLANK(Values!E17),"",IF(Values!J17, Values!$B$4, Values!$B$5))</f>
        <v>42.99</v>
      </c>
      <c r="L18" s="27" t="str">
        <f>IF(ISBLANK(Values!E17),"",IF($CO18="DEFAULT", Values!$B$18, ""))</f>
        <v/>
      </c>
      <c r="M18" s="27" t="str">
        <f>IF(ISBLANK(Values!E17),"",Values!$M17)</f>
        <v>https://raw.githubusercontent.com/PatrickVibild/TellusAmazonPictures/master/pictures/HP/W. PS/840 G1 silver/REG/UK/1.jpg</v>
      </c>
      <c r="N18" s="27" t="str">
        <f>IF(ISBLANK(Values!$F17),"",Values!N17)</f>
        <v>https://raw.githubusercontent.com/PatrickVibild/TellusAmazonPictures/master/pictures/HP/W. PS/840 G1 silver/REG/UK/2.jpg</v>
      </c>
      <c r="O18" s="27" t="str">
        <f>IF(ISBLANK(Values!$F17),"",Values!O17)</f>
        <v>https://raw.githubusercontent.com/PatrickVibild/TellusAmazonPictures/master/pictures/HP/W. PS/840 G1 silver/REG/UK/3.jpg</v>
      </c>
      <c r="P18" s="27" t="str">
        <f>IF(ISBLANK(Values!$F17),"",Values!P17)</f>
        <v>https://raw.githubusercontent.com/PatrickVibild/TellusAmazonPictures/master/pictures/HP/W. PS/840 G1 silver/REG/UK/4.jpg</v>
      </c>
      <c r="Q18" s="27" t="str">
        <f>IF(ISBLANK(Values!$F17),"",Values!Q17)</f>
        <v>https://raw.githubusercontent.com/PatrickVibild/TellusAmazonPictures/master/pictures/HP/W. PS/840 G1 silver/REG/UK/5.jpg</v>
      </c>
      <c r="R18" s="27" t="str">
        <f>IF(ISBLANK(Values!$F17),"",Values!R17)</f>
        <v>https://raw.githubusercontent.com/PatrickVibild/TellusAmazonPictures/master/pictures/HP/W. PS/840 G1 silver/REG/UK/6.jpg</v>
      </c>
      <c r="S18" s="27" t="str">
        <f>IF(ISBLANK(Values!$F17),"",Values!S17)</f>
        <v>https://raw.githubusercontent.com/PatrickVibild/TellusAmazonPictures/master/pictures/HP/W. PS/840 G1 silver/REG/UK/7.jpg</v>
      </c>
      <c r="T18" s="27" t="str">
        <f>IF(ISBLANK(Values!$F17),"",Values!T17)</f>
        <v>https://raw.githubusercontent.com/PatrickVibild/TellusAmazonPictures/master/pictures/HP/W. PS/840 G1 silver/REG/UK/8.jpg</v>
      </c>
      <c r="U18" s="27" t="str">
        <f>IF(ISBLANK(Values!$F17),"",Values!U17)</f>
        <v>https://raw.githubusercontent.com/PatrickVibild/TellusAmazonPictures/master/pictures/HP/W. PS/840 G1 silver/REG/UK/9.jpg</v>
      </c>
      <c r="W18" s="29" t="str">
        <f>IF(ISBLANK(Values!E17),"","Child")</f>
        <v>Child</v>
      </c>
      <c r="X18" s="29" t="str">
        <f>IF(ISBLANK(Values!E17),"",Values!$B$13)</f>
        <v>HP 840 G1 parent</v>
      </c>
      <c r="Y18" s="31" t="str">
        <f>IF(ISBLANK(Values!E17),"","Size-Color")</f>
        <v>Size-Color</v>
      </c>
      <c r="Z18" s="29" t="str">
        <f>IF(ISBLANK(Values!E17),"","variation")</f>
        <v>variation</v>
      </c>
      <c r="AA18" s="1" t="str">
        <f>IF(ISBLANK(Values!E17),"",Values!$B$20)</f>
        <v>Update</v>
      </c>
      <c r="AB18" s="1"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34" t="str">
        <f>IF(ISBLANK(Values!E17),"",IF(Values!I17,Values!$B$23,Values!$B$33))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8" s="3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LAYOUT - 🇬🇧 UK zonder achtergrondverlichting.</v>
      </c>
      <c r="AM18" s="1" t="str">
        <f>SUBSTITUTE(IF(ISBLANK(Values!E17),"",Values!$B$27),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18" s="27" t="str">
        <f>IF(ISBLANK(Values!E17),"",Values!H17)</f>
        <v>UK</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AMAZON_EU</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8" s="1" t="str">
        <f>IF(ISBLANK(Values!E17),"","No")</f>
        <v>No</v>
      </c>
      <c r="DA18" s="1" t="str">
        <f>IF(ISBLANK(Values!E17),"","No")</f>
        <v>No</v>
      </c>
      <c r="DO18" s="1" t="str">
        <f>IF(ISBLANK(Values!E17),"","Parts")</f>
        <v>Parts</v>
      </c>
      <c r="DP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Y18" t="str">
        <f>IF(ISBLANK(Values!$E17), "", "not_applicable")</f>
        <v>not_applicable</v>
      </c>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1" t="str">
        <f>IF(ISBLANK(Values!E17),"","New")</f>
        <v>New</v>
      </c>
      <c r="FE18" s="1" t="str">
        <f>IF(ISBLANK(Values!E17),"",IF(CO18&lt;&gt;"DEFAULT", "", 3))</f>
        <v/>
      </c>
      <c r="FH18" s="1" t="str">
        <f>IF(ISBLANK(Values!E17),"","FALSE")</f>
        <v>FALSE</v>
      </c>
      <c r="FI18" s="1" t="str">
        <f>IF(ISBLANK(Values!E17),"","FALSE")</f>
        <v>FALSE</v>
      </c>
      <c r="FJ18" s="1" t="str">
        <f>IF(ISBLANK(Values!E17),"","FALSE")</f>
        <v>FALSE</v>
      </c>
      <c r="FM18" s="1" t="str">
        <f>IF(ISBLANK(Values!E17),"","1")</f>
        <v>1</v>
      </c>
      <c r="FO18" s="27">
        <f>IF(ISBLANK(Values!E17),"",IF(Values!J17, Values!$B$4, Values!$B$5))</f>
        <v>42.99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3">
        <f>K18</f>
        <v>42.99</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64" x14ac:dyDescent="0.2">
      <c r="A21" s="1" t="str">
        <f>IF(ISBLANK(Values!E20),"",IF(Values!$B$37="EU","computercomponent","computer"))</f>
        <v>computercomponent</v>
      </c>
      <c r="B21" s="33" t="str">
        <f>IF(ISBLANK(Values!E20),"",Values!F20)</f>
        <v>HP 840 G1 silver REGULAR - US int</v>
      </c>
      <c r="C21" s="29" t="str">
        <f>IF(ISBLANK(Values!E20),"","TellusRem")</f>
        <v>TellusRem</v>
      </c>
      <c r="D21" s="28">
        <f>IF(ISBLANK(Values!E20),"",Values!E20)</f>
        <v>5714401840183</v>
      </c>
      <c r="E21" s="1" t="str">
        <f>IF(ISBLANK(Values!E20),"","EAN")</f>
        <v>EAN</v>
      </c>
      <c r="F21" s="27" t="str">
        <f>IF(ISBLANK(Values!E20),"",IF(Values!J20, SUBSTITUTE(Values!$B$1, "{language}", Values!H20) &amp; " " &amp;Values!$B$3, SUBSTITUTE(Values!$B$2, "{language}", Values!$H20) &amp; " " &amp;Values!$B$3))</f>
        <v>vervangend US Internationaal toetsenbord zonder achtergrondverlichting voor HP   840 G1, 840 G2, 850 G1, 850 G2</v>
      </c>
      <c r="G21" s="29" t="str">
        <f>IF(ISBLANK(Values!E20),"","TellusRem")</f>
        <v>TellusRem</v>
      </c>
      <c r="H21" s="1" t="str">
        <f>IF(ISBLANK(Values!E20),"",Values!$B$16)</f>
        <v>computer-keyboards</v>
      </c>
      <c r="I21" s="1" t="str">
        <f>IF(ISBLANK(Values!E20),"","4730574031")</f>
        <v>4730574031</v>
      </c>
      <c r="J21" s="31" t="str">
        <f>IF(ISBLANK(Values!E20),"",Values!F20 )</f>
        <v>HP 840 G1 silver REGULAR - US int</v>
      </c>
      <c r="K21" s="27">
        <f>IF(ISBLANK(Values!E20),"",IF(Values!J20, Values!$B$4, Values!$B$5))</f>
        <v>42.99</v>
      </c>
      <c r="L21" s="27" t="str">
        <f>IF(ISBLANK(Values!E20),"",IF($CO21="DEFAULT", Values!$B$18, ""))</f>
        <v/>
      </c>
      <c r="M21" s="27" t="str">
        <f>IF(ISBLANK(Values!E20),"",Values!$M20)</f>
        <v>https://raw.githubusercontent.com/PatrickVibild/TellusAmazonPictures/master/pictures/HP/W. PS/840 G1 silver/REG/USI/1.jpg</v>
      </c>
      <c r="N21" s="27" t="str">
        <f>IF(ISBLANK(Values!$F20),"",Values!N20)</f>
        <v>https://raw.githubusercontent.com/PatrickVibild/TellusAmazonPictures/master/pictures/HP/W. PS/840 G1 silver/REG/USI/2.jpg</v>
      </c>
      <c r="O21" s="27" t="str">
        <f>IF(ISBLANK(Values!$F20),"",Values!O20)</f>
        <v>https://raw.githubusercontent.com/PatrickVibild/TellusAmazonPictures/master/pictures/HP/W. PS/840 G1 silver/REG/USI/3.jpg</v>
      </c>
      <c r="P21" s="27" t="str">
        <f>IF(ISBLANK(Values!$F20),"",Values!P20)</f>
        <v>https://raw.githubusercontent.com/PatrickVibild/TellusAmazonPictures/master/pictures/HP/W. PS/840 G1 silver/REG/USI/4.jpg</v>
      </c>
      <c r="Q21" s="27" t="str">
        <f>IF(ISBLANK(Values!$F20),"",Values!Q20)</f>
        <v>https://raw.githubusercontent.com/PatrickVibild/TellusAmazonPictures/master/pictures/HP/W. PS/840 G1 silver/REG/USI/5.jpg</v>
      </c>
      <c r="R21" s="27" t="str">
        <f>IF(ISBLANK(Values!$F20),"",Values!R20)</f>
        <v>https://raw.githubusercontent.com/PatrickVibild/TellusAmazonPictures/master/pictures/HP/W. PS/840 G1 silver/REG/USI/6.jpg</v>
      </c>
      <c r="S21" s="27" t="str">
        <f>IF(ISBLANK(Values!$F20),"",Values!S20)</f>
        <v>https://raw.githubusercontent.com/PatrickVibild/TellusAmazonPictures/master/pictures/HP/W. PS/840 G1 silver/REG/USI/7.jpg</v>
      </c>
      <c r="T21" s="27" t="str">
        <f>IF(ISBLANK(Values!$F20),"",Values!T20)</f>
        <v>https://raw.githubusercontent.com/PatrickVibild/TellusAmazonPictures/master/pictures/HP/W. PS/840 G1 silver/REG/USI/8.jpg</v>
      </c>
      <c r="U21" s="27" t="str">
        <f>IF(ISBLANK(Values!$F20),"",Values!U20)</f>
        <v>https://raw.githubusercontent.com/PatrickVibild/TellusAmazonPictures/master/pictures/HP/W. PS/840 G1 silver/REG/USI/9.jpg</v>
      </c>
      <c r="W21" s="29" t="str">
        <f>IF(ISBLANK(Values!E20),"","Child")</f>
        <v>Child</v>
      </c>
      <c r="X21" s="29" t="str">
        <f>IF(ISBLANK(Values!E20),"",Values!$B$13)</f>
        <v>HP 840 G1 parent</v>
      </c>
      <c r="Y21" s="31" t="str">
        <f>IF(ISBLANK(Values!E20),"","Size-Color")</f>
        <v>Size-Color</v>
      </c>
      <c r="Z21" s="29" t="str">
        <f>IF(ISBLANK(Values!E20),"","variation")</f>
        <v>variation</v>
      </c>
      <c r="AA21" s="1" t="str">
        <f>IF(ISBLANK(Values!E20),"",Values!$B$20)</f>
        <v>Update</v>
      </c>
      <c r="AB21" s="1"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34" t="str">
        <f>IF(ISBLANK(Values!E20),"",IF(Values!I20,Values!$B$23,Values!$B$33))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21" s="3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LAYOUT - 🇺🇸 with € symbol US Internationaal zonder achtergrondverlichting.</v>
      </c>
      <c r="AM21" s="1" t="str">
        <f>SUBSTITUTE(IF(ISBLANK(Values!E20),"",Values!$B$27),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21" s="27" t="str">
        <f>IF(ISBLANK(Values!E20),"",Values!H20)</f>
        <v>US Internationaal</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1" s="1" t="str">
        <f>IF(ISBLANK(Values!E20),"","No")</f>
        <v>No</v>
      </c>
      <c r="DA21" s="1" t="str">
        <f>IF(ISBLANK(Values!E20),"","No")</f>
        <v>No</v>
      </c>
      <c r="DO21" s="1" t="str">
        <f>IF(ISBLANK(Values!E20),"","Parts")</f>
        <v>Parts</v>
      </c>
      <c r="DP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Y21" t="str">
        <f>IF(ISBLANK(Values!$E20), "", "not_applicable")</f>
        <v>not_applicable</v>
      </c>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7">
        <f>IF(ISBLANK(Values!E20),"",IF(Values!J20, Values!$B$4, Values!$B$5))</f>
        <v>42.99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3">
        <f>K21</f>
        <v>42.99</v>
      </c>
    </row>
    <row r="22" spans="1:193" ht="64" x14ac:dyDescent="0.2">
      <c r="A22" s="1" t="str">
        <f>IF(ISBLANK(Values!E21),"",IF(Values!$B$37="EU","computercomponent","computer"))</f>
        <v>computercomponent</v>
      </c>
      <c r="B22" s="33" t="str">
        <f>IF(ISBLANK(Values!E21),"",Values!F21)</f>
        <v>HP 840 G1 silver REGULAR - US</v>
      </c>
      <c r="C22" s="29" t="str">
        <f>IF(ISBLANK(Values!E21),"","TellusRem")</f>
        <v>TellusRem</v>
      </c>
      <c r="D22" s="28">
        <f>IF(ISBLANK(Values!E21),"",Values!E21)</f>
        <v>5714401840206</v>
      </c>
      <c r="E22" s="1" t="str">
        <f>IF(ISBLANK(Values!E21),"","EAN")</f>
        <v>EAN</v>
      </c>
      <c r="F22" s="27" t="str">
        <f>IF(ISBLANK(Values!E21),"",IF(Values!J21, SUBSTITUTE(Values!$B$1, "{language}", Values!H21) &amp; " " &amp;Values!$B$3, SUBSTITUTE(Values!$B$2, "{language}", Values!$H21) &amp; " " &amp;Values!$B$3))</f>
        <v>vervangend US toetsenbord zonder achtergrondverlichting voor HP   840 G1, 840 G2, 850 G1, 850 G2</v>
      </c>
      <c r="G22" s="29" t="str">
        <f>IF(ISBLANK(Values!E21),"","TellusRem")</f>
        <v>TellusRem</v>
      </c>
      <c r="H22" s="1" t="str">
        <f>IF(ISBLANK(Values!E21),"",Values!$B$16)</f>
        <v>computer-keyboards</v>
      </c>
      <c r="I22" s="1" t="str">
        <f>IF(ISBLANK(Values!E21),"","4730574031")</f>
        <v>4730574031</v>
      </c>
      <c r="J22" s="31" t="str">
        <f>IF(ISBLANK(Values!E21),"",Values!F21 )</f>
        <v>HP 840 G1 silver REGULAR - US</v>
      </c>
      <c r="K22" s="27">
        <f>IF(ISBLANK(Values!E21),"",IF(Values!J21, Values!$B$4, Values!$B$5))</f>
        <v>42.99</v>
      </c>
      <c r="L22" s="27">
        <f>IF(ISBLANK(Values!E21),"",IF($CO22="DEFAULT", Values!$B$18, ""))</f>
        <v>5</v>
      </c>
      <c r="M22" s="27" t="str">
        <f>IF(ISBLANK(Values!E21),"",Values!$M21)</f>
        <v>https://raw.githubusercontent.com/PatrickVibild/TellusAmazonPictures/master/pictures/HP/W. PS/840 G1 silver/REG/US/1.jpg</v>
      </c>
      <c r="N22" s="27" t="str">
        <f>IF(ISBLANK(Values!$F21),"",Values!N21)</f>
        <v>https://raw.githubusercontent.com/PatrickVibild/TellusAmazonPictures/master/pictures/HP/W. PS/840 G1 silver/REG/US/2.jpg</v>
      </c>
      <c r="O22" s="27" t="str">
        <f>IF(ISBLANK(Values!$F21),"",Values!O21)</f>
        <v>https://raw.githubusercontent.com/PatrickVibild/TellusAmazonPictures/master/pictures/HP/W. PS/840 G1 silver/REG/US/3.jpg</v>
      </c>
      <c r="P22" s="27" t="str">
        <f>IF(ISBLANK(Values!$F21),"",Values!P21)</f>
        <v>https://raw.githubusercontent.com/PatrickVibild/TellusAmazonPictures/master/pictures/HP/W. PS/840 G1 silver/REG/US/4.jpg</v>
      </c>
      <c r="Q22" s="27" t="str">
        <f>IF(ISBLANK(Values!$F21),"",Values!Q21)</f>
        <v>https://raw.githubusercontent.com/PatrickVibild/TellusAmazonPictures/master/pictures/HP/W. PS/840 G1 silver/REG/US/5.jpg</v>
      </c>
      <c r="R22" s="27" t="str">
        <f>IF(ISBLANK(Values!$F21),"",Values!R21)</f>
        <v>https://raw.githubusercontent.com/PatrickVibild/TellusAmazonPictures/master/pictures/HP/W. PS/840 G1 silver/REG/US/6.jpg</v>
      </c>
      <c r="S22" s="27" t="str">
        <f>IF(ISBLANK(Values!$F21),"",Values!S21)</f>
        <v>https://raw.githubusercontent.com/PatrickVibild/TellusAmazonPictures/master/pictures/HP/W. PS/840 G1 silver/REG/US/7.jpg</v>
      </c>
      <c r="T22" s="27" t="str">
        <f>IF(ISBLANK(Values!$F21),"",Values!T21)</f>
        <v>https://raw.githubusercontent.com/PatrickVibild/TellusAmazonPictures/master/pictures/HP/W. PS/840 G1 silver/REG/US/8.jpg</v>
      </c>
      <c r="U22" s="27" t="str">
        <f>IF(ISBLANK(Values!$F21),"",Values!U21)</f>
        <v>https://raw.githubusercontent.com/PatrickVibild/TellusAmazonPictures/master/pictures/HP/W. PS/840 G1 silver/REG/US/9.jpg</v>
      </c>
      <c r="W22" s="29" t="str">
        <f>IF(ISBLANK(Values!E21),"","Child")</f>
        <v>Child</v>
      </c>
      <c r="X22" s="29" t="str">
        <f>IF(ISBLANK(Values!E21),"",Values!$B$13)</f>
        <v>HP 840 G1 parent</v>
      </c>
      <c r="Y22" s="31" t="str">
        <f>IF(ISBLANK(Values!E21),"","Size-Color")</f>
        <v>Size-Color</v>
      </c>
      <c r="Z22" s="29" t="str">
        <f>IF(ISBLANK(Values!E21),"","variation")</f>
        <v>variation</v>
      </c>
      <c r="AA22" s="1" t="str">
        <f>IF(ISBLANK(Values!E21),"",Values!$B$20)</f>
        <v>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34" t="str">
        <f>IF(ISBLANK(Values!E21),"",IF(Values!I21,Values!$B$23,Values!$B$33))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22" s="3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G1, 840 G2, 850 G1, 850 G2</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LAYOUT - 🇺🇸 US zonder achtergrondverlichting.</v>
      </c>
      <c r="AM22" s="1" t="str">
        <f>SUBSTITUTE(IF(ISBLANK(Values!E21),"",Values!$B$27), "{model}", Values!$B$3)</f>
        <v xml:space="preserve">👉 COMPATIBEL MET - HP 840 G1, 840 G2, 850 G1, 850 G2. Controleer de afbeelding en beschrijving zorgvuldig voordat u een toetsenbord koopt. Dit zorgt ervoor dat u het juiste laptoptoetsenbord voor uw computer krijgt. Super eenvoudige installatie. </v>
      </c>
      <c r="AT22" s="27" t="str">
        <f>IF(ISBLANK(Values!E21),"",Values!H21)</f>
        <v>US</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2" s="1" t="str">
        <f>IF(ISBLANK(Values!E21),"","No")</f>
        <v>No</v>
      </c>
      <c r="DA22" s="1" t="str">
        <f>IF(ISBLANK(Values!E21),"","No")</f>
        <v>No</v>
      </c>
      <c r="DO22" s="1" t="str">
        <f>IF(ISBLANK(Values!E21),"","Parts")</f>
        <v>Parts</v>
      </c>
      <c r="DP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Y22" t="str">
        <f>IF(ISBLANK(Values!$E21), "", "not_applicable")</f>
        <v>not_applicable</v>
      </c>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42.99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3">
        <f>K22</f>
        <v>42.99</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2" t="s">
        <v>574</v>
      </c>
    </row>
    <row r="21" spans="2:2" x14ac:dyDescent="0.15">
      <c r="B21" s="42" t="s">
        <v>575</v>
      </c>
    </row>
    <row r="22" spans="2:2" x14ac:dyDescent="0.15">
      <c r="B22" s="42" t="s">
        <v>576</v>
      </c>
    </row>
    <row r="23" spans="2:2" x14ac:dyDescent="0.15">
      <c r="B23" s="42" t="s">
        <v>581</v>
      </c>
    </row>
    <row r="24" spans="2:2" x14ac:dyDescent="0.15">
      <c r="B24" s="42" t="s">
        <v>577</v>
      </c>
    </row>
    <row r="25" spans="2:2" x14ac:dyDescent="0.15">
      <c r="B25" s="42" t="s">
        <v>582</v>
      </c>
    </row>
    <row r="26" spans="2:2" x14ac:dyDescent="0.15">
      <c r="B26" s="42" t="s">
        <v>583</v>
      </c>
    </row>
    <row r="27" spans="2:2" x14ac:dyDescent="0.15">
      <c r="B27" s="42" t="s">
        <v>584</v>
      </c>
    </row>
    <row r="28" spans="2:2" x14ac:dyDescent="0.15">
      <c r="B28" s="42" t="s">
        <v>585</v>
      </c>
    </row>
    <row r="29" spans="2:2" x14ac:dyDescent="0.15">
      <c r="B29" s="42" t="s">
        <v>578</v>
      </c>
    </row>
    <row r="30" spans="2:2" x14ac:dyDescent="0.15">
      <c r="B30" s="42" t="s">
        <v>586</v>
      </c>
    </row>
    <row r="31" spans="2:2" x14ac:dyDescent="0.15">
      <c r="B31" s="42" t="s">
        <v>579</v>
      </c>
    </row>
    <row r="32" spans="2:2" x14ac:dyDescent="0.15">
      <c r="B32" s="42" t="s">
        <v>587</v>
      </c>
    </row>
    <row r="33" spans="2:4" x14ac:dyDescent="0.15">
      <c r="B33" s="42" t="s">
        <v>588</v>
      </c>
    </row>
    <row r="34" spans="2:4" x14ac:dyDescent="0.15">
      <c r="B34" s="42" t="s">
        <v>589</v>
      </c>
      <c r="D34" s="40"/>
    </row>
    <row r="35" spans="2:4" x14ac:dyDescent="0.15">
      <c r="B35" s="42" t="s">
        <v>517</v>
      </c>
      <c r="D35" s="40"/>
    </row>
    <row r="36" spans="2:4" x14ac:dyDescent="0.15">
      <c r="B36" s="42" t="s">
        <v>580</v>
      </c>
      <c r="D36" s="40"/>
    </row>
    <row r="37" spans="2:4" x14ac:dyDescent="0.15">
      <c r="B37" s="42" t="s">
        <v>404</v>
      </c>
      <c r="D37" s="40"/>
    </row>
    <row r="38" spans="2:4" x14ac:dyDescent="0.15">
      <c r="B38" s="42" t="s">
        <v>590</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8" t="s">
        <v>595</v>
      </c>
    </row>
    <row r="21" spans="2:2" x14ac:dyDescent="0.15">
      <c r="B21" s="58" t="s">
        <v>596</v>
      </c>
    </row>
    <row r="22" spans="2:2" x14ac:dyDescent="0.15">
      <c r="B22" s="58" t="s">
        <v>597</v>
      </c>
    </row>
    <row r="23" spans="2:2" x14ac:dyDescent="0.15">
      <c r="B23" s="58" t="s">
        <v>598</v>
      </c>
    </row>
    <row r="24" spans="2:2" x14ac:dyDescent="0.15">
      <c r="B24" s="58" t="s">
        <v>591</v>
      </c>
    </row>
    <row r="25" spans="2:2" x14ac:dyDescent="0.15">
      <c r="B25" s="58" t="s">
        <v>592</v>
      </c>
    </row>
    <row r="26" spans="2:2" x14ac:dyDescent="0.15">
      <c r="B26" s="58" t="s">
        <v>599</v>
      </c>
    </row>
    <row r="27" spans="2:2" x14ac:dyDescent="0.15">
      <c r="B27" s="58" t="s">
        <v>600</v>
      </c>
    </row>
    <row r="28" spans="2:2" x14ac:dyDescent="0.15">
      <c r="B28" s="58" t="s">
        <v>601</v>
      </c>
    </row>
    <row r="29" spans="2:2" x14ac:dyDescent="0.15">
      <c r="B29" s="58" t="s">
        <v>602</v>
      </c>
    </row>
    <row r="30" spans="2:2" x14ac:dyDescent="0.15">
      <c r="B30" s="58" t="s">
        <v>603</v>
      </c>
    </row>
    <row r="31" spans="2:2" x14ac:dyDescent="0.15">
      <c r="B31" s="58" t="s">
        <v>604</v>
      </c>
    </row>
    <row r="32" spans="2:2" x14ac:dyDescent="0.15">
      <c r="B32" s="58" t="s">
        <v>605</v>
      </c>
    </row>
    <row r="33" spans="2:4" x14ac:dyDescent="0.15">
      <c r="B33" s="58" t="s">
        <v>593</v>
      </c>
    </row>
    <row r="34" spans="2:4" x14ac:dyDescent="0.15">
      <c r="B34" s="58" t="s">
        <v>606</v>
      </c>
      <c r="D34" s="40"/>
    </row>
    <row r="35" spans="2:4" x14ac:dyDescent="0.15">
      <c r="B35" s="58" t="s">
        <v>401</v>
      </c>
      <c r="D35" s="40"/>
    </row>
    <row r="36" spans="2:4" x14ac:dyDescent="0.15">
      <c r="B36" s="58" t="s">
        <v>607</v>
      </c>
      <c r="D36" s="40"/>
    </row>
    <row r="37" spans="2:4" x14ac:dyDescent="0.15">
      <c r="B37" s="58" t="s">
        <v>594</v>
      </c>
      <c r="D37" s="40"/>
    </row>
    <row r="38" spans="2:4" x14ac:dyDescent="0.15">
      <c r="B38" s="58" t="s">
        <v>608</v>
      </c>
      <c r="D38" s="40"/>
    </row>
    <row r="39" spans="2:4" x14ac:dyDescent="0.15">
      <c r="B39" s="58"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2" t="s">
        <v>616</v>
      </c>
    </row>
    <row r="21" spans="2:2" x14ac:dyDescent="0.15">
      <c r="B21" s="42" t="s">
        <v>617</v>
      </c>
    </row>
    <row r="22" spans="2:2" x14ac:dyDescent="0.15">
      <c r="B22" s="42" t="s">
        <v>618</v>
      </c>
    </row>
    <row r="23" spans="2:2" x14ac:dyDescent="0.15">
      <c r="B23" s="42" t="s">
        <v>619</v>
      </c>
    </row>
    <row r="24" spans="2:2" x14ac:dyDescent="0.15">
      <c r="B24" s="42" t="s">
        <v>620</v>
      </c>
    </row>
    <row r="25" spans="2:2" x14ac:dyDescent="0.15">
      <c r="B25" s="42" t="s">
        <v>621</v>
      </c>
    </row>
    <row r="26" spans="2:2" x14ac:dyDescent="0.15">
      <c r="B26" s="42" t="s">
        <v>622</v>
      </c>
    </row>
    <row r="27" spans="2:2" x14ac:dyDescent="0.15">
      <c r="B27" s="42" t="s">
        <v>623</v>
      </c>
    </row>
    <row r="28" spans="2:2" x14ac:dyDescent="0.15">
      <c r="B28" s="42" t="s">
        <v>624</v>
      </c>
    </row>
    <row r="29" spans="2:2" x14ac:dyDescent="0.15">
      <c r="B29" s="42" t="s">
        <v>625</v>
      </c>
    </row>
    <row r="30" spans="2:2" x14ac:dyDescent="0.15">
      <c r="B30" s="42" t="s">
        <v>626</v>
      </c>
    </row>
    <row r="31" spans="2:2" x14ac:dyDescent="0.15">
      <c r="B31" s="42" t="s">
        <v>627</v>
      </c>
    </row>
    <row r="32" spans="2:2" x14ac:dyDescent="0.15">
      <c r="B32" s="42" t="s">
        <v>628</v>
      </c>
    </row>
    <row r="33" spans="2:4" x14ac:dyDescent="0.15">
      <c r="B33" s="42" t="s">
        <v>629</v>
      </c>
    </row>
    <row r="34" spans="2:4" x14ac:dyDescent="0.15">
      <c r="B34" s="42" t="s">
        <v>630</v>
      </c>
      <c r="D34" s="40"/>
    </row>
    <row r="35" spans="2:4" x14ac:dyDescent="0.15">
      <c r="B35" s="42" t="s">
        <v>517</v>
      </c>
      <c r="D35" s="40"/>
    </row>
    <row r="36" spans="2:4" x14ac:dyDescent="0.15">
      <c r="B36" s="42" t="s">
        <v>631</v>
      </c>
      <c r="D36" s="40"/>
    </row>
    <row r="37" spans="2:4" x14ac:dyDescent="0.15">
      <c r="B37" s="42" t="s">
        <v>404</v>
      </c>
      <c r="D37" s="40"/>
    </row>
    <row r="38" spans="2:4" x14ac:dyDescent="0.15">
      <c r="B38" s="42" t="s">
        <v>632</v>
      </c>
      <c r="D38" s="40"/>
    </row>
    <row r="39" spans="2:4" x14ac:dyDescent="0.15">
      <c r="B39" s="42"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2"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vervangend {language} toetsenbord met achtergrondverlichting voor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vervangend {language} toetsenbord zonder achtergrondverlichting voor HP  </v>
      </c>
    </row>
    <row r="3" spans="1:22" ht="14" x14ac:dyDescent="0.15">
      <c r="A3" s="37" t="s">
        <v>354</v>
      </c>
      <c r="B3" s="36"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60">
        <v>47.99</v>
      </c>
      <c r="C4" s="41" t="b">
        <f>FALSE()</f>
        <v>0</v>
      </c>
      <c r="D4" s="41" t="b">
        <f>TRUE()</f>
        <v>1</v>
      </c>
      <c r="E4" s="36">
        <v>5714401841012</v>
      </c>
      <c r="F4" s="36" t="s">
        <v>694</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3" t="b">
        <f>TRUE()</f>
        <v>1</v>
      </c>
      <c r="J4" s="44" t="b">
        <v>1</v>
      </c>
      <c r="K4" s="50" t="s">
        <v>678</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https://raw.githubusercontent.com/PatrickVibild/TellusAmazonPictures/master/pictures/HP/W. PS/840 G1 silver/BL/DE/1.jpg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https://raw.githubusercontent.com/PatrickVibild/TellusAmazonPictures/master/pictures/HP/W. PS/840 G1 silver/BL/DE/2.jpg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silver/BL/DE/3.jpg</v>
      </c>
      <c r="P4" t="str">
        <f t="shared" ref="P4:P35" si="3">IF(ISBLANK(K4),"",IF(L4, "https://raw.githubusercontent.com/PatrickVibild/TellusAmazonPictures/master/pictures/"&amp;K4&amp;"/4.jpg", ""))</f>
        <v>https://raw.githubusercontent.com/PatrickVibild/TellusAmazonPictures/master/pictures/HP/W. PS/840 G1 silver/BL/DE/4.jpg</v>
      </c>
      <c r="Q4" t="str">
        <f t="shared" ref="Q4:Q35" si="4">IF(ISBLANK(K4),"",IF(L4, "https://raw.githubusercontent.com/PatrickVibild/TellusAmazonPictures/master/pictures/"&amp;K4&amp;"/5.jpg", ""))</f>
        <v>https://raw.githubusercontent.com/PatrickVibild/TellusAmazonPictures/master/pictures/HP/W. PS/840 G1 silver/BL/DE/5.jpg</v>
      </c>
      <c r="R4" t="str">
        <f t="shared" ref="R4:R35" si="5">IF(ISBLANK(K4),"",IF(L4, "https://raw.githubusercontent.com/PatrickVibild/TellusAmazonPictures/master/pictures/"&amp;K4&amp;"/6.jpg", ""))</f>
        <v>https://raw.githubusercontent.com/PatrickVibild/TellusAmazonPictures/master/pictures/HP/W. PS/840 G1 silver/BL/DE/6.jpg</v>
      </c>
      <c r="S4" t="str">
        <f t="shared" ref="S4:S35" si="6">IF(ISBLANK(K4),"",IF(L4, "https://raw.githubusercontent.com/PatrickVibild/TellusAmazonPictures/master/pictures/"&amp;K4&amp;"/7.jpg", ""))</f>
        <v>https://raw.githubusercontent.com/PatrickVibild/TellusAmazonPictures/master/pictures/HP/W. PS/840 G1 silver/BL/DE/7.jpg</v>
      </c>
      <c r="T4" t="str">
        <f t="shared" ref="T4:T35" si="7">IF(ISBLANK(K4),"",IF(L4, "https://raw.githubusercontent.com/PatrickVibild/TellusAmazonPictures/master/pictures/"&amp;K4&amp;"/8.jpg",""))</f>
        <v>https://raw.githubusercontent.com/PatrickVibild/TellusAmazonPictures/master/pictures/HP/W. PS/840 G1 silver/BL/DE/8.jpg</v>
      </c>
      <c r="U4" t="str">
        <f t="shared" ref="U4:U35" si="8">IF(ISBLANK(K4),"",IF(L4, "https://raw.githubusercontent.com/PatrickVibild/TellusAmazonPictures/master/pictures/"&amp;K4&amp;"/9.jpg", ""))</f>
        <v>https://raw.githubusercontent.com/PatrickVibild/TellusAmazonPictures/master/pictures/HP/W. PS/840 G1 silver/BL/DE/9.jpg</v>
      </c>
      <c r="V4" s="42">
        <f>MATCH(G4,options!$D$1:$D$20,0)</f>
        <v>1</v>
      </c>
    </row>
    <row r="5" spans="1:22" ht="42" x14ac:dyDescent="0.15">
      <c r="A5" s="37" t="s">
        <v>371</v>
      </c>
      <c r="B5" s="60">
        <v>42.99</v>
      </c>
      <c r="C5" s="41" t="b">
        <f>FALSE()</f>
        <v>0</v>
      </c>
      <c r="D5" s="41" t="b">
        <f>TRUE()</f>
        <v>1</v>
      </c>
      <c r="E5" s="36">
        <v>5714401841029</v>
      </c>
      <c r="F5" s="36" t="s">
        <v>695</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3" t="b">
        <f>TRUE()</f>
        <v>1</v>
      </c>
      <c r="J5" s="44" t="b">
        <v>1</v>
      </c>
      <c r="K5" s="36" t="s">
        <v>679</v>
      </c>
      <c r="L5" s="45" t="b">
        <v>1</v>
      </c>
      <c r="M5" s="46" t="str">
        <f t="shared" si="0"/>
        <v>https://raw.githubusercontent.com/PatrickVibild/TellusAmazonPictures/master/pictures/HP/W. PS/840 G1 silver/BL/FR/1.jpg</v>
      </c>
      <c r="N5" s="46" t="str">
        <f t="shared" si="1"/>
        <v>https://raw.githubusercontent.com/PatrickVibild/TellusAmazonPictures/master/pictures/HP/W. PS/840 G1 silver/BL/FR/2.jpg</v>
      </c>
      <c r="O5" s="47" t="str">
        <f t="shared" si="2"/>
        <v>https://raw.githubusercontent.com/PatrickVibild/TellusAmazonPictures/master/pictures/HP/W. PS/840 G1 silver/BL/FR/3.jpg</v>
      </c>
      <c r="P5" t="str">
        <f t="shared" si="3"/>
        <v>https://raw.githubusercontent.com/PatrickVibild/TellusAmazonPictures/master/pictures/HP/W. PS/840 G1 silver/BL/FR/4.jpg</v>
      </c>
      <c r="Q5" t="str">
        <f t="shared" si="4"/>
        <v>https://raw.githubusercontent.com/PatrickVibild/TellusAmazonPictures/master/pictures/HP/W. PS/840 G1 silver/BL/FR/5.jpg</v>
      </c>
      <c r="R5" t="str">
        <f t="shared" si="5"/>
        <v>https://raw.githubusercontent.com/PatrickVibild/TellusAmazonPictures/master/pictures/HP/W. PS/840 G1 silver/BL/FR/6.jpg</v>
      </c>
      <c r="S5" t="str">
        <f t="shared" si="6"/>
        <v>https://raw.githubusercontent.com/PatrickVibild/TellusAmazonPictures/master/pictures/HP/W. PS/840 G1 silver/BL/FR/7.jpg</v>
      </c>
      <c r="T5" t="str">
        <f t="shared" si="7"/>
        <v>https://raw.githubusercontent.com/PatrickVibild/TellusAmazonPictures/master/pictures/HP/W. PS/840 G1 silver/BL/FR/8.jpg</v>
      </c>
      <c r="U5" t="str">
        <f t="shared" si="8"/>
        <v>https://raw.githubusercontent.com/PatrickVibild/TellusAmazonPictures/master/pictures/HP/W. PS/840 G1 silver/BL/FR/9.jpg</v>
      </c>
      <c r="V5" s="42">
        <f>MATCH(G5,options!$D$1:$D$20,0)</f>
        <v>2</v>
      </c>
    </row>
    <row r="6" spans="1:22" ht="42" x14ac:dyDescent="0.15">
      <c r="A6" s="37" t="s">
        <v>373</v>
      </c>
      <c r="B6" s="48" t="s">
        <v>414</v>
      </c>
      <c r="C6" s="41" t="b">
        <f>FALSE()</f>
        <v>0</v>
      </c>
      <c r="D6" s="41" t="b">
        <f>TRUE()</f>
        <v>1</v>
      </c>
      <c r="E6" s="36">
        <v>5714401841036</v>
      </c>
      <c r="F6" s="36" t="s">
        <v>696</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3" t="b">
        <f>TRUE()</f>
        <v>1</v>
      </c>
      <c r="J6" s="44" t="b">
        <v>1</v>
      </c>
      <c r="K6" s="36" t="s">
        <v>680</v>
      </c>
      <c r="L6" s="45" t="b">
        <v>1</v>
      </c>
      <c r="M6" s="46" t="str">
        <f t="shared" si="0"/>
        <v>https://raw.githubusercontent.com/PatrickVibild/TellusAmazonPictures/master/pictures/HP/W. PS/840 G1 silver/BL/IT/1.jpg</v>
      </c>
      <c r="N6" s="46" t="str">
        <f t="shared" si="1"/>
        <v>https://raw.githubusercontent.com/PatrickVibild/TellusAmazonPictures/master/pictures/HP/W. PS/840 G1 silver/BL/IT/2.jpg</v>
      </c>
      <c r="O6" s="47" t="str">
        <f t="shared" si="2"/>
        <v>https://raw.githubusercontent.com/PatrickVibild/TellusAmazonPictures/master/pictures/HP/W. PS/840 G1 silver/BL/IT/3.jpg</v>
      </c>
      <c r="P6" t="str">
        <f t="shared" si="3"/>
        <v>https://raw.githubusercontent.com/PatrickVibild/TellusAmazonPictures/master/pictures/HP/W. PS/840 G1 silver/BL/IT/4.jpg</v>
      </c>
      <c r="Q6" t="str">
        <f t="shared" si="4"/>
        <v>https://raw.githubusercontent.com/PatrickVibild/TellusAmazonPictures/master/pictures/HP/W. PS/840 G1 silver/BL/IT/5.jpg</v>
      </c>
      <c r="R6" t="str">
        <f t="shared" si="5"/>
        <v>https://raw.githubusercontent.com/PatrickVibild/TellusAmazonPictures/master/pictures/HP/W. PS/840 G1 silver/BL/IT/6.jpg</v>
      </c>
      <c r="S6" t="str">
        <f t="shared" si="6"/>
        <v>https://raw.githubusercontent.com/PatrickVibild/TellusAmazonPictures/master/pictures/HP/W. PS/840 G1 silver/BL/IT/7.jpg</v>
      </c>
      <c r="T6" t="str">
        <f t="shared" si="7"/>
        <v>https://raw.githubusercontent.com/PatrickVibild/TellusAmazonPictures/master/pictures/HP/W. PS/840 G1 silver/BL/IT/8.jpg</v>
      </c>
      <c r="U6" t="str">
        <f t="shared" si="8"/>
        <v>https://raw.githubusercontent.com/PatrickVibild/TellusAmazonPictures/master/pictures/HP/W. PS/840 G1 silver/BL/IT/9.jpg</v>
      </c>
      <c r="V6" s="42">
        <f>MATCH(G6,options!$D$1:$D$20,0)</f>
        <v>3</v>
      </c>
    </row>
    <row r="7" spans="1:22" ht="42" x14ac:dyDescent="0.15">
      <c r="A7" s="37" t="s">
        <v>376</v>
      </c>
      <c r="B7" s="49" t="str">
        <f>IF(B6=options!C1,"32","41")</f>
        <v>32</v>
      </c>
      <c r="C7" s="41" t="b">
        <f>FALSE()</f>
        <v>0</v>
      </c>
      <c r="D7" s="41" t="b">
        <f>TRUE()</f>
        <v>1</v>
      </c>
      <c r="E7" s="36">
        <v>5714401841043</v>
      </c>
      <c r="F7" s="36" t="s">
        <v>697</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3" t="b">
        <f>TRUE()</f>
        <v>1</v>
      </c>
      <c r="J7" s="44" t="b">
        <v>1</v>
      </c>
      <c r="K7" s="36" t="s">
        <v>681</v>
      </c>
      <c r="L7" s="45" t="b">
        <v>1</v>
      </c>
      <c r="M7" s="46" t="str">
        <f t="shared" si="0"/>
        <v>https://raw.githubusercontent.com/PatrickVibild/TellusAmazonPictures/master/pictures/HP/W. PS/840 G1 silver/BL/ES/1.jpg</v>
      </c>
      <c r="N7" s="46" t="str">
        <f t="shared" si="1"/>
        <v>https://raw.githubusercontent.com/PatrickVibild/TellusAmazonPictures/master/pictures/HP/W. PS/840 G1 silver/BL/ES/2.jpg</v>
      </c>
      <c r="O7" s="47" t="str">
        <f t="shared" si="2"/>
        <v>https://raw.githubusercontent.com/PatrickVibild/TellusAmazonPictures/master/pictures/HP/W. PS/840 G1 silver/BL/ES/3.jpg</v>
      </c>
      <c r="P7" t="str">
        <f t="shared" si="3"/>
        <v>https://raw.githubusercontent.com/PatrickVibild/TellusAmazonPictures/master/pictures/HP/W. PS/840 G1 silver/BL/ES/4.jpg</v>
      </c>
      <c r="Q7" t="str">
        <f t="shared" si="4"/>
        <v>https://raw.githubusercontent.com/PatrickVibild/TellusAmazonPictures/master/pictures/HP/W. PS/840 G1 silver/BL/ES/5.jpg</v>
      </c>
      <c r="R7" t="str">
        <f t="shared" si="5"/>
        <v>https://raw.githubusercontent.com/PatrickVibild/TellusAmazonPictures/master/pictures/HP/W. PS/840 G1 silver/BL/ES/6.jpg</v>
      </c>
      <c r="S7" t="str">
        <f t="shared" si="6"/>
        <v>https://raw.githubusercontent.com/PatrickVibild/TellusAmazonPictures/master/pictures/HP/W. PS/840 G1 silver/BL/ES/7.jpg</v>
      </c>
      <c r="T7" t="str">
        <f t="shared" si="7"/>
        <v>https://raw.githubusercontent.com/PatrickVibild/TellusAmazonPictures/master/pictures/HP/W. PS/840 G1 silver/BL/ES/8.jpg</v>
      </c>
      <c r="U7" t="str">
        <f t="shared" si="8"/>
        <v>https://raw.githubusercontent.com/PatrickVibild/TellusAmazonPictures/master/pictures/HP/W. PS/840 G1 silver/BL/ES/9.jpg</v>
      </c>
      <c r="V7" s="42">
        <f>MATCH(G7,options!$D$1:$D$20,0)</f>
        <v>4</v>
      </c>
    </row>
    <row r="8" spans="1:22" ht="42" x14ac:dyDescent="0.15">
      <c r="A8" s="37" t="s">
        <v>378</v>
      </c>
      <c r="B8" s="49" t="str">
        <f>IF(B6=options!C1,"18","17")</f>
        <v>18</v>
      </c>
      <c r="C8" s="41" t="b">
        <f>FALSE()</f>
        <v>0</v>
      </c>
      <c r="D8" s="41" t="b">
        <f>TRUE()</f>
        <v>1</v>
      </c>
      <c r="E8" s="36">
        <v>5714401841067</v>
      </c>
      <c r="F8" s="36" t="s">
        <v>698</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682</v>
      </c>
      <c r="L8" s="45" t="b">
        <v>1</v>
      </c>
      <c r="M8" s="46" t="str">
        <f t="shared" si="0"/>
        <v>https://raw.githubusercontent.com/PatrickVibild/TellusAmazonPictures/master/pictures/HP/W. PS/840 G1 silver/BL/UK/1.jpg</v>
      </c>
      <c r="N8" s="46" t="str">
        <f t="shared" si="1"/>
        <v>https://raw.githubusercontent.com/PatrickVibild/TellusAmazonPictures/master/pictures/HP/W. PS/840 G1 silver/BL/UK/2.jpg</v>
      </c>
      <c r="O8" s="47" t="str">
        <f t="shared" si="2"/>
        <v>https://raw.githubusercontent.com/PatrickVibild/TellusAmazonPictures/master/pictures/HP/W. PS/840 G1 silver/BL/UK/3.jpg</v>
      </c>
      <c r="P8" t="str">
        <f t="shared" si="3"/>
        <v>https://raw.githubusercontent.com/PatrickVibild/TellusAmazonPictures/master/pictures/HP/W. PS/840 G1 silver/BL/UK/4.jpg</v>
      </c>
      <c r="Q8" t="str">
        <f t="shared" si="4"/>
        <v>https://raw.githubusercontent.com/PatrickVibild/TellusAmazonPictures/master/pictures/HP/W. PS/840 G1 silver/BL/UK/5.jpg</v>
      </c>
      <c r="R8" t="str">
        <f t="shared" si="5"/>
        <v>https://raw.githubusercontent.com/PatrickVibild/TellusAmazonPictures/master/pictures/HP/W. PS/840 G1 silver/BL/UK/6.jpg</v>
      </c>
      <c r="S8" t="str">
        <f t="shared" si="6"/>
        <v>https://raw.githubusercontent.com/PatrickVibild/TellusAmazonPictures/master/pictures/HP/W. PS/840 G1 silver/BL/UK/7.jpg</v>
      </c>
      <c r="T8" t="str">
        <f t="shared" si="7"/>
        <v>https://raw.githubusercontent.com/PatrickVibild/TellusAmazonPictures/master/pictures/HP/W. PS/840 G1 silver/BL/UK/8.jpg</v>
      </c>
      <c r="U8" t="str">
        <f t="shared" si="8"/>
        <v>https://raw.githubusercontent.com/PatrickVibild/TellusAmazonPictures/master/pictures/HP/W. PS/840 G1 silver/BL/UK/9.jpg</v>
      </c>
      <c r="V8" s="42">
        <f>MATCH(G8,options!$D$1:$D$20,0)</f>
        <v>5</v>
      </c>
    </row>
    <row r="9" spans="1:22" ht="42"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3" t="b">
        <f>TRUE()</f>
        <v>1</v>
      </c>
      <c r="J9" s="44" t="b">
        <v>1</v>
      </c>
      <c r="K9" s="36" t="s">
        <v>683</v>
      </c>
      <c r="L9" s="45" t="b">
        <v>1</v>
      </c>
      <c r="M9" s="46" t="str">
        <f t="shared" si="0"/>
        <v>https://raw.githubusercontent.com/PatrickVibild/TellusAmazonPictures/master/pictures/HP/W. PS/840 G1 silver/BL/NOR/1.jpg</v>
      </c>
      <c r="N9" s="46" t="str">
        <f t="shared" si="1"/>
        <v>https://raw.githubusercontent.com/PatrickVibild/TellusAmazonPictures/master/pictures/HP/W. PS/840 G1 silver/BL/NOR/2.jpg</v>
      </c>
      <c r="O9" s="47" t="str">
        <f t="shared" si="2"/>
        <v>https://raw.githubusercontent.com/PatrickVibild/TellusAmazonPictures/master/pictures/HP/W. PS/840 G1 silver/BL/NOR/3.jpg</v>
      </c>
      <c r="P9" t="str">
        <f t="shared" si="3"/>
        <v>https://raw.githubusercontent.com/PatrickVibild/TellusAmazonPictures/master/pictures/HP/W. PS/840 G1 silver/BL/NOR/4.jpg</v>
      </c>
      <c r="Q9" t="str">
        <f t="shared" si="4"/>
        <v>https://raw.githubusercontent.com/PatrickVibild/TellusAmazonPictures/master/pictures/HP/W. PS/840 G1 silver/BL/NOR/5.jpg</v>
      </c>
      <c r="R9" t="str">
        <f t="shared" si="5"/>
        <v>https://raw.githubusercontent.com/PatrickVibild/TellusAmazonPictures/master/pictures/HP/W. PS/840 G1 silver/BL/NOR/6.jpg</v>
      </c>
      <c r="S9" t="str">
        <f t="shared" si="6"/>
        <v>https://raw.githubusercontent.com/PatrickVibild/TellusAmazonPictures/master/pictures/HP/W. PS/840 G1 silver/BL/NOR/7.jpg</v>
      </c>
      <c r="T9" t="str">
        <f t="shared" si="7"/>
        <v>https://raw.githubusercontent.com/PatrickVibild/TellusAmazonPictures/master/pictures/HP/W. PS/840 G1 silver/BL/NOR/8.jpg</v>
      </c>
      <c r="U9" t="str">
        <f t="shared" si="8"/>
        <v>https://raw.githubusercontent.com/PatrickVibild/TellusAmazonPictures/master/pictures/HP/W. PS/840 G1 silver/BL/NOR/9.jpg</v>
      </c>
      <c r="V9" s="42">
        <f>MATCH(G9,options!$D$1:$D$20,0)</f>
        <v>6</v>
      </c>
    </row>
    <row r="10" spans="1:22" ht="42"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3" t="b">
        <f>TRUE()</f>
        <v>1</v>
      </c>
      <c r="J10" s="44" t="b">
        <v>1</v>
      </c>
      <c r="K10" s="36" t="s">
        <v>684</v>
      </c>
      <c r="L10" s="45" t="b">
        <v>1</v>
      </c>
      <c r="M10" s="46" t="str">
        <f t="shared" si="0"/>
        <v>https://raw.githubusercontent.com/PatrickVibild/TellusAmazonPictures/master/pictures/HP/W. PS/840 G1 silver/BL/BE/1.jpg</v>
      </c>
      <c r="N10" s="46" t="str">
        <f t="shared" si="1"/>
        <v>https://raw.githubusercontent.com/PatrickVibild/TellusAmazonPictures/master/pictures/HP/W. PS/840 G1 silver/BL/BE/2.jpg</v>
      </c>
      <c r="O10" s="47" t="str">
        <f t="shared" si="2"/>
        <v>https://raw.githubusercontent.com/PatrickVibild/TellusAmazonPictures/master/pictures/HP/W. PS/840 G1 silver/BL/BE/3.jpg</v>
      </c>
      <c r="P10" t="str">
        <f t="shared" si="3"/>
        <v>https://raw.githubusercontent.com/PatrickVibild/TellusAmazonPictures/master/pictures/HP/W. PS/840 G1 silver/BL/BE/4.jpg</v>
      </c>
      <c r="Q10" t="str">
        <f t="shared" si="4"/>
        <v>https://raw.githubusercontent.com/PatrickVibild/TellusAmazonPictures/master/pictures/HP/W. PS/840 G1 silver/BL/BE/5.jpg</v>
      </c>
      <c r="R10" t="str">
        <f t="shared" si="5"/>
        <v>https://raw.githubusercontent.com/PatrickVibild/TellusAmazonPictures/master/pictures/HP/W. PS/840 G1 silver/BL/BE/6.jpg</v>
      </c>
      <c r="S10" t="str">
        <f t="shared" si="6"/>
        <v>https://raw.githubusercontent.com/PatrickVibild/TellusAmazonPictures/master/pictures/HP/W. PS/840 G1 silver/BL/BE/7.jpg</v>
      </c>
      <c r="T10" t="str">
        <f t="shared" si="7"/>
        <v>https://raw.githubusercontent.com/PatrickVibild/TellusAmazonPictures/master/pictures/HP/W. PS/840 G1 silver/BL/BE/8.jpg</v>
      </c>
      <c r="U10" t="str">
        <f t="shared" si="8"/>
        <v>https://raw.githubusercontent.com/PatrickVibild/TellusAmazonPictures/master/pictures/HP/W. PS/840 G1 silver/BL/BE/9.jpg</v>
      </c>
      <c r="V10" s="42">
        <f>MATCH(G10,options!$D$1:$D$20,0)</f>
        <v>7</v>
      </c>
    </row>
    <row r="11" spans="1:22" ht="42" x14ac:dyDescent="0.15">
      <c r="A11" s="37" t="s">
        <v>384</v>
      </c>
      <c r="B11" s="51">
        <v>150</v>
      </c>
      <c r="C11" s="41" t="b">
        <v>0</v>
      </c>
      <c r="D11" s="41" t="b">
        <v>1</v>
      </c>
      <c r="E11" s="36">
        <v>5714401841180</v>
      </c>
      <c r="F11" s="36" t="s">
        <v>699</v>
      </c>
      <c r="G11" s="42" t="s">
        <v>401</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US Internationaal</v>
      </c>
      <c r="I11" s="43" t="b">
        <f>TRUE()</f>
        <v>1</v>
      </c>
      <c r="J11" s="44" t="b">
        <v>1</v>
      </c>
      <c r="K11" s="36" t="s">
        <v>685</v>
      </c>
      <c r="L11" s="45" t="b">
        <v>1</v>
      </c>
      <c r="M11" s="46" t="str">
        <f t="shared" si="0"/>
        <v>https://raw.githubusercontent.com/PatrickVibild/TellusAmazonPictures/master/pictures/HP/W. PS/840 G1 silver/BL/USI/1.jpg</v>
      </c>
      <c r="N11" s="46" t="str">
        <f t="shared" si="1"/>
        <v>https://raw.githubusercontent.com/PatrickVibild/TellusAmazonPictures/master/pictures/HP/W. PS/840 G1 silver/BL/USI/2.jpg</v>
      </c>
      <c r="O11" s="47" t="str">
        <f t="shared" si="2"/>
        <v>https://raw.githubusercontent.com/PatrickVibild/TellusAmazonPictures/master/pictures/HP/W. PS/840 G1 silver/BL/USI/3.jpg</v>
      </c>
      <c r="P11" t="str">
        <f t="shared" si="3"/>
        <v>https://raw.githubusercontent.com/PatrickVibild/TellusAmazonPictures/master/pictures/HP/W. PS/840 G1 silver/BL/USI/4.jpg</v>
      </c>
      <c r="Q11" t="str">
        <f t="shared" si="4"/>
        <v>https://raw.githubusercontent.com/PatrickVibild/TellusAmazonPictures/master/pictures/HP/W. PS/840 G1 silver/BL/USI/5.jpg</v>
      </c>
      <c r="R11" t="str">
        <f t="shared" si="5"/>
        <v>https://raw.githubusercontent.com/PatrickVibild/TellusAmazonPictures/master/pictures/HP/W. PS/840 G1 silver/BL/USI/6.jpg</v>
      </c>
      <c r="S11" t="str">
        <f t="shared" si="6"/>
        <v>https://raw.githubusercontent.com/PatrickVibild/TellusAmazonPictures/master/pictures/HP/W. PS/840 G1 silver/BL/USI/7.jpg</v>
      </c>
      <c r="T11" t="str">
        <f t="shared" si="7"/>
        <v>https://raw.githubusercontent.com/PatrickVibild/TellusAmazonPictures/master/pictures/HP/W. PS/840 G1 silver/BL/USI/8.jpg</v>
      </c>
      <c r="U11" t="str">
        <f t="shared" si="8"/>
        <v>https://raw.githubusercontent.com/PatrickVibild/TellusAmazonPictures/master/pictures/HP/W. PS/840 G1 silver/BL/USI/9.jpg</v>
      </c>
      <c r="V11" s="42">
        <f>MATCH(G11,options!$D$1:$D$20,0)</f>
        <v>16</v>
      </c>
    </row>
    <row r="12" spans="1:22" ht="42" x14ac:dyDescent="0.15">
      <c r="B12" s="50"/>
      <c r="C12" s="41" t="b">
        <v>1</v>
      </c>
      <c r="D12" s="41" t="b">
        <v>0</v>
      </c>
      <c r="E12" s="36">
        <v>5714401841203</v>
      </c>
      <c r="F12" s="36" t="s">
        <v>700</v>
      </c>
      <c r="G12" s="42" t="s">
        <v>404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v>
      </c>
      <c r="I12" s="43" t="b">
        <f>TRUE()</f>
        <v>1</v>
      </c>
      <c r="J12" s="44" t="b">
        <v>1</v>
      </c>
      <c r="K12" s="36" t="s">
        <v>686</v>
      </c>
      <c r="L12" s="45" t="b">
        <v>1</v>
      </c>
      <c r="M12" s="46" t="str">
        <f t="shared" si="0"/>
        <v>https://raw.githubusercontent.com/PatrickVibild/TellusAmazonPictures/master/pictures/HP/W. PS/840 G1 silver/BL/US/1.jpg</v>
      </c>
      <c r="N12" s="46" t="str">
        <f t="shared" si="1"/>
        <v>https://raw.githubusercontent.com/PatrickVibild/TellusAmazonPictures/master/pictures/HP/W. PS/840 G1 silver/BL/US/2.jpg</v>
      </c>
      <c r="O12" s="47" t="str">
        <f t="shared" si="2"/>
        <v>https://raw.githubusercontent.com/PatrickVibild/TellusAmazonPictures/master/pictures/HP/W. PS/840 G1 silver/BL/US/3.jpg</v>
      </c>
      <c r="P12" t="str">
        <f t="shared" si="3"/>
        <v>https://raw.githubusercontent.com/PatrickVibild/TellusAmazonPictures/master/pictures/HP/W. PS/840 G1 silver/BL/US/4.jpg</v>
      </c>
      <c r="Q12" t="str">
        <f t="shared" si="4"/>
        <v>https://raw.githubusercontent.com/PatrickVibild/TellusAmazonPictures/master/pictures/HP/W. PS/840 G1 silver/BL/US/5.jpg</v>
      </c>
      <c r="R12" t="str">
        <f t="shared" si="5"/>
        <v>https://raw.githubusercontent.com/PatrickVibild/TellusAmazonPictures/master/pictures/HP/W. PS/840 G1 silver/BL/US/6.jpg</v>
      </c>
      <c r="S12" t="str">
        <f t="shared" si="6"/>
        <v>https://raw.githubusercontent.com/PatrickVibild/TellusAmazonPictures/master/pictures/HP/W. PS/840 G1 silver/BL/US/7.jpg</v>
      </c>
      <c r="T12" t="str">
        <f t="shared" si="7"/>
        <v>https://raw.githubusercontent.com/PatrickVibild/TellusAmazonPictures/master/pictures/HP/W. PS/840 G1 silver/BL/US/8.jpg</v>
      </c>
      <c r="U12" t="str">
        <f t="shared" si="8"/>
        <v>https://raw.githubusercontent.com/PatrickVibild/TellusAmazonPictures/master/pictures/HP/W. PS/840 G1 silver/BL/US/9.jpg</v>
      </c>
      <c r="V12" s="42">
        <f>MATCH(G12,options!$D$1:$D$20,0)</f>
        <v>18</v>
      </c>
    </row>
    <row r="13" spans="1:22" ht="43" x14ac:dyDescent="0.2">
      <c r="A13" s="37" t="s">
        <v>387</v>
      </c>
      <c r="B13" s="36" t="s">
        <v>677</v>
      </c>
      <c r="C13" s="41" t="b">
        <f>FALSE()</f>
        <v>0</v>
      </c>
      <c r="D13" s="41" t="b">
        <f>TRUE()</f>
        <v>1</v>
      </c>
      <c r="E13" s="61">
        <v>5714401840015</v>
      </c>
      <c r="F13" s="59" t="s">
        <v>701</v>
      </c>
      <c r="G13" s="42" t="s">
        <v>370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Duitse</v>
      </c>
      <c r="I13" s="43" t="b">
        <f>TRUE()</f>
        <v>1</v>
      </c>
      <c r="J13" s="44" t="b">
        <v>0</v>
      </c>
      <c r="K13" s="50" t="s">
        <v>687</v>
      </c>
      <c r="L13" s="45" t="b">
        <v>1</v>
      </c>
      <c r="M13" s="46" t="str">
        <f t="shared" si="0"/>
        <v>https://raw.githubusercontent.com/PatrickVibild/TellusAmazonPictures/master/pictures/HP/W. PS/840 G1 silver/REG/DE/1.jpg</v>
      </c>
      <c r="N13" s="46" t="str">
        <f t="shared" si="1"/>
        <v>https://raw.githubusercontent.com/PatrickVibild/TellusAmazonPictures/master/pictures/HP/W. PS/840 G1 silver/REG/DE/2.jpg</v>
      </c>
      <c r="O13" s="47" t="str">
        <f t="shared" si="2"/>
        <v>https://raw.githubusercontent.com/PatrickVibild/TellusAmazonPictures/master/pictures/HP/W. PS/840 G1 silver/REG/DE/3.jpg</v>
      </c>
      <c r="P13" t="str">
        <f t="shared" si="3"/>
        <v>https://raw.githubusercontent.com/PatrickVibild/TellusAmazonPictures/master/pictures/HP/W. PS/840 G1 silver/REG/DE/4.jpg</v>
      </c>
      <c r="Q13" t="str">
        <f t="shared" si="4"/>
        <v>https://raw.githubusercontent.com/PatrickVibild/TellusAmazonPictures/master/pictures/HP/W. PS/840 G1 silver/REG/DE/5.jpg</v>
      </c>
      <c r="R13" t="str">
        <f t="shared" si="5"/>
        <v>https://raw.githubusercontent.com/PatrickVibild/TellusAmazonPictures/master/pictures/HP/W. PS/840 G1 silver/REG/DE/6.jpg</v>
      </c>
      <c r="S13" t="str">
        <f t="shared" si="6"/>
        <v>https://raw.githubusercontent.com/PatrickVibild/TellusAmazonPictures/master/pictures/HP/W. PS/840 G1 silver/REG/DE/7.jpg</v>
      </c>
      <c r="T13" t="str">
        <f t="shared" si="7"/>
        <v>https://raw.githubusercontent.com/PatrickVibild/TellusAmazonPictures/master/pictures/HP/W. PS/840 G1 silver/REG/DE/8.jpg</v>
      </c>
      <c r="U13" t="str">
        <f t="shared" si="8"/>
        <v>https://raw.githubusercontent.com/PatrickVibild/TellusAmazonPictures/master/pictures/HP/W. PS/840 G1 silver/REG/DE/9.jpg</v>
      </c>
      <c r="V13" s="42">
        <f>MATCH(G13,options!$D$1:$D$20,0)</f>
        <v>1</v>
      </c>
    </row>
    <row r="14" spans="1:22" ht="43" x14ac:dyDescent="0.2">
      <c r="A14" s="37" t="s">
        <v>389</v>
      </c>
      <c r="B14" s="36">
        <v>5714401841999</v>
      </c>
      <c r="C14" s="41" t="b">
        <f>FALSE()</f>
        <v>0</v>
      </c>
      <c r="D14" s="41" t="b">
        <f>TRUE()</f>
        <v>1</v>
      </c>
      <c r="E14" s="61">
        <v>5714401840022</v>
      </c>
      <c r="F14" s="59" t="s">
        <v>702</v>
      </c>
      <c r="G14" s="42" t="s">
        <v>372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Frans</v>
      </c>
      <c r="I14" s="43" t="b">
        <f>TRUE()</f>
        <v>1</v>
      </c>
      <c r="J14" s="44" t="b">
        <v>0</v>
      </c>
      <c r="K14" s="36" t="s">
        <v>688</v>
      </c>
      <c r="L14" s="45" t="b">
        <v>1</v>
      </c>
      <c r="M14" s="46" t="str">
        <f t="shared" si="0"/>
        <v>https://raw.githubusercontent.com/PatrickVibild/TellusAmazonPictures/master/pictures/HP/W. PS/840 G1 silver/REG/FR/1.jpg</v>
      </c>
      <c r="N14" s="46" t="str">
        <f t="shared" si="1"/>
        <v>https://raw.githubusercontent.com/PatrickVibild/TellusAmazonPictures/master/pictures/HP/W. PS/840 G1 silver/REG/FR/2.jpg</v>
      </c>
      <c r="O14" s="47" t="str">
        <f t="shared" si="2"/>
        <v>https://raw.githubusercontent.com/PatrickVibild/TellusAmazonPictures/master/pictures/HP/W. PS/840 G1 silver/REG/FR/3.jpg</v>
      </c>
      <c r="P14" t="str">
        <f t="shared" si="3"/>
        <v>https://raw.githubusercontent.com/PatrickVibild/TellusAmazonPictures/master/pictures/HP/W. PS/840 G1 silver/REG/FR/4.jpg</v>
      </c>
      <c r="Q14" t="str">
        <f t="shared" si="4"/>
        <v>https://raw.githubusercontent.com/PatrickVibild/TellusAmazonPictures/master/pictures/HP/W. PS/840 G1 silver/REG/FR/5.jpg</v>
      </c>
      <c r="R14" t="str">
        <f t="shared" si="5"/>
        <v>https://raw.githubusercontent.com/PatrickVibild/TellusAmazonPictures/master/pictures/HP/W. PS/840 G1 silver/REG/FR/6.jpg</v>
      </c>
      <c r="S14" t="str">
        <f t="shared" si="6"/>
        <v>https://raw.githubusercontent.com/PatrickVibild/TellusAmazonPictures/master/pictures/HP/W. PS/840 G1 silver/REG/FR/7.jpg</v>
      </c>
      <c r="T14" t="str">
        <f t="shared" si="7"/>
        <v>https://raw.githubusercontent.com/PatrickVibild/TellusAmazonPictures/master/pictures/HP/W. PS/840 G1 silver/REG/FR/8.jpg</v>
      </c>
      <c r="U14" t="str">
        <f t="shared" si="8"/>
        <v>https://raw.githubusercontent.com/PatrickVibild/TellusAmazonPictures/master/pictures/HP/W. PS/840 G1 silver/REG/FR/9.jpg</v>
      </c>
      <c r="V14" s="42">
        <f>MATCH(G14,options!$D$1:$D$20,0)</f>
        <v>2</v>
      </c>
    </row>
    <row r="15" spans="1:22" ht="43" x14ac:dyDescent="0.2">
      <c r="B15" s="50"/>
      <c r="C15" s="41" t="b">
        <f>FALSE()</f>
        <v>0</v>
      </c>
      <c r="D15" s="41" t="b">
        <f>TRUE()</f>
        <v>1</v>
      </c>
      <c r="E15" s="61">
        <v>5714401840039</v>
      </c>
      <c r="F15" s="59" t="s">
        <v>703</v>
      </c>
      <c r="G15" s="42" t="s">
        <v>375</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Italiaans</v>
      </c>
      <c r="I15" s="43" t="b">
        <f>TRUE()</f>
        <v>1</v>
      </c>
      <c r="J15" s="44" t="b">
        <v>0</v>
      </c>
      <c r="K15" s="36" t="s">
        <v>689</v>
      </c>
      <c r="L15" s="45" t="b">
        <v>1</v>
      </c>
      <c r="M15" s="46" t="str">
        <f t="shared" si="0"/>
        <v>https://raw.githubusercontent.com/PatrickVibild/TellusAmazonPictures/master/pictures/HP/W. PS/840 G1 silver/REG/IT/1.jpg</v>
      </c>
      <c r="N15" s="46" t="str">
        <f t="shared" si="1"/>
        <v>https://raw.githubusercontent.com/PatrickVibild/TellusAmazonPictures/master/pictures/HP/W. PS/840 G1 silver/REG/IT/2.jpg</v>
      </c>
      <c r="O15" s="47" t="str">
        <f t="shared" si="2"/>
        <v>https://raw.githubusercontent.com/PatrickVibild/TellusAmazonPictures/master/pictures/HP/W. PS/840 G1 silver/REG/IT/3.jpg</v>
      </c>
      <c r="P15" t="str">
        <f t="shared" si="3"/>
        <v>https://raw.githubusercontent.com/PatrickVibild/TellusAmazonPictures/master/pictures/HP/W. PS/840 G1 silver/REG/IT/4.jpg</v>
      </c>
      <c r="Q15" t="str">
        <f t="shared" si="4"/>
        <v>https://raw.githubusercontent.com/PatrickVibild/TellusAmazonPictures/master/pictures/HP/W. PS/840 G1 silver/REG/IT/5.jpg</v>
      </c>
      <c r="R15" t="str">
        <f t="shared" si="5"/>
        <v>https://raw.githubusercontent.com/PatrickVibild/TellusAmazonPictures/master/pictures/HP/W. PS/840 G1 silver/REG/IT/6.jpg</v>
      </c>
      <c r="S15" t="str">
        <f t="shared" si="6"/>
        <v>https://raw.githubusercontent.com/PatrickVibild/TellusAmazonPictures/master/pictures/HP/W. PS/840 G1 silver/REG/IT/7.jpg</v>
      </c>
      <c r="T15" t="str">
        <f t="shared" si="7"/>
        <v>https://raw.githubusercontent.com/PatrickVibild/TellusAmazonPictures/master/pictures/HP/W. PS/840 G1 silver/REG/IT/8.jpg</v>
      </c>
      <c r="U15" t="str">
        <f t="shared" si="8"/>
        <v>https://raw.githubusercontent.com/PatrickVibild/TellusAmazonPictures/master/pictures/HP/W. PS/840 G1 silver/REG/IT/9.jpg</v>
      </c>
      <c r="V15" s="42">
        <f>MATCH(G15,options!$D$1:$D$20,0)</f>
        <v>3</v>
      </c>
    </row>
    <row r="16" spans="1:22" ht="43" x14ac:dyDescent="0.2">
      <c r="A16" s="37" t="s">
        <v>392</v>
      </c>
      <c r="B16" s="38" t="s">
        <v>565</v>
      </c>
      <c r="C16" s="41" t="b">
        <f>FALSE()</f>
        <v>0</v>
      </c>
      <c r="D16" s="41" t="b">
        <f>TRUE()</f>
        <v>1</v>
      </c>
      <c r="E16" s="61">
        <v>5714401840046</v>
      </c>
      <c r="F16" s="59" t="s">
        <v>704</v>
      </c>
      <c r="G16" s="42" t="s">
        <v>377</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Spaans</v>
      </c>
      <c r="I16" s="43" t="b">
        <f>TRUE()</f>
        <v>1</v>
      </c>
      <c r="J16" s="44" t="b">
        <v>0</v>
      </c>
      <c r="K16" s="36" t="s">
        <v>690</v>
      </c>
      <c r="L16" s="45" t="b">
        <v>1</v>
      </c>
      <c r="M16" s="46" t="str">
        <f t="shared" si="0"/>
        <v>https://raw.githubusercontent.com/PatrickVibild/TellusAmazonPictures/master/pictures/HP/W. PS/840 G1 silver/REG/ES/1.jpg</v>
      </c>
      <c r="N16" s="46" t="str">
        <f t="shared" si="1"/>
        <v>https://raw.githubusercontent.com/PatrickVibild/TellusAmazonPictures/master/pictures/HP/W. PS/840 G1 silver/REG/ES/2.jpg</v>
      </c>
      <c r="O16" s="47" t="str">
        <f t="shared" si="2"/>
        <v>https://raw.githubusercontent.com/PatrickVibild/TellusAmazonPictures/master/pictures/HP/W. PS/840 G1 silver/REG/ES/3.jpg</v>
      </c>
      <c r="P16" t="str">
        <f t="shared" si="3"/>
        <v>https://raw.githubusercontent.com/PatrickVibild/TellusAmazonPictures/master/pictures/HP/W. PS/840 G1 silver/REG/ES/4.jpg</v>
      </c>
      <c r="Q16" t="str">
        <f t="shared" si="4"/>
        <v>https://raw.githubusercontent.com/PatrickVibild/TellusAmazonPictures/master/pictures/HP/W. PS/840 G1 silver/REG/ES/5.jpg</v>
      </c>
      <c r="R16" t="str">
        <f t="shared" si="5"/>
        <v>https://raw.githubusercontent.com/PatrickVibild/TellusAmazonPictures/master/pictures/HP/W. PS/840 G1 silver/REG/ES/6.jpg</v>
      </c>
      <c r="S16" t="str">
        <f t="shared" si="6"/>
        <v>https://raw.githubusercontent.com/PatrickVibild/TellusAmazonPictures/master/pictures/HP/W. PS/840 G1 silver/REG/ES/7.jpg</v>
      </c>
      <c r="T16" t="str">
        <f t="shared" si="7"/>
        <v>https://raw.githubusercontent.com/PatrickVibild/TellusAmazonPictures/master/pictures/HP/W. PS/840 G1 silver/REG/ES/8.jpg</v>
      </c>
      <c r="U16" t="str">
        <f t="shared" si="8"/>
        <v>https://raw.githubusercontent.com/PatrickVibild/TellusAmazonPictures/master/pictures/HP/W. PS/840 G1 silver/REG/ES/9.jpg</v>
      </c>
      <c r="V16" s="42">
        <f>MATCH(G16,options!$D$1:$D$20,0)</f>
        <v>4</v>
      </c>
    </row>
    <row r="17" spans="1:22" ht="43" x14ac:dyDescent="0.2">
      <c r="B17" s="50"/>
      <c r="C17" s="41" t="b">
        <f>FALSE()</f>
        <v>0</v>
      </c>
      <c r="D17" s="41" t="b">
        <f>TRUE()</f>
        <v>1</v>
      </c>
      <c r="E17" s="61">
        <v>5714401840060</v>
      </c>
      <c r="F17" s="59" t="s">
        <v>705</v>
      </c>
      <c r="G17" s="42" t="s">
        <v>379</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UK</v>
      </c>
      <c r="I17" s="43" t="b">
        <f>TRUE()</f>
        <v>1</v>
      </c>
      <c r="J17" s="44" t="b">
        <v>0</v>
      </c>
      <c r="K17" s="36" t="s">
        <v>691</v>
      </c>
      <c r="L17" s="45" t="b">
        <v>1</v>
      </c>
      <c r="M17" s="46" t="str">
        <f t="shared" si="0"/>
        <v>https://raw.githubusercontent.com/PatrickVibild/TellusAmazonPictures/master/pictures/HP/W. PS/840 G1 silver/REG/UK/1.jpg</v>
      </c>
      <c r="N17" s="46" t="str">
        <f t="shared" si="1"/>
        <v>https://raw.githubusercontent.com/PatrickVibild/TellusAmazonPictures/master/pictures/HP/W. PS/840 G1 silver/REG/UK/2.jpg</v>
      </c>
      <c r="O17" s="47" t="str">
        <f t="shared" si="2"/>
        <v>https://raw.githubusercontent.com/PatrickVibild/TellusAmazonPictures/master/pictures/HP/W. PS/840 G1 silver/REG/UK/3.jpg</v>
      </c>
      <c r="P17" t="str">
        <f t="shared" si="3"/>
        <v>https://raw.githubusercontent.com/PatrickVibild/TellusAmazonPictures/master/pictures/HP/W. PS/840 G1 silver/REG/UK/4.jpg</v>
      </c>
      <c r="Q17" t="str">
        <f t="shared" si="4"/>
        <v>https://raw.githubusercontent.com/PatrickVibild/TellusAmazonPictures/master/pictures/HP/W. PS/840 G1 silver/REG/UK/5.jpg</v>
      </c>
      <c r="R17" t="str">
        <f t="shared" si="5"/>
        <v>https://raw.githubusercontent.com/PatrickVibild/TellusAmazonPictures/master/pictures/HP/W. PS/840 G1 silver/REG/UK/6.jpg</v>
      </c>
      <c r="S17" t="str">
        <f t="shared" si="6"/>
        <v>https://raw.githubusercontent.com/PatrickVibild/TellusAmazonPictures/master/pictures/HP/W. PS/840 G1 silver/REG/UK/7.jpg</v>
      </c>
      <c r="T17" t="str">
        <f t="shared" si="7"/>
        <v>https://raw.githubusercontent.com/PatrickVibild/TellusAmazonPictures/master/pictures/HP/W. PS/840 G1 silver/REG/UK/8.jpg</v>
      </c>
      <c r="U17" t="str">
        <f t="shared" si="8"/>
        <v>https://raw.githubusercontent.com/PatrickVibild/TellusAmazonPictures/master/pictures/HP/W. PS/840 G1 silver/REG/UK/9.jpg</v>
      </c>
      <c r="V17" s="42">
        <f>MATCH(G17,options!$D$1:$D$20,0)</f>
        <v>5</v>
      </c>
    </row>
    <row r="18" spans="1:22" ht="15" x14ac:dyDescent="0.2">
      <c r="A18" s="37" t="s">
        <v>395</v>
      </c>
      <c r="B18" s="51">
        <v>5</v>
      </c>
      <c r="C18" s="41"/>
      <c r="D18" s="41"/>
      <c r="E18" s="61"/>
      <c r="F18" s="59"/>
      <c r="G18" s="42" t="s">
        <v>381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Scandinavisch - Scandinavisch</v>
      </c>
      <c r="I18" s="43" t="b">
        <f>TRUE()</f>
        <v>1</v>
      </c>
      <c r="J18" s="44" t="b">
        <v>0</v>
      </c>
      <c r="K18" s="36"/>
      <c r="L18" s="45" t="b">
        <v>1</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6</v>
      </c>
    </row>
    <row r="19" spans="1:22" ht="15" x14ac:dyDescent="0.2">
      <c r="B19" s="50"/>
      <c r="C19" s="41"/>
      <c r="D19" s="41"/>
      <c r="E19" s="61"/>
      <c r="F19" s="59"/>
      <c r="G19" s="42" t="s">
        <v>383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Belgisch</v>
      </c>
      <c r="I19" s="43" t="b">
        <f>TRUE()</f>
        <v>1</v>
      </c>
      <c r="J19" s="44" t="b">
        <v>0</v>
      </c>
      <c r="K19" s="36"/>
      <c r="L19" s="45" t="b">
        <v>1</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7</v>
      </c>
    </row>
    <row r="20" spans="1:22" ht="57" x14ac:dyDescent="0.2">
      <c r="A20" s="37" t="s">
        <v>398</v>
      </c>
      <c r="B20" s="52" t="s">
        <v>399</v>
      </c>
      <c r="C20" s="41" t="b">
        <v>0</v>
      </c>
      <c r="D20" s="41" t="b">
        <v>1</v>
      </c>
      <c r="E20" s="61">
        <v>5714401840183</v>
      </c>
      <c r="F20" s="59" t="s">
        <v>706</v>
      </c>
      <c r="G20" s="42"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US Internationaal</v>
      </c>
      <c r="I20" s="43" t="b">
        <f>TRUE()</f>
        <v>1</v>
      </c>
      <c r="J20" s="44" t="b">
        <v>0</v>
      </c>
      <c r="K20" s="36" t="s">
        <v>692</v>
      </c>
      <c r="L20" s="45" t="b">
        <v>1</v>
      </c>
      <c r="M20" s="46" t="str">
        <f t="shared" si="0"/>
        <v>https://raw.githubusercontent.com/PatrickVibild/TellusAmazonPictures/master/pictures/HP/W. PS/840 G1 silver/REG/USI/1.jpg</v>
      </c>
      <c r="N20" s="46" t="str">
        <f t="shared" si="1"/>
        <v>https://raw.githubusercontent.com/PatrickVibild/TellusAmazonPictures/master/pictures/HP/W. PS/840 G1 silver/REG/USI/2.jpg</v>
      </c>
      <c r="O20" s="47" t="str">
        <f t="shared" si="2"/>
        <v>https://raw.githubusercontent.com/PatrickVibild/TellusAmazonPictures/master/pictures/HP/W. PS/840 G1 silver/REG/USI/3.jpg</v>
      </c>
      <c r="P20" t="str">
        <f t="shared" si="3"/>
        <v>https://raw.githubusercontent.com/PatrickVibild/TellusAmazonPictures/master/pictures/HP/W. PS/840 G1 silver/REG/USI/4.jpg</v>
      </c>
      <c r="Q20" t="str">
        <f t="shared" si="4"/>
        <v>https://raw.githubusercontent.com/PatrickVibild/TellusAmazonPictures/master/pictures/HP/W. PS/840 G1 silver/REG/USI/5.jpg</v>
      </c>
      <c r="R20" t="str">
        <f t="shared" si="5"/>
        <v>https://raw.githubusercontent.com/PatrickVibild/TellusAmazonPictures/master/pictures/HP/W. PS/840 G1 silver/REG/USI/6.jpg</v>
      </c>
      <c r="S20" t="str">
        <f t="shared" si="6"/>
        <v>https://raw.githubusercontent.com/PatrickVibild/TellusAmazonPictures/master/pictures/HP/W. PS/840 G1 silver/REG/USI/7.jpg</v>
      </c>
      <c r="T20" t="str">
        <f t="shared" si="7"/>
        <v>https://raw.githubusercontent.com/PatrickVibild/TellusAmazonPictures/master/pictures/HP/W. PS/840 G1 silver/REG/USI/8.jpg</v>
      </c>
      <c r="U20" t="str">
        <f t="shared" si="8"/>
        <v>https://raw.githubusercontent.com/PatrickVibild/TellusAmazonPictures/master/pictures/HP/W. PS/840 G1 silver/REG/USI/9.jpg</v>
      </c>
      <c r="V20" s="42">
        <f>MATCH(G20,options!$D$1:$D$20,0)</f>
        <v>16</v>
      </c>
    </row>
    <row r="21" spans="1:22" ht="43" x14ac:dyDescent="0.2">
      <c r="B21" s="50"/>
      <c r="C21" s="41" t="b">
        <v>1</v>
      </c>
      <c r="D21" s="41" t="b">
        <v>0</v>
      </c>
      <c r="E21" s="61">
        <v>5714401840206</v>
      </c>
      <c r="F21" s="59" t="s">
        <v>707</v>
      </c>
      <c r="G21" s="42"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3" t="b">
        <f>TRUE()</f>
        <v>1</v>
      </c>
      <c r="J21" s="44" t="b">
        <v>0</v>
      </c>
      <c r="K21" s="36" t="s">
        <v>693</v>
      </c>
      <c r="L21" s="45" t="b">
        <v>1</v>
      </c>
      <c r="M21" s="46" t="str">
        <f t="shared" si="0"/>
        <v>https://raw.githubusercontent.com/PatrickVibild/TellusAmazonPictures/master/pictures/HP/W. PS/840 G1 silver/REG/US/1.jpg</v>
      </c>
      <c r="N21" s="46" t="str">
        <f t="shared" si="1"/>
        <v>https://raw.githubusercontent.com/PatrickVibild/TellusAmazonPictures/master/pictures/HP/W. PS/840 G1 silver/REG/US/2.jpg</v>
      </c>
      <c r="O21" s="47" t="str">
        <f t="shared" si="2"/>
        <v>https://raw.githubusercontent.com/PatrickVibild/TellusAmazonPictures/master/pictures/HP/W. PS/840 G1 silver/REG/US/3.jpg</v>
      </c>
      <c r="P21" t="str">
        <f t="shared" si="3"/>
        <v>https://raw.githubusercontent.com/PatrickVibild/TellusAmazonPictures/master/pictures/HP/W. PS/840 G1 silver/REG/US/4.jpg</v>
      </c>
      <c r="Q21" t="str">
        <f t="shared" si="4"/>
        <v>https://raw.githubusercontent.com/PatrickVibild/TellusAmazonPictures/master/pictures/HP/W. PS/840 G1 silver/REG/US/5.jpg</v>
      </c>
      <c r="R21" t="str">
        <f t="shared" si="5"/>
        <v>https://raw.githubusercontent.com/PatrickVibild/TellusAmazonPictures/master/pictures/HP/W. PS/840 G1 silver/REG/US/6.jpg</v>
      </c>
      <c r="S21" t="str">
        <f t="shared" si="6"/>
        <v>https://raw.githubusercontent.com/PatrickVibild/TellusAmazonPictures/master/pictures/HP/W. PS/840 G1 silver/REG/US/7.jpg</v>
      </c>
      <c r="T21" t="str">
        <f t="shared" si="7"/>
        <v>https://raw.githubusercontent.com/PatrickVibild/TellusAmazonPictures/master/pictures/HP/W. PS/840 G1 silver/REG/US/8.jpg</v>
      </c>
      <c r="U21" t="str">
        <f t="shared" si="8"/>
        <v>https://raw.githubusercontent.com/PatrickVibild/TellusAmazonPictures/master/pictures/HP/W. PS/840 G1 silver/REG/US/9.jpg</v>
      </c>
      <c r="V21" s="42">
        <f>MATCH(G21,options!$D$1:$D$20,0)</f>
        <v>18</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3" t="b">
        <f>TRUE()</f>
        <v>1</v>
      </c>
      <c r="J22" s="44" t="b">
        <v>1</v>
      </c>
      <c r="K22" s="36"/>
      <c r="L22" s="45"/>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c r="L23" s="45"/>
      <c r="M23" s="46" t="str">
        <f t="shared" si="0"/>
        <v/>
      </c>
      <c r="N23" s="46" t="str">
        <f t="shared" si="1"/>
        <v/>
      </c>
      <c r="O23" s="47" t="str">
        <f t="shared" si="2"/>
        <v/>
      </c>
      <c r="P23" t="str">
        <f t="shared" si="3"/>
        <v/>
      </c>
      <c r="Q23" t="str">
        <f t="shared" si="4"/>
        <v/>
      </c>
      <c r="R23" t="str">
        <f t="shared" si="5"/>
        <v/>
      </c>
      <c r="S23" t="str">
        <f t="shared" si="6"/>
        <v/>
      </c>
      <c r="T23" t="str">
        <f t="shared" si="7"/>
        <v/>
      </c>
      <c r="U23" t="str">
        <f t="shared" si="8"/>
        <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HP {model}. Controleer de afbeelding en beschrijving zorgvuldig voordat u een toetsenbord koopt. Dit zorgt ervoor dat u het juiste laptoptoetsenbord voor uw computer krijgt. Super eenvoudige installatie. </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391</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566</v>
      </c>
    </row>
    <row r="9" spans="1:7" x14ac:dyDescent="0.15">
      <c r="D9" s="42" t="s">
        <v>388</v>
      </c>
      <c r="E9" t="s">
        <v>426</v>
      </c>
      <c r="F9" t="s">
        <v>567</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644</v>
      </c>
    </row>
    <row r="4" spans="1:2" ht="16" x14ac:dyDescent="0.2">
      <c r="B4" s="57" t="s">
        <v>446</v>
      </c>
    </row>
    <row r="5" spans="1:2" ht="16" x14ac:dyDescent="0.2">
      <c r="B5" s="57" t="s">
        <v>447</v>
      </c>
    </row>
    <row r="6" spans="1:2" ht="16" x14ac:dyDescent="0.2">
      <c r="B6" s="57" t="s">
        <v>448</v>
      </c>
    </row>
    <row r="7" spans="1:2" ht="16" x14ac:dyDescent="0.2">
      <c r="B7" s="57"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7"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7" t="s">
        <v>656</v>
      </c>
    </row>
    <row r="4" spans="2:2" ht="16" x14ac:dyDescent="0.2">
      <c r="B4" s="57" t="s">
        <v>521</v>
      </c>
    </row>
    <row r="5" spans="2:2" x14ac:dyDescent="0.15">
      <c r="B5" t="s">
        <v>522</v>
      </c>
    </row>
    <row r="6" spans="2:2" ht="16" x14ac:dyDescent="0.2">
      <c r="B6" s="57" t="s">
        <v>523</v>
      </c>
    </row>
    <row r="7" spans="2:2" ht="16" x14ac:dyDescent="0.2">
      <c r="B7" s="57"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7"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2024-07-24T22:22:44Z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