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F75FA674-F898-8E49-A61D-03CFC415DA6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5" i="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<sst xmlns="http://schemas.openxmlformats.org/spreadsheetml/2006/main" count="867" uniqueCount="698">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</sst>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840 G3 parent</v>
      </c>
      <c r="C4" s="27" t="s">
        <v>345</v>
      </c>
      <c r="D4" s="28">
        <f>Values!B14</f>
        <v>5714401842996</v>
      </c>
      <c r="E4" s="1" t="s">
        <v>346</v>
      </c>
      <c r="F4" s="27" t="str">
        <f>SUBSTITUTE(Values!B1, "{language}", "") &amp; " " &amp; Values!B3</f>
        <v>sostituzione della tastiera  retroilluminata per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sostituzione della tastiera Tedesco retroilluminata per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t="str">
        <f>IF(ISBLANK(Values!E4),"",IF($CO5="DEFAULT", Values!$B$18, ""))</f>
        <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48" x14ac:dyDescent="0.2">
      <c r="A6" s="1" t="str">
        <f>IF(ISBLANK(Values!E5),"",IF(Values!$B$37="EU","computercomponent","computer"))</f>
        <v>computercomponent</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sostituzione della tastiera Francese retroilluminata per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t="str">
        <f>IF(ISBLANK(Values!E5),"",IF($CO6="DEFAULT", Values!$B$18, ""))</f>
        <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48" x14ac:dyDescent="0.2">
      <c r="A7" s="1" t="str">
        <f>IF(ISBLANK(Values!E6),"",IF(Values!$B$37="EU","computercomponent","computer"))</f>
        <v>computercomponent</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sostituzione della tastiera Italiano retroilluminata per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t="str">
        <f>IF(ISBLANK(Values!E6),"",IF($CO7="DEFAULT", Values!$B$18, ""))</f>
        <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48" x14ac:dyDescent="0.2">
      <c r="A8" s="1" t="str">
        <f>IF(ISBLANK(Values!E7),"",IF(Values!$B$37="EU","computercomponent","computer"))</f>
        <v>computercomponent</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sostituzione della tastiera Spagnolo retroilluminata per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t="str">
        <f>IF(ISBLANK(Values!E7),"",IF($CO8="DEFAULT", Values!$B$18, ""))</f>
        <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48" x14ac:dyDescent="0.2">
      <c r="A9" s="1" t="str">
        <f>IF(ISBLANK(Values!E8),"",IF(Values!$B$37="EU","computercomponent","computer"))</f>
        <v>computercomponent</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sostituzione della tastiera UK retroilluminata per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t="str">
        <f>IF(ISBLANK(Values!E8),"",IF($CO9="DEFAULT", Values!$B$18, ""))</f>
        <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48" x14ac:dyDescent="0.2">
      <c r="A10" s="1" t="str">
        <f>IF(ISBLANK(Values!E12),"",IF(Values!$B$37="EU","computercomponent","computer"))</f>
        <v>computercomponent</v>
      </c>
      <c r="B10" s="33" t="str">
        <f>IF(ISBLANK(Values!E12),"",Values!F12)</f>
        <v>HP 840 G3 BL - USI</v>
      </c>
      <c r="C10" s="29" t="str">
        <f>IF(ISBLANK(Values!E12),"","TellusRem")</f>
        <v>TellusRem</v>
      </c>
      <c r="D10" s="28">
        <f>IF(ISBLANK(Values!E12),"",Values!E12)</f>
        <v>5714401842187</v>
      </c>
      <c r="E10" s="1" t="str">
        <f>IF(ISBLANK(Values!E12),"","EAN")</f>
        <v>EAN</v>
      </c>
      <c r="F10" s="27" t="str">
        <f>IF(ISBLANK(Values!E12),"",IF(Values!J9, SUBSTITUTE(Values!$B$1, "{language}", Values!H9) &amp; " " &amp;Values!$B$3, SUBSTITUTE(Values!$B$2, "{language}", Values!$H9) &amp; " " &amp;Values!$B$3))</f>
        <v>sostituzione della tastiera Scandinavo - Nordico retroilluminata per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t="str">
        <f>IF(ISBLANK(Values!E12),"",IF($CO10="DEFAULT", Values!$B$18, ""))</f>
        <v/>
      </c>
      <c r="M10" s="27" t="str">
        <f>IF(ISBLANK(Values!E12),"",Values!$M9)</f>
        <v>https://raw.githubusercontent.com/PatrickVibild/TellusAmazonPictures/master/pictures/HP/W. PS/840 G3 SILVER/BL/USI/1.jpg</v>
      </c>
      <c r="N10" s="27" t="str">
        <f>IF(ISBLANK(Values!$F12),"",Values!N9)</f>
        <v>https://raw.githubusercontent.com/PatrickVibild/TellusAmazonPictures/master/pictures/HP/W. PS/840 G3 SILVER/BL/USI/2.jpg</v>
      </c>
      <c r="O10" s="27" t="str">
        <f>IF(ISBLANK(Values!$F12),"",Values!O9)</f>
        <v>https://raw.githubusercontent.com/PatrickVibild/TellusAmazonPictures/master/pictures/HP/W. PS/840 G3 SILVER/BL/USI/3.jpg</v>
      </c>
      <c r="P10" s="27" t="str">
        <f>IF(ISBLANK(Values!$F12),"",Values!P9)</f>
        <v>https://raw.githubusercontent.com/PatrickVibild/TellusAmazonPictures/master/pictures/HP/W. PS/840 G3 SILVER/BL/USI/4.jpg</v>
      </c>
      <c r="Q10" s="27" t="str">
        <f>IF(ISBLANK(Values!$F12),"",Values!Q9)</f>
        <v>https://raw.githubusercontent.com/PatrickVibild/TellusAmazonPictures/master/pictures/HP/W. PS/840 G3 SILVER/BL/USI/5.jpg</v>
      </c>
      <c r="R10" s="27" t="str">
        <f>IF(ISBLANK(Values!$F12),"",Values!R9)</f>
        <v>https://raw.githubusercontent.com/PatrickVibild/TellusAmazonPictures/master/pictures/HP/W. PS/840 G3 SILVER/BL/USI/6.jpg</v>
      </c>
      <c r="S10" s="27" t="str">
        <f>IF(ISBLANK(Values!$F12),"",Values!S9)</f>
        <v>https://raw.githubusercontent.com/PatrickVibild/TellusAmazonPictures/master/pictures/HP/W. PS/840 G3 SILVER/BL/USI/7.jpg</v>
      </c>
      <c r="T10" s="27" t="str">
        <f>IF(ISBLANK(Values!$F12),"",Values!T9)</f>
        <v>https://raw.githubusercontent.com/PatrickVibild/TellusAmazonPictures/master/pictures/HP/W. PS/840 G3 SILVER/BL/USI/8.jpg</v>
      </c>
      <c r="U10" s="27" t="str">
        <f>IF(ISBLANK(Values!$F12),"",Values!U9)</f>
        <v>https://raw.githubusercontent.com/PatrickVibild/TellusAmazonPictures/master/pictures/HP/W. PS/840 G3 SILVER/BL/USI/9.jpg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IF(ISBLANK(Values!E12),"",IF(Values!I9,Values!$B$23,Values!$B$33))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0" s="1" t="str">
        <f>IF(ISBLANK(Values!E12),"",Values!$B$25)</f>
        <v xml:space="preserve">♻️ PRODOTTO ECOLOGICO - Acquista ricondizionato, ACQUISTA VERDE! Riduci oltre l'80% di anidride carbonica acquistando le nostre tastiere ricondizionate, rispetto a ottenere una nuova tastiera! </v>
      </c>
      <c r="AL10" s="1" t="str">
        <f>IF(ISBLANK(Values!E12),"",SUBSTITUTE(SUBSTITUTE(IF(Values!$J9, Values!$B$26, Values!$B$33), "{language}", Values!$H9), "{flag}", INDEX(options!$E$1:$E$20, Values!$V9)))</f>
        <v xml:space="preserve">👉 LAYOUT - 🇸🇪 🇫🇮 🇳🇴 🇩🇰 Scandinavo - Nordico retroilluminato. </v>
      </c>
      <c r="AM10" s="1" t="str">
        <f>SUBSTITUTE(IF(ISBLANK(Values!E12),"",Values!$B$27),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0" s="27" t="str">
        <f>IF(ISBLANK(Values!E12),"",Values!H9)</f>
        <v>Scandinavo - Nordico</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IF(ISBLANK(Values!E12),"","No")</f>
        <v>No</v>
      </c>
      <c r="DA10" s="1" t="str">
        <f>IF(ISBLANK(Values!E12),"","No")</f>
        <v>No</v>
      </c>
      <c r="DO10" s="1" t="str">
        <f>IF(ISBLANK(Values!E12),"","Parts")</f>
        <v>Parts</v>
      </c>
      <c r="DP10"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IF(ISBLANK(Values!$E12), "", "not_applicable")</f>
        <v>not_applicable</v>
      </c>
      <c r="EI10"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IF(ISBLANK(Values!E12),"","Amazon Tellus UPS")</f>
        <v>Amazon Tellus UPS</v>
      </c>
      <c r="EV10" s="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48" x14ac:dyDescent="0.2">
      <c r="A11" s="1" t="str">
        <f>IF(ISBLANK(Values!E13),"",IF(Values!$B$37="EU","computercomponent","computer"))</f>
        <v>computercomponent</v>
      </c>
      <c r="B11" s="33" t="str">
        <f>IF(ISBLANK(Values!E13),"",Values!F13)</f>
        <v>HP 840 G3 BL - US</v>
      </c>
      <c r="C11" s="29" t="str">
        <f>IF(ISBLANK(Values!E13),"","TellusRem")</f>
        <v>TellusRem</v>
      </c>
      <c r="D11" s="28">
        <f>IF(ISBLANK(Values!E13),"",Values!E13)</f>
        <v>5714401842200</v>
      </c>
      <c r="E11" s="1" t="str">
        <f>IF(ISBLANK(Values!E13),"","EAN")</f>
        <v>EAN</v>
      </c>
      <c r="F11" s="27" t="str">
        <f>IF(ISBLANK(Values!E13),"",IF(Values!J10, SUBSTITUTE(Values!$B$1, "{language}", Values!H10) &amp; " " &amp;Values!$B$3, SUBSTITUTE(Values!$B$2, "{language}", Values!$H10) &amp; " " &amp;Values!$B$3))</f>
        <v>sostituzione della tastiera Belga retroilluminata per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https://raw.githubusercontent.com/PatrickVibild/TellusAmazonPictures/master/pictures/HP/W. PS/840 G3 SILVER/BL/US/1.jpg</v>
      </c>
      <c r="N11" s="27" t="str">
        <f>IF(ISBLANK(Values!$F13),"",Values!N10)</f>
        <v>https://raw.githubusercontent.com/PatrickVibild/TellusAmazonPictures/master/pictures/HP/W. PS/840 G3 SILVER/BL/US/2.jpg</v>
      </c>
      <c r="O11" s="27" t="str">
        <f>IF(ISBLANK(Values!$F13),"",Values!O10)</f>
        <v>https://raw.githubusercontent.com/PatrickVibild/TellusAmazonPictures/master/pictures/HP/W. PS/840 G3 SILVER/BL/US/3.jpg</v>
      </c>
      <c r="P11" s="27" t="str">
        <f>IF(ISBLANK(Values!$F13),"",Values!P10)</f>
        <v>https://raw.githubusercontent.com/PatrickVibild/TellusAmazonPictures/master/pictures/HP/W. PS/840 G3 SILVER/BL/US/4.jpg</v>
      </c>
      <c r="Q11" s="27" t="str">
        <f>IF(ISBLANK(Values!$F13),"",Values!Q10)</f>
        <v>https://raw.githubusercontent.com/PatrickVibild/TellusAmazonPictures/master/pictures/HP/W. PS/840 G3 SILVER/BL/US/5.jpg</v>
      </c>
      <c r="R11" s="27" t="str">
        <f>IF(ISBLANK(Values!$F13),"",Values!R10)</f>
        <v>https://raw.githubusercontent.com/PatrickVibild/TellusAmazonPictures/master/pictures/HP/W. PS/840 G3 SILVER/BL/US/6.jpg</v>
      </c>
      <c r="S11" s="27" t="str">
        <f>IF(ISBLANK(Values!$F13),"",Values!S10)</f>
        <v>https://raw.githubusercontent.com/PatrickVibild/TellusAmazonPictures/master/pictures/HP/W. PS/840 G3 SILVER/BL/US/7.jpg</v>
      </c>
      <c r="T11" s="27" t="str">
        <f>IF(ISBLANK(Values!$F13),"",Values!T10)</f>
        <v>https://raw.githubusercontent.com/PatrickVibild/TellusAmazonPictures/master/pictures/HP/W. PS/840 G3 SILVER/BL/US/8.jpg</v>
      </c>
      <c r="U11" s="27" t="str">
        <f>IF(ISBLANK(Values!$F13),"",Values!U10)</f>
        <v>https://raw.githubusercontent.com/PatrickVibild/TellusAmazonPictures/master/pictures/HP/W. PS/840 G3 SILVER/BL/US/9.jpg</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IF(ISBLANK(Values!E13),"",IF(Values!I10,Values!$B$23,Values!$B$33))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1" s="1" t="str">
        <f>IF(ISBLANK(Values!E13),"",Values!$B$25)</f>
        <v xml:space="preserve">♻️ PRODOTTO ECOLOGICO - Acquista ricondizionato, ACQUISTA VERDE! Riduci oltre l'80% di anidride carbonica acquistando le nostre tastiere ricondizionate, rispetto a ottenere una nuova tastiera! </v>
      </c>
      <c r="AL11" s="1" t="str">
        <f>IF(ISBLANK(Values!E13),"",SUBSTITUTE(SUBSTITUTE(IF(Values!$J10, Values!$B$26, Values!$B$33), "{language}", Values!$H10), "{flag}", INDEX(options!$E$1:$E$20, Values!$V10)))</f>
        <v xml:space="preserve">👉 LAYOUT - 🇧🇪 Belga retroilluminato. </v>
      </c>
      <c r="AM11" s="1" t="str">
        <f>SUBSTITUTE(IF(ISBLANK(Values!E13),"",Values!$B$27),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1" s="27" t="str">
        <f>IF(ISBLANK(Values!E13),"",Values!H10)</f>
        <v>Belga</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IF(ISBLANK(Values!E13),"","No")</f>
        <v>No</v>
      </c>
      <c r="DA11" s="1" t="str">
        <f>IF(ISBLANK(Values!E13),"","No")</f>
        <v>No</v>
      </c>
      <c r="DO11" s="1" t="str">
        <f>IF(ISBLANK(Values!E13),"","Parts")</f>
        <v>Parts</v>
      </c>
      <c r="DP11"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IF(ISBLANK(Values!$E13), "", "not_applicable")</f>
        <v>not_applicable</v>
      </c>
      <c r="EI11"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IF(ISBLANK(Values!#REF!),"",IF(Values!$B$37="EU","computercomponent","computer"))</f>
        <v>computercomponent</v>
      </c>
      <c r="B13" s="33" t="e">
        <f>IF(ISBLANK(Values!#REF!),"",Values!#REF!)</f>
        <v>#REF!</v>
      </c>
      <c r="C13" s="29" t="str">
        <f>IF(ISBLANK(Values!#REF!),"","TellusRem")</f>
        <v>TellusRem</v>
      </c>
      <c r="D13" s="28" t="e">
        <f>IF(ISBLANK(Values!#REF!),"",Values!#REF!)</f>
        <v>#REF!</v>
      </c>
      <c r="E13" s="1" t="str">
        <f>IF(ISBLANK(Values!#REF!),"","EAN")</f>
        <v>EAN</v>
      </c>
      <c r="F13" s="27" t="str">
        <f>IF(ISBLANK(Values!#REF!),"",IF(Values!J12, SUBSTITUTE(Values!$B$1, "{language}", Values!H12) &amp; " " &amp;Values!$B$3, SUBSTITUTE(Values!$B$2, "{language}", Values!$H12) &amp; " " &amp;Values!$B$3))</f>
        <v>sostituzione della tastiera US international retroilluminata per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t="str">
        <f>IF(ISBLANK(Values!#REF!),"",IF($CO13="DEFAULT", Values!$B$18, ""))</f>
        <v/>
      </c>
      <c r="M13" s="27" t="e">
        <f>IF(ISBLANK(Values!#REF!),"",Values!$M12)</f>
        <v>#REF!</v>
      </c>
      <c r="N13" s="27" t="e">
        <f>IF(ISBLANK(Values!#REF!),"",Values!N12)</f>
        <v>#REF!</v>
      </c>
      <c r="O13" s="27" t="e">
        <f>IF(ISBLANK(Values!#REF!),"",Values!O12)</f>
        <v>#REF!</v>
      </c>
      <c r="P13" s="27" t="e">
        <f>IF(ISBLANK(Values!#REF!),"",Values!P12)</f>
        <v>#REF!</v>
      </c>
      <c r="Q13" s="27" t="e">
        <f>IF(ISBLANK(Values!#REF!),"",Values!Q12)</f>
        <v>#REF!</v>
      </c>
      <c r="R13" s="27" t="e">
        <f>IF(ISBLANK(Values!#REF!),"",Values!R12)</f>
        <v>#REF!</v>
      </c>
      <c r="S13" s="27" t="e">
        <f>IF(ISBLANK(Values!#REF!),"",Values!S12)</f>
        <v>#REF!</v>
      </c>
      <c r="T13" s="27" t="e">
        <f>IF(ISBLANK(Values!#REF!),"",Values!T12)</f>
        <v>#REF!</v>
      </c>
      <c r="U13" s="27" t="e">
        <f>IF(ISBLANK(Values!#REF!),"",Values!U12)</f>
        <v>#REF!</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IF(ISBLANK(Values!#REF!),"",IF(Values!I12,Values!$B$23,Values!$B$33))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IF(ISBLANK(Values!#REF!),"",Values!$B$24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3" s="1" t="str">
        <f>IF(ISBLANK(Values!#REF!),"",Values!$B$25)</f>
        <v xml:space="preserve">♻️ PRODOTTO ECOLOGICO - Acquista ricondizionato, ACQUISTA VERDE! Riduci oltre l'80% di anidride carbonica acquistando le nostre tastiere ricondizionate, rispetto a ottenere una nuova tastiera! </v>
      </c>
      <c r="AL13" s="1" t="str">
        <f>IF(ISBLANK(Values!#REF!),"",SUBSTITUTE(SUBSTITUTE(IF(Values!$J12, Values!$B$26, Values!$B$33), "{language}", Values!$H12), "{flag}", INDEX(options!$E$1:$E$20, Values!$V12)))</f>
        <v xml:space="preserve">👉 LAYOUT - 🇺🇸 with € symbol US international retroilluminato. </v>
      </c>
      <c r="AM13" s="1" t="str">
        <f>SUBSTITUTE(IF(ISBLANK(Values!#REF!),"",Values!$B$27),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3" s="27" t="str">
        <f>IF(ISBLANK(Values!#REF!),"",Values!H12)</f>
        <v>US international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IF(ISBLANK(Values!#REF!),"","No")</f>
        <v>No</v>
      </c>
      <c r="DA13" s="1" t="str">
        <f>IF(ISBLANK(Values!#REF!),"","No")</f>
        <v>No</v>
      </c>
      <c r="DO13" s="1" t="str">
        <f>IF(ISBLANK(Values!#REF!),"","Parts")</f>
        <v>Parts</v>
      </c>
      <c r="DP13"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IF(ISBLANK(Values!#REF!), "", "not_applicable")</f>
        <v>not_applicable</v>
      </c>
      <c r="EI13"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IF(ISBLANK(Values!#REF!),"","Amazon Tellus UPS")</f>
        <v>Amazon Tellus UPS</v>
      </c>
      <c r="EV13" s="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48" x14ac:dyDescent="0.2">
      <c r="A14" s="1" t="str">
        <f>IF(ISBLANK(Values!#REF!),"",IF(Values!$B$37="EU","computercomponent","computer"))</f>
        <v>computercomponent</v>
      </c>
      <c r="B14" s="33" t="e">
        <f>IF(ISBLANK(Values!#REF!),"",Values!#REF!)</f>
        <v>#REF!</v>
      </c>
      <c r="C14" s="29" t="str">
        <f>IF(ISBLANK(Values!#REF!),"","TellusRem")</f>
        <v>TellusRem</v>
      </c>
      <c r="D14" s="28" t="e">
        <f>IF(ISBLANK(Values!#REF!),"",Values!#REF!)</f>
        <v>#REF!</v>
      </c>
      <c r="E14" s="1" t="str">
        <f>IF(ISBLANK(Values!#REF!),"","EAN")</f>
        <v>EAN</v>
      </c>
      <c r="F14" s="27" t="str">
        <f>IF(ISBLANK(Values!#REF!),"",IF(Values!J13, SUBSTITUTE(Values!$B$1, "{language}", Values!H13) &amp; " " &amp;Values!$B$3, SUBSTITUTE(Values!$B$2, "{language}", Values!$H13) &amp; " " &amp;Values!$B$3))</f>
        <v>sostituzione della tastiera US  retroilluminata per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f>IF(ISBLANK(Values!#REF!),"",IF($CO14="DEFAULT", Values!$B$18, ""))</f>
        <v>5</v>
      </c>
      <c r="M14" s="27" t="e">
        <f>IF(ISBLANK(Values!#REF!),"",Values!$M13)</f>
        <v>#REF!</v>
      </c>
      <c r="N14" s="27" t="e">
        <f>IF(ISBLANK(Values!#REF!),"",Values!N13)</f>
        <v>#REF!</v>
      </c>
      <c r="O14" s="27" t="e">
        <f>IF(ISBLANK(Values!#REF!),"",Values!O13)</f>
        <v>#REF!</v>
      </c>
      <c r="P14" s="27" t="e">
        <f>IF(ISBLANK(Values!#REF!),"",Values!P13)</f>
        <v>#REF!</v>
      </c>
      <c r="Q14" s="27" t="e">
        <f>IF(ISBLANK(Values!#REF!),"",Values!Q13)</f>
        <v>#REF!</v>
      </c>
      <c r="R14" s="27" t="e">
        <f>IF(ISBLANK(Values!#REF!),"",Values!R13)</f>
        <v>#REF!</v>
      </c>
      <c r="S14" s="27" t="e">
        <f>IF(ISBLANK(Values!#REF!),"",Values!S13)</f>
        <v>#REF!</v>
      </c>
      <c r="T14" s="27" t="e">
        <f>IF(ISBLANK(Values!#REF!),"",Values!T13)</f>
        <v>#REF!</v>
      </c>
      <c r="U14" s="27" t="e">
        <f>IF(ISBLANK(Values!#REF!),"",Values!U13)</f>
        <v>#REF!</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IF(ISBLANK(Values!#REF!),"",IF(Values!I13,Values!$B$23,Values!$B$33))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IF(ISBLANK(Values!#REF!),"",Values!$B$24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4" s="1" t="str">
        <f>IF(ISBLANK(Values!#REF!),"",Values!$B$25)</f>
        <v xml:space="preserve">♻️ PRODOTTO ECOLOGICO - Acquista ricondizionato, ACQUISTA VERDE! Riduci oltre l'80% di anidride carbonica acquistando le nostre tastiere ricondizionate, rispetto a ottenere una nuova tastiera! </v>
      </c>
      <c r="AL14" s="1" t="str">
        <f>IF(ISBLANK(Values!#REF!),"",SUBSTITUTE(SUBSTITUTE(IF(Values!$J13, Values!$B$26, Values!$B$33), "{language}", Values!$H13), "{flag}", INDEX(options!$E$1:$E$20, Values!$V13)))</f>
        <v xml:space="preserve">👉 LAYOUT - 🇺🇸 US  retroilluminato. </v>
      </c>
      <c r="AM14" s="1" t="str">
        <f>SUBSTITUTE(IF(ISBLANK(Values!#REF!),"",Values!$B$27),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4" s="27" t="str">
        <f>IF(ISBLANK(Values!#REF!),"",Values!H13)</f>
        <v xml:space="preserve">US </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IF(ISBLANK(Values!#REF!),"","No")</f>
        <v>No</v>
      </c>
      <c r="DA14" s="1" t="str">
        <f>IF(ISBLANK(Values!#REF!),"","No")</f>
        <v>No</v>
      </c>
      <c r="DO14" s="1" t="str">
        <f>IF(ISBLANK(Values!#REF!),"","Parts")</f>
        <v>Parts</v>
      </c>
      <c r="DP14"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IF(ISBLANK(Values!#REF!), "", "not_applicable")</f>
        <v>not_applicable</v>
      </c>
      <c r="EI14"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IF(ISBLANK(Values!#REF!),"","Amazon Tellus UPS")</f>
        <v>Amazon Tellus UPS</v>
      </c>
      <c r="EV14" s="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sostituzione della tastiera US  non retroilluminata per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f>IF(ISBLANK(Values!E23),"",IF($CO24="DEFAULT", Values!$B$18, ""))</f>
        <v>5</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689</v>
      </c>
      <c r="L6" s="45" t="b">
        <v>1</v>
      </c>
      <c r="M6" s="46" t="str">
        <f t="shared" si="0"/>
        <v>https://raw.githubusercontent.com/PatrickVibild/TellusAmazonPictures/master/pictures/HP/W. PS/840 G3 SILVER/BL/IT/1.jpg</v>
      </c>
      <c r="N6" s="46" t="str">
        <f t="shared" si="1"/>
        <v>https://raw.githubusercontent.com/PatrickVibild/TellusAmazonPictures/master/pictures/HP/W. PS/840 G3 SILVER/BL/IT/2.jpg</v>
      </c>
      <c r="O6" s="47"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690</v>
      </c>
      <c r="L7" s="45" t="b">
        <v>1</v>
      </c>
      <c r="M7" s="46" t="str">
        <f t="shared" si="0"/>
        <v>https://raw.githubusercontent.com/PatrickVibild/TellusAmazonPictures/master/pictures/HP/W. PS/840 G3 SILVER/BL/ES/1.jpg</v>
      </c>
      <c r="N7" s="46" t="str">
        <f t="shared" si="1"/>
        <v>https://raw.githubusercontent.com/PatrickVibild/TellusAmazonPictures/master/pictures/HP/W. PS/840 G3 SILVER/BL/ES/2.jpg</v>
      </c>
      <c r="O7" s="47"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691</v>
      </c>
      <c r="L8" s="45" t="b">
        <v>1</v>
      </c>
      <c r="M8" s="46" t="str">
        <f t="shared" si="0"/>
        <v>https://raw.githubusercontent.com/PatrickVibild/TellusAmazonPictures/master/pictures/HP/W. PS/840 G3 SILVER/BL/UK/1.jpg</v>
      </c>
      <c r="N8" s="46" t="str">
        <f t="shared" si="1"/>
        <v>https://raw.githubusercontent.com/PatrickVibild/TellusAmazonPictures/master/pictures/HP/W. PS/840 G3 SILVER/BL/UK/2.jpg</v>
      </c>
      <c r="O8" s="47"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695</v>
      </c>
      <c r="L9" s="45" t="b">
        <v>1</v>
      </c>
      <c r="M9" s="46"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46"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47"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L10" s="45" t="b">
        <v>1</v>
      </c>
      <c r="M10" s="46"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46"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47"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3" t="b">
        <f>TRUE()</f>
        <v>1</v>
      </c>
      <c r="J11" s="44" t="b">
        <v>1</v>
      </c>
      <c r="K11" s="36"/>
      <c r="L11" s="45" t="b">
        <v>1</v>
      </c>
      <c r="M11" s="46" t="str">
        <f t="shared" si="0"/>
        <v/>
      </c>
      <c r="N11" s="46" t="str">
        <f t="shared" si="1"/>
        <v/>
      </c>
      <c r="O11" s="47" t="str">
        <f t="shared" si="2"/>
        <v/>
      </c>
      <c r="P11" t="str">
        <f t="shared" si="3"/>
        <v/>
      </c>
      <c r="Q11" t="str">
        <f t="shared" si="4"/>
        <v/>
      </c>
      <c r="R11" t="str">
        <f t="shared" si="5"/>
        <v/>
      </c>
      <c r="S11" t="str">
        <f t="shared" si="6"/>
        <v/>
      </c>
      <c r="T11" t="str">
        <f t="shared" si="7"/>
        <v/>
      </c>
      <c r="U11" t="str">
        <f t="shared" si="8"/>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t="s">
        <v>692</v>
      </c>
      <c r="L12" s="45" t="b">
        <v>1</v>
      </c>
      <c r="M12" s="46" t="e">
        <f>IF(ISBLANK(#REF!),"",IF(L12, "https://raw.githubusercontent.com/PatrickVibild/TellusAmazonPictures/master/pictures/"&amp;#REF!&amp;"/1.jpg","https://download.lenovo.com/Images/Parts/"&amp;#REF!&amp;"/"&amp;#REF!&amp;"_A.jpg"))</f>
        <v>#REF!</v>
      </c>
      <c r="N12" s="46" t="e">
        <f>IF(ISBLANK(#REF!),"",IF(L12, "https://raw.githubusercontent.com/PatrickVibild/TellusAmazonPictures/master/pictures/"&amp;#REF!&amp;"/2.jpg","https://download.lenovo.com/Images/Parts/"&amp;#REF!&amp;"/"&amp;#REF!&amp;"_B.jpg"))</f>
        <v>#REF!</v>
      </c>
      <c r="O12" s="47"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3" t="b">
        <f>TRUE()</f>
        <v>1</v>
      </c>
      <c r="J13" s="44" t="b">
        <v>1</v>
      </c>
      <c r="K13" s="36" t="s">
        <v>693</v>
      </c>
      <c r="L13" s="45" t="b">
        <v>1</v>
      </c>
      <c r="M13" s="46" t="e">
        <f>IF(ISBLANK(#REF!),"",IF(L13, "https://raw.githubusercontent.com/PatrickVibild/TellusAmazonPictures/master/pictures/"&amp;#REF!&amp;"/1.jpg","https://download.lenovo.com/Images/Parts/"&amp;#REF!&amp;"/"&amp;#REF!&amp;"_A.jpg"))</f>
        <v>#REF!</v>
      </c>
      <c r="N13" s="46" t="e">
        <f>IF(ISBLANK(#REF!),"",IF(L13, "https://raw.githubusercontent.com/PatrickVibild/TellusAmazonPictures/master/pictures/"&amp;#REF!&amp;"/2.jpg","https://download.lenovo.com/Images/Parts/"&amp;#REF!&amp;"/"&amp;#REF!&amp;"_B.jpg"))</f>
        <v>#REF!</v>
      </c>
      <c r="O13" s="47"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