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P/840 G5/"/>
    </mc:Choice>
  </mc:AlternateContent>
  <xr:revisionPtr revIDLastSave="0" documentId="13_ncr:1_{1147B074-3E82-9247-B8A1-F842C72B615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DP14"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I23" i="2"/>
  <c r="V22" i="2"/>
  <c r="T22" i="2"/>
  <c r="S22" i="2"/>
  <c r="R22" i="2"/>
  <c r="Q22" i="2"/>
  <c r="O22" i="2"/>
  <c r="N22" i="2"/>
  <c r="N23" i="1" s="1"/>
  <c r="M22" i="2"/>
  <c r="M23" i="1" s="1"/>
  <c r="I22" i="2"/>
  <c r="V21" i="2"/>
  <c r="U21" i="2"/>
  <c r="T21" i="2"/>
  <c r="T22" i="1" s="1"/>
  <c r="S21" i="2"/>
  <c r="R21" i="2"/>
  <c r="Q21" i="2"/>
  <c r="P21" i="2"/>
  <c r="O21" i="2"/>
  <c r="N21" i="2"/>
  <c r="M21" i="2"/>
  <c r="I21" i="2"/>
  <c r="V20" i="2"/>
  <c r="U20" i="2"/>
  <c r="T20" i="2"/>
  <c r="S20" i="2"/>
  <c r="R20" i="2"/>
  <c r="P20" i="2"/>
  <c r="O20" i="2"/>
  <c r="O21" i="1" s="1"/>
  <c r="N20" i="2"/>
  <c r="N21" i="1" s="1"/>
  <c r="I20" i="2"/>
  <c r="V19" i="2"/>
  <c r="U19" i="2"/>
  <c r="U20" i="1" s="1"/>
  <c r="T19" i="2"/>
  <c r="T20" i="1" s="1"/>
  <c r="FO20" i="1"/>
  <c r="I19" i="2"/>
  <c r="V18" i="2"/>
  <c r="R18" i="2"/>
  <c r="Q18" i="2"/>
  <c r="M18" i="2"/>
  <c r="P18" i="2"/>
  <c r="P19" i="1" s="1"/>
  <c r="I18" i="2"/>
  <c r="CO19" i="1"/>
  <c r="V17" i="2"/>
  <c r="T17" i="2"/>
  <c r="S17" i="2"/>
  <c r="R17" i="2"/>
  <c r="Q17" i="2"/>
  <c r="P17" i="2"/>
  <c r="N17" i="2"/>
  <c r="M17" i="2"/>
  <c r="U17" i="2"/>
  <c r="U18" i="1" s="1"/>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Q14" i="1" s="1"/>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Q7" i="1" s="1"/>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O14" i="1"/>
  <c r="DA14" i="1"/>
  <c r="CZ14" i="1"/>
  <c r="CV14" i="1"/>
  <c r="CU14" i="1"/>
  <c r="CT14" i="1"/>
  <c r="CS14" i="1"/>
  <c r="CR14" i="1"/>
  <c r="CO14" i="1"/>
  <c r="L14" i="1" s="1"/>
  <c r="CL14" i="1"/>
  <c r="CH14" i="1"/>
  <c r="CG14" i="1"/>
  <c r="BH14" i="1"/>
  <c r="BG14" i="1"/>
  <c r="BF14" i="1"/>
  <c r="BE14" i="1"/>
  <c r="AV14" i="1"/>
  <c r="AA14" i="1"/>
  <c r="Z14" i="1"/>
  <c r="Y14" i="1"/>
  <c r="X14" i="1"/>
  <c r="W14" i="1"/>
  <c r="K14" i="1"/>
  <c r="J14" i="1"/>
  <c r="I14" i="1"/>
  <c r="H14" i="1"/>
  <c r="G14" i="1"/>
  <c r="E14" i="1"/>
  <c r="D14" i="1"/>
  <c r="C14" i="1"/>
  <c r="B14" i="1"/>
  <c r="A14" i="1"/>
  <c r="FV13" i="1"/>
  <c r="FU13" i="1"/>
  <c r="FT13" i="1"/>
  <c r="FS13" i="1"/>
  <c r="FR13" i="1"/>
  <c r="FQ13" i="1"/>
  <c r="FP13" i="1"/>
  <c r="FO13" i="1"/>
  <c r="FM13" i="1"/>
  <c r="FJ13" i="1"/>
  <c r="FI13" i="1"/>
  <c r="FH13" i="1"/>
  <c r="EV13" i="1"/>
  <c r="ES13" i="1"/>
  <c r="EI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DP5" i="1" l="1"/>
  <c r="AB10" i="1"/>
  <c r="DP6" i="1"/>
  <c r="DP10" i="1"/>
  <c r="EI10" i="1"/>
  <c r="AB8" i="1"/>
  <c r="AB14" i="1"/>
  <c r="EI5" i="1"/>
  <c r="AB5" i="1"/>
  <c r="AB6" i="1"/>
  <c r="EI6" i="1"/>
  <c r="DP9" i="1"/>
  <c r="DP7" i="1"/>
  <c r="DP8" i="1"/>
  <c r="EI9" i="1"/>
  <c r="DP13" i="1"/>
  <c r="AB7" i="1"/>
  <c r="EI7" i="1"/>
  <c r="EI8"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<sst xmlns="http://schemas.openxmlformats.org/spreadsheetml/2006/main" count="865" uniqueCount="696">
  <si>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</si>
  <si>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</si>
  <si>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</si>
  <si>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</si>
  <si>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</si>
  <si>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</si>
  <si>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</si>
  <si>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</si>
  <si>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</si>
  <si>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</si>
  <si>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</si>
  <si>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</si>
  <si>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</si>
  <si>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</si>
  <si>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</si>
  <si>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</si>
  <si>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</si>
  <si>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</si>
  <si>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</si>
  <si>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</si>
  <si>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</si>
  <si>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</si>
  <si>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</si>
  <si>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</si>
  <si>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</si>
  <si>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</si>
  <si>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</si>
  <si>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</si>
  <si>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</si>
  <si>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</si>
  <si>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</si>
  <si>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</si>
  <si>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</si>
  <si>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</si>
  <si>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</si>
  <si>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</si>
  <si>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</si>
  <si>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</si>
  <si>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</si>
  <si>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</si>
  <si>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</si>
  <si>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</si>
  <si>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</si>
  <si>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</si>
  <si>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</si>
  <si>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</si>
  <si>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</si>
  <si>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</si>
  <si>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</si>
  <si>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</si>
  <si>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</si>
  <si>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</si>
  <si>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</si>
  <si>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</si>
  <si>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</si>
  <si>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</si>
  <si>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</si>
  <si>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</si>
  <si>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</si>
  <si>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</si>
  <si>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</si>
  <si>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</si>
  <si>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</si>
  <si>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</si>
  <si>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</si>
  <si>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</si>
  <si>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</si>
  <si>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</si>
  <si>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</si>
  <si>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</si>
  <si>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</si>
  <si>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</si>
  <si>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</si>
  <si>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</si>
  <si>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</si>
  <si>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</si>
  <si>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</si>
  <si>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</si>
  <si>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</si>
  <si>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</si>
  <si>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</si>
  <si>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</si>
  <si>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</si>
  <si>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</si>
  <si>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</si>
  <si>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</si>
  <si>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</si>
  <si>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</si>
  <si>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</si>
  <si>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</si>
  <si>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</si>
  <si>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</si>
  <si>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</si>
  <si>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</si>
  <si>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</si>
  <si>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</si>
  <si>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</si>
  <si>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</si>
  <si>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</si>
  <si>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</si>
  <si>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</si>
  <si>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</si>
  <si>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</si>
  <si>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</si>
  <si>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</si>
  <si>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</si>
  <si>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</si>
  <si>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</si>
  <si>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</si>
  <si>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</si>
  <si>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</si>
  <si>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</si>
  <si>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</si>
  <si>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</si>
  <si>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</si>
  <si>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</si>
  <si>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</si>
  <si>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</si>
  <si>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</si>
  <si>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</si>
  <si>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</si>
  <si>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</si>
  <si>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</si>
  <si>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</si>
  <si>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</si>
  <si>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</si>
  <si>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</si>
  <si>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</si>
  <si>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</si>
  <si>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</si>
  <si>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</si>
  <si>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</si>
  <si>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</si>
  <si>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</si>
  <si>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</si>
  <si>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</si>
  <si>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</si>
  <si>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</si>
  <si>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</si>
  <si>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</si>
  <si>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</si>
  <si>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</si>
  <si>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</si>
  <si>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</si>
  <si>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</si>
  <si>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</si>
  <si>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</si>
  <si>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</si>
  <si>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</si>
  <si>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</si>
  <si>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</si>
  <si>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</si>
  <si>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</si>
  <si>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</si>
  <si>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</si>
  <si>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</si>
  <si>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</si>
  <si>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</si>
  <si>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</si>
  <si>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</si>
  <si>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</si>
  <si>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</si>
  <si>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</si>
  <si>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</si>
  <si>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</si>
  <si>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</si>
  <si>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</si>
  <si>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</si>
  <si>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</si>
  <si>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</si>
  <si>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</si>
  <si>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</si>
  <si>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</si>
  <si>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</si>
  <si>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</si>
  <si>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</si>
  <si>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</si>
  <si>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</si>
  <si>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</si>
  <si>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</si>
  <si>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</si>
  <si>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</si>
  <si>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</si>
  <si>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</si>
  <si>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</si>
  <si>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</si>
  <si>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</si>
  <si>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</si>
  <si>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</si>
  <si>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</si>
  <si>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</si>
  <si>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</si>
  <si>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</si>
  <si>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</si>
  <si>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</si>
  <si>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</si>
  <si>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</si>
  <si>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</si>
  <si>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</si>
  <si>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</si>
  <si>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</si>
  <si>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</si>
  <si>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</si>
  <si>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</si>
  <si>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</si>
  <si>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</si>
  <si>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</si>
  <si>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</si>
  <si>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</si>
  <si>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</si>
  <si>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</si>
  <si>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</si>
  <si>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</si>
  <si>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</si>
  <si>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</si>
  <si>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</si>
  <si>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</si>
  <si>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</si>
  <si>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</si>
  <si>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</si>
  <si>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</si>
  <si>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</si>
  <si>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</si>
  <si>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</si>
  <si>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</si>
  <si>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</si>
  <si>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</si>
  <si>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</si>
  <si>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</si>
  <si>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</si>
  <si>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</si>
  <si>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</si>
  <si>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</si>
  <si>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</si>
  <si>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</si>
  <si>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</si>
  <si>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</si>
  <si>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</si>
  <si>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</si>
  <si>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</si>
  <si>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</si>
  <si>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</si>
  <si>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</si>
  <si>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</si>
  <si>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</si>
  <si>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</si>
  <si>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</si>
  <si>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</si>
  <si>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</si>
  <si>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</si>
  <si>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</si>
  <si>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</si>
  <si>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</si>
  <si>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</si>
  <si>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</si>
  <si>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</si>
  <si>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</si>
  <si>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</si>
  <si>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</si>
  <si>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</si>
  <si>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</si>
  <si>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</si>
  <si>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</si>
  <si>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</si>
  <si>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</si>
  <si>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</si>
  <si>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</si>
  <si>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</si>
  <si>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</si>
  <si>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</si>
  <si>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</si>
  <si>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</si>
  <si>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</si>
  <si>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</si>
  <si>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</si>
  <si>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</si>
  <si>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</si>
  <si>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</si>
  <si>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</si>
  <si>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</si>
  <si>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</si>
  <si>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</si>
  <si>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</si>
  <si>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</si>
  <si>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</si>
  <si>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</si>
  <si>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</si>
  <si>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</si>
  <si>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</si>
  <si>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</si>
  <si>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</si>
  <si>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</si>
  <si>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</si>
  <si>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</si>
  <si>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</si>
  <si>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</si>
  <si>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</si>
  <si>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</si>
  <si>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</si>
  <si>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</si>
  <si>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</si>
  <si>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</si>
  <si>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</si>
  <si>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</si>
  <si>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</si>
  <si>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</si>
  <si>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</si>
  <si>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</si>
  <si>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</si>
  <si>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</si>
  <si>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</si>
  <si>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</si>
  <si>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</si>
  <si>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</si>
  <si>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</si>
  <si>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</si>
  <si>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</si>
  <si>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</si>
  <si>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</si>
  <si>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</si>
  <si>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</si>
  <si>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</si>
  <si>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</si>
  <si>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</si>
  <si>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</si>
  <si>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</si>
  <si>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</si>
  <si>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</si>
  <si>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</si>
  <si>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</si>
  <si>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</si>
  <si>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</si>
  <si>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</si>
  <si>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</si>
  <si>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</si>
  <si>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</si>
  <si>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</si>
  <si>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</si>
  <si>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</si>
  <si>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</si>
  <si>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</si>
  <si>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</si>
  <si>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</si>
  <si>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</si>
  <si>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</si>
  <si>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</si>
  <si>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</si>
  <si>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</si>
  <si>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</si>
  <si>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</si>
  <si>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</si>
  <si>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</si>
  <si>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</si>
  <si>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</si>
  <si>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</si>
  <si>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</si>
  <si>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</si>
  <si>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</si>
  <si>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</si>
  <si>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</si>
  <si>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</si>
  <si>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</si>
  <si>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</si>
  <si>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</si>
  <si>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</si>
  <si>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</si>
  <si>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</si>
  <si>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</si>
  <si>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</si>
  <si>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</si>
  <si>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</si>
  <si>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</si>
  <si>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</si>
  <si>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</si>
  <si>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</si>
  <si>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</si>
  <si>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</si>
  <si>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</si>
  <si>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</si>
  <si>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</si>
  <si>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</si>
  <si>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</si>
  <si>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</si>
  <si>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</si>
  <si>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</si>
  <si>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</si>
  <si>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</si>
  <si>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</si>
  <si>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</si>
  <si>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</si>
  <si>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</si>
  <si>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</si>
  <si>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</si>
  <si>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</si>
  <si>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</si>
  <si>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</si>
  <si>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</si>
  <si>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</si>
  <si>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</si>
  <si>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</si>
  <si>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</si>
  <si>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</si>
  <si>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</si>
  <si>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</si>
  <si>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</si>
  <si>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</si>
  <si>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</si>
  <si>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</si>
  <si>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</si>
  <si>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</si>
  <si>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</si>
  <si>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</si>
  <si>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</si>
  <si>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</si>
  <si>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</si>
  <si>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</si>
  <si>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</si>
  <si>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</si>
  <si>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</si>
  <si>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</si>
  <si>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</si>
  <si>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</si>
  <si>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</si>
  <si>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</si>
  <si>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</si>
  <si>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</si>
  <si>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</si>
  <si>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</si>
  <si>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</si>
  <si>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</si>
  <si>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</si>
  <si>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</si>
  <si>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</si>
  <si>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</si>
  <si>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</si>
  <si>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</si>
  <si>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</si>
  <si>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</si>
  <si>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</si>
  <si>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</si>
  <si>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</si>
  <si>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</si>
  <si>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</si>
  <si>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</si>
  <si>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</si>
  <si>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</si>
  <si>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</si>
  <si>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</si>
  <si>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</si>
  <si>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</si>
  <si>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</si>
  <si>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</si>
  <si>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</si>
  <si>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</si>
  <si>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</si>
  <si>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</si>
  <si>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</si>
  <si>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</si>
  <si>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</si>
  <si>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</si>
  <si>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</si>
  <si>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</si>
  <si>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</si>
  <si>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</si>
  <si>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</si>
  <si>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</si>
  <si>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</si>
  <si>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</si>
  <si>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</si>
  <si>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</si>
  <si>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</si>
  <si>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</si>
  <si>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</si>
  <si>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</si>
  <si>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</si>
  <si>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</si>
  <si>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</si>
  <si>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</si>
  <si>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</si>
  <si>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</si>
  <si>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</si>
  <si>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</si>
  <si>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</si>
  <si>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</si>
  <si>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</si>
  <si>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</si>
  <si>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</si>
  <si>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</si>
  <si>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</si>
  <si>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</si>
  <si>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</si>
  <si>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</si>
  <si>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</si>
  <si>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</si>
  <si>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</si>
  <si>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</si>
  <si>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</si>
  <si>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</si>
  <si>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</si>
  <si>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</si>
  <si>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</si>
  <si>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</si>
  <si>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</si>
  <si>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</si>
  <si>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</si>
  <si>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</si>
  <si>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</si>
  <si>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</si>
  <si>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</si>
  <si>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</si>
  <si>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</si>
  <si>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</si>
  <si>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</si>
  <si>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</si>
  <si>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</si>
  <si>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</si>
  <si>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</si>
  <si>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</si>
  <si>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</si>
  <si>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</si>
  <si>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</si>
  <si>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</si>
  <si>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</si>
  <si>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</si>
  <si>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</si>
  <si>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</si>
  <si>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</si>
  <si>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</si>
  <si>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</si>
  <si>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</si>
  <si>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</si>
  <si>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</si>
  <si>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</si>
  <si>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</si>
  <si>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</si>
  <si>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</si>
  <si>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</si>
  <si>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</si>
  <si>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</si>
  <si>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</si>
  <si>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</si>
  <si>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</si>
  <si>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</si>
  <si>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</si>
  <si>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</si>
  <si>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</si>
  <si>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</si>
  <si>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</si>
  <si>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</si>
  <si>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</si>
  <si>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</si>
  <si>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</si>
  <si>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</si>
  <si>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</si>
  <si>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</si>
  <si>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</si>
  <si>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</si>
  <si>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</si>
  <si>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</si>
  <si>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</si>
  <si>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</si>
  <si>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</si>
  <si>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</si>
  <si>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</si>
  <si>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</si>
  <si>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</si>
  <si>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</si>
  <si>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</si>
  <si>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</si>
  <si>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</si>
  <si>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</si>
  <si>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</si>
  <si>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</si>
  <si>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</si>
  <si>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</si>
  <si>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</si>
  <si>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</si>
  <si>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</si>
  <si>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</si>
  <si>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</si>
  <si>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</si>
  <si>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</si>
  <si>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</si>
  <si>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</si>
  <si>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</si>
  <si>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</si>
  <si>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</si>
  <si>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</si>
  <si>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</si>
  <si>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</si>
  <si>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</si>
  <si>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</si>
  <si>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</si>
  <si>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</si>
  <si>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</si>
  <si>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</si>
  <si>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</si>
  <si>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</si>
  <si>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</si>
  <si>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</si>
  <si>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</si>
  <si>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</si>
  <si>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</si>
  <si>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</si>
  <si>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</si>
  <si>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</si>
  <si>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</si>
  <si>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</si>
  <si>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</si>
  <si>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</si>
  <si>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</si>
  <si>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</si>
  <si>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</si>
  <si>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</si>
  <si>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</si>
  <si>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</si>
  <si>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</si>
  <si>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</si>
  <si>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</si>
  <si>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</si>
  <si>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</si>
  <si>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</si>
  <si>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</si>
  <si>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</si>
  <si>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</si>
  <si>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</si>
  <si>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</si>
  <si>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</si>
  <si>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</si>
  <si>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</si>
  <si>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</si>
  <si>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</si>
  <si>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</si>
  <si>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</si>
  <si>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</si>
  <si>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</si>
  <si>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</si>
  <si>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</si>
  <si>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</si>
  <si>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</si>
  <si>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</si>
  <si>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</si>
  <si>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</si>
  <si>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</si>
  <si>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</si>
  <si>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</si>
  <si>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</si>
  <si>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</si>
  <si>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</si>
  <si>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</si>
  <si>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</si>
  <si>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</si>
  <si>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</si>
  <si>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</si>
  <si>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</si>
  <si>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</si>
  <si>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</si>
  <si>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</si>
  <si>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</si>
  <si>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</si>
  <si>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</si>
  <si>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</si>
  <si>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</si>
  <si>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</si>
  <si>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</si>
  <si>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</si>
  <si>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</si>
  <si>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</si>
  <si>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</si>
  <si>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</si>
  <si>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</si>
  <si>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</si>
  <si>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</si>
  <si>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</si>
  <si>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</si>
  <si>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</si>
  <si>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840 G5 BL - DE</t>
  </si>
  <si>
    <t>HP 840 G5 BL - FR</t>
  </si>
  <si>
    <t>HP 840 G5 BL - IT</t>
  </si>
  <si>
    <t>HP 840 G5 BL - ES</t>
  </si>
  <si>
    <t>HP 840 G5 BL - UK</t>
  </si>
  <si>
    <t>HP 840 G5 BL - NORDIC</t>
  </si>
  <si>
    <t>HP 840 G5 BL - US int</t>
  </si>
  <si>
    <t>HP 840 G5 BL - US</t>
  </si>
  <si>
    <t>840 G5, 840 G6, 745 G5, 745 G6, ZBook 14u G5, 14u G6</t>
  </si>
  <si>
    <t>HP 840 G5 parent</t>
  </si>
  <si>
    <t>HP/W. PS/840 G5 silver/BL/DE</t>
  </si>
  <si>
    <t>HP/W. PS/840 G5 silver/BL/FR</t>
  </si>
  <si>
    <t>HP/W. PS/840 G5 silver/BL/IT</t>
  </si>
  <si>
    <t>HP/W. PS/840 G5 silver/BL/ES</t>
  </si>
  <si>
    <t>HP/W. PS/840 G5 silver/BL/UK</t>
  </si>
  <si>
    <t>HP/W. PS/840 G5 silver/BL/NOR</t>
  </si>
  <si>
    <t>HP/W. PS/840 G5 silver/BL/USI</t>
  </si>
  <si>
    <t>HP/W. PS/840 G5 silver/BL/US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</si>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</sst>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Normal="100" workbookViewId="0">
      <selection activeCell="AB20" sqref="AB20"/>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694</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695</v>
      </c>
    </row>
    <row r="4" spans="1:193" ht="17" x14ac:dyDescent="0.2">
      <c r="A4" s="1" t="str">
        <f>IF(ISBLANK(Values!E3),"",IF(Values!$B$37="EU","computercomponent","computer"))</f>
        <v>computer</v>
      </c>
      <c r="B4" s="27" t="str">
        <f>Values!B13</f>
        <v>HP 840 G5 parent</v>
      </c>
      <c r="C4" s="27" t="s">
        <v>345</v>
      </c>
      <c r="D4" s="28">
        <f>Values!B14</f>
        <v>5714401845997</v>
      </c>
      <c r="E4" s="1" t="s">
        <v>346</v>
      </c>
      <c r="F4" s="27" t="str">
        <f>SUBSTITUTE(Values!B1, "{language}", "") &amp; " " &amp; Values!B3</f>
        <v>replacement  backlit keyboard for HP    840 G5, 840 G6, 745 G5, 745 G6, ZBook 14u G5, 14u G6</v>
      </c>
      <c r="G4" s="27" t="s">
        <v>345</v>
      </c>
      <c r="H4" s="1" t="str">
        <f>Values!B16</f>
        <v>computer-keyboards</v>
      </c>
      <c r="I4" s="1" t="str">
        <f>IF(ISBLANK(Values!E3),"","4730574031")</f>
        <v>4730574031</v>
      </c>
      <c r="J4" s="29" t="str">
        <f>Values!B13</f>
        <v>HP 840 G5 parent</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v>
      </c>
      <c r="B5" s="33" t="str">
        <f>IF(ISBLANK(Values!E4),"",Values!F4)</f>
        <v>HP 840 G5 BL - DE</v>
      </c>
      <c r="C5" s="29" t="str">
        <f>IF(ISBLANK(Values!E4),"","TellusRem")</f>
        <v>TellusRem</v>
      </c>
      <c r="D5" s="28">
        <f>IF(ISBLANK(Values!E4),"",Values!E4)</f>
        <v>5714401845003</v>
      </c>
      <c r="E5" s="1" t="str">
        <f>IF(ISBLANK(Values!E4),"","EAN")</f>
        <v>EAN</v>
      </c>
      <c r="F5" s="27" t="str">
        <f>IF(ISBLANK(Values!E4),"",IF(Values!J4, SUBSTITUTE(Values!$B$1, "{language}", Values!H4) &amp; " " &amp;Values!$B$3, SUBSTITUTE(Values!$B$2, "{language}", Values!$H4) &amp; " " &amp;Values!$B$3))</f>
        <v>replacement German backlit keyboard for HP    840 G5, 840 G6, 745 G5, 745 G6, ZBook 14u G5, 14u G6</v>
      </c>
      <c r="G5" s="29" t="str">
        <f>IF(ISBLANK(Values!E4),"","TellusRem")</f>
        <v>TellusRem</v>
      </c>
      <c r="H5" s="1" t="str">
        <f>IF(ISBLANK(Values!E4),"",Values!$B$16)</f>
        <v>computer-keyboards</v>
      </c>
      <c r="I5" s="1" t="str">
        <f>IF(ISBLANK(Values!E4),"","4730574031")</f>
        <v>4730574031</v>
      </c>
      <c r="J5" s="31" t="str">
        <f>IF(ISBLANK(Values!E4),"",Values!F4 )</f>
        <v>HP 840 G5 BL - DE</v>
      </c>
      <c r="K5" s="27">
        <f>IF(ISBLANK(Values!E4),"",IF(Values!J4, Values!$B$4, Values!$B$5))</f>
        <v>44.99</v>
      </c>
      <c r="L5" s="27">
        <f>IF(ISBLANK(Values!E4),"",IF($CO5="DEFAULT", Values!$B$18, ""))</f>
        <v>5</v>
      </c>
      <c r="M5" s="27" t="str">
        <f>IF(ISBLANK(Values!E4),"",Values!$M4)</f>
        <v>https://raw.githubusercontent.com/PatrickVibild/TellusAmazonPictures/master/pictures/HP/W. PS/840 G5 silver/BL/DE/1.jpg</v>
      </c>
      <c r="N5" s="27" t="str">
        <f>IF(ISBLANK(Values!$F4),"",Values!N4)</f>
        <v>https://raw.githubusercontent.com/PatrickVibild/TellusAmazonPictures/master/pictures/HP/W. PS/840 G5 silver/BL/DE/2.jpg</v>
      </c>
      <c r="O5" s="27" t="str">
        <f>IF(ISBLANK(Values!$F4),"",Values!O4)</f>
        <v>https://raw.githubusercontent.com/PatrickVibild/TellusAmazonPictures/master/pictures/HP/W. PS/840 G5 silver/BL/DE/3.jpg</v>
      </c>
      <c r="P5" s="27" t="str">
        <f>IF(ISBLANK(Values!$F4),"",Values!P4)</f>
        <v>https://raw.githubusercontent.com/PatrickVibild/TellusAmazonPictures/master/pictures/HP/W. PS/840 G5 silver/BL/DE/4.jpg</v>
      </c>
      <c r="Q5" s="27" t="str">
        <f>IF(ISBLANK(Values!$F4),"",Values!Q4)</f>
        <v>https://raw.githubusercontent.com/PatrickVibild/TellusAmazonPictures/master/pictures/HP/W. PS/840 G5 silver/BL/DE/5.jpg</v>
      </c>
      <c r="R5" s="27" t="str">
        <f>IF(ISBLANK(Values!$F4),"",Values!R4)</f>
        <v>https://raw.githubusercontent.com/PatrickVibild/TellusAmazonPictures/master/pictures/HP/W. PS/840 G5 silver/BL/DE/6.jpg</v>
      </c>
      <c r="S5" s="27" t="str">
        <f>IF(ISBLANK(Values!$F4),"",Values!S4)</f>
        <v>https://raw.githubusercontent.com/PatrickVibild/TellusAmazonPictures/master/pictures/HP/W. PS/840 G5 silver/BL/DE/7.jpg</v>
      </c>
      <c r="T5" s="27" t="str">
        <f>IF(ISBLANK(Values!$F4),"",Values!T4)</f>
        <v>https://raw.githubusercontent.com/PatrickVibild/TellusAmazonPictures/master/pictures/HP/W. PS/840 G5 silver/BL/DE/8.jpg</v>
      </c>
      <c r="U5" s="27" t="str">
        <f>IF(ISBLANK(Values!$F4),"",Values!U4)</f>
        <v>https://raw.githubusercontent.com/PatrickVibild/TellusAmazonPictures/master/pictures/HP/W. PS/840 G5 silver/BL/DE/9.jpg</v>
      </c>
      <c r="W5" s="29" t="str">
        <f>IF(ISBLANK(Values!E4),"","Child")</f>
        <v>Child</v>
      </c>
      <c r="X5" s="29" t="str">
        <f>IF(ISBLANK(Values!E4),"",Values!$B$13)</f>
        <v>HP 840 G5 parent</v>
      </c>
      <c r="Y5" s="31" t="str">
        <f>IF(ISBLANK(Values!E4),"","Size-Color")</f>
        <v>Size-Color</v>
      </c>
      <c r="Z5" s="29" t="str">
        <f>IF(ISBLANK(Values!E4),"","variation")</f>
        <v>variation</v>
      </c>
      <c r="AA5" s="1" t="str">
        <f>IF(ISBLANK(Values!E4),"",Values!$B$20)</f>
        <v>Update</v>
      </c>
      <c r="AB5" s="1" t="str">
        <f>IF(ISBLANK(Values!E4),"",Values!$B$29)</f>
        <v xml:space="preserve">Keyboard distributed by Tellus Remarketing, leading European company for laptop keyboards. Keyboards have been cleaned, packed and tested in our production line in Denmark. For any compatibility questions contact us through Amazon website. </v>
      </c>
      <c r="AI5" s="34" t="str">
        <f>IF(ISBLANK(Values!E4),"",IF(Values!I4,Values!$B$23,Values!$B$33))</f>
        <v>👉 REFURBISHED:  SAVE MONEY -  Replacement HP laptop keyboard, same quality as OEM keyboards. TellusRem is the Leading keyboards distributor in the world since 2011. Perfect replacement keyboard, easy to replace and install.</v>
      </c>
      <c r="AJ5" s="32" t="str">
        <f>IF(ISBLANK(Values!E4),"",Values!$B$24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5" s="1" t="str">
        <f>IF(ISBLANK(Values!E4),"",Values!$B$25)</f>
        <v>♻️ ECOFRIENDLY PRODUCT - Buy refurbished, BUY GREEN! Reduce more than 80% carbon dioxide by buying our refurbished keyboards, compared to getting a new keyboard! Perfect OEM replacement part for your keyboard.</v>
      </c>
      <c r="AL5" s="1" t="str">
        <f>IF(ISBLANK(Values!E4),"",SUBSTITUTE(SUBSTITUTE(IF(Values!$J4, Values!$B$26, Values!$B$33), "{language}", Values!$H4), "{flag}", INDEX(options!$E$1:$E$20, Values!$V4)))</f>
        <v>👉 LAYOUT – 🇩🇪 German backlit.</v>
      </c>
      <c r="AM5" s="1" t="str">
        <f>SUBSTITUTE(IF(ISBLANK(Values!E4),"",Values!$B$27),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5" s="27" t="str">
        <f>IF(ISBLANK(Values!E4),"",Values!H4)</f>
        <v>German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DEFAULT</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Denmark</v>
      </c>
      <c r="CZ5" s="1" t="str">
        <f>IF(ISBLANK(Values!E4),"","No")</f>
        <v>No</v>
      </c>
      <c r="DA5" s="1" t="str">
        <f>IF(ISBLANK(Values!E4),"","No")</f>
        <v>No</v>
      </c>
      <c r="DO5" s="1" t="str">
        <f>IF(ISBLANK(Values!E4),"","Parts")</f>
        <v>Parts</v>
      </c>
      <c r="DP5" s="1" t="str">
        <f>IF(ISBLANK(Values!E4),"",Values!$B$31)</f>
        <v>6 month warranty after the delivery date. In case of any malfunction of the keyboard a new unit or a spare part for the keyboard of the product will be sent. In case of shortage of stock a full refund is issued.</v>
      </c>
      <c r="DY5" t="str">
        <f>IF(ISBLANK(Values!$E4), "", "not_applicable")</f>
        <v>not_applicable</v>
      </c>
      <c r="EI5" s="1" t="str">
        <f>IF(ISBLANK(Values!E4),"",Values!$B$31)</f>
        <v>6 month warranty after the delivery date. In case of any malfunction of the keyboard a new unit or a spare part for the keyboard of the product will be sent. In case of shortage of stock a full refund is issued.</v>
      </c>
      <c r="ES5" s="1" t="str">
        <f>IF(ISBLANK(Values!E4),"","Amazon Tellus UPS")</f>
        <v>Amazon Tellus UPS</v>
      </c>
      <c r="EV5" s="1" t="str">
        <f>IF(ISBLANK(Values!E4),"","New")</f>
        <v>New</v>
      </c>
      <c r="FE5" s="1">
        <f>IF(ISBLANK(Values!E4),"",IF(CO5&lt;&gt;"DEFAULT", "", 3))</f>
        <v>3</v>
      </c>
      <c r="FH5" s="1" t="str">
        <f>IF(ISBLANK(Values!E4),"","FALSE")</f>
        <v>FALSE</v>
      </c>
      <c r="FI5" s="1" t="str">
        <f>IF(ISBLANK(Values!E4),"","FALSE")</f>
        <v>FALSE</v>
      </c>
      <c r="FJ5" s="1" t="str">
        <f>IF(ISBLANK(Values!E4),"","FALSE")</f>
        <v>FALSE</v>
      </c>
      <c r="FM5" s="1" t="str">
        <f>IF(ISBLANK(Values!E4),"","1")</f>
        <v>1</v>
      </c>
      <c r="FO5" s="27">
        <f>IF(ISBLANK(Values!E4),"",IF(Values!J4, Values!$B$4, Values!$B$5))</f>
        <v>44.99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3">
        <f>K5</f>
        <v>44.99</v>
      </c>
    </row>
    <row r="6" spans="1:193" ht="48" x14ac:dyDescent="0.2">
      <c r="A6" s="1" t="str">
        <f>IF(ISBLANK(Values!E5),"",IF(Values!$B$37="EU","computercomponent","computer"))</f>
        <v>computer</v>
      </c>
      <c r="B6" s="33" t="str">
        <f>IF(ISBLANK(Values!E5),"",Values!F5)</f>
        <v>HP 840 G5 BL - FR</v>
      </c>
      <c r="C6" s="29" t="str">
        <f>IF(ISBLANK(Values!E5),"","TellusRem")</f>
        <v>TellusRem</v>
      </c>
      <c r="D6" s="28">
        <f>IF(ISBLANK(Values!E5),"",Values!E5)</f>
        <v>5714401845010</v>
      </c>
      <c r="E6" s="1" t="str">
        <f>IF(ISBLANK(Values!E5),"","EAN")</f>
        <v>EAN</v>
      </c>
      <c r="F6" s="27" t="str">
        <f>IF(ISBLANK(Values!E5),"",IF(Values!J5, SUBSTITUTE(Values!$B$1, "{language}", Values!H5) &amp; " " &amp;Values!$B$3, SUBSTITUTE(Values!$B$2, "{language}", Values!$H5) &amp; " " &amp;Values!$B$3))</f>
        <v>replacement French backlit keyboard for HP    840 G5, 840 G6, 745 G5, 745 G6, ZBook 14u G5, 14u G6</v>
      </c>
      <c r="G6" s="29" t="str">
        <f>IF(ISBLANK(Values!E5),"","TellusRem")</f>
        <v>TellusRem</v>
      </c>
      <c r="H6" s="1" t="str">
        <f>IF(ISBLANK(Values!E5),"",Values!$B$16)</f>
        <v>computer-keyboards</v>
      </c>
      <c r="I6" s="1" t="str">
        <f>IF(ISBLANK(Values!E5),"","4730574031")</f>
        <v>4730574031</v>
      </c>
      <c r="J6" s="31" t="str">
        <f>IF(ISBLANK(Values!E5),"",Values!F5 )</f>
        <v>HP 840 G5 BL - FR</v>
      </c>
      <c r="K6" s="27">
        <f>IF(ISBLANK(Values!E5),"",IF(Values!J5, Values!$B$4, Values!$B$5))</f>
        <v>44.99</v>
      </c>
      <c r="L6" s="27">
        <f>IF(ISBLANK(Values!E5),"",IF($CO6="DEFAULT", Values!$B$18, ""))</f>
        <v>5</v>
      </c>
      <c r="M6" s="27" t="str">
        <f>IF(ISBLANK(Values!E5),"",Values!$M5)</f>
        <v>https://raw.githubusercontent.com/PatrickVibild/TellusAmazonPictures/master/pictures/HP/W. PS/840 G5 silver/BL/FR/1.jpg</v>
      </c>
      <c r="N6" s="27" t="str">
        <f>IF(ISBLANK(Values!$F5),"",Values!N5)</f>
        <v>https://raw.githubusercontent.com/PatrickVibild/TellusAmazonPictures/master/pictures/HP/W. PS/840 G5 silver/BL/FR/2.jpg</v>
      </c>
      <c r="O6" s="27" t="str">
        <f>IF(ISBLANK(Values!$F5),"",Values!O5)</f>
        <v>https://raw.githubusercontent.com/PatrickVibild/TellusAmazonPictures/master/pictures/HP/W. PS/840 G5 silver/BL/FR/3.jpg</v>
      </c>
      <c r="P6" s="27" t="str">
        <f>IF(ISBLANK(Values!$F5),"",Values!P5)</f>
        <v>https://raw.githubusercontent.com/PatrickVibild/TellusAmazonPictures/master/pictures/HP/W. PS/840 G5 silver/BL/FR/4.jpg</v>
      </c>
      <c r="Q6" s="27" t="str">
        <f>IF(ISBLANK(Values!$F5),"",Values!Q5)</f>
        <v>https://raw.githubusercontent.com/PatrickVibild/TellusAmazonPictures/master/pictures/HP/W. PS/840 G5 silver/BL/FR/5.jpg</v>
      </c>
      <c r="R6" s="27" t="str">
        <f>IF(ISBLANK(Values!$F5),"",Values!R5)</f>
        <v>https://raw.githubusercontent.com/PatrickVibild/TellusAmazonPictures/master/pictures/HP/W. PS/840 G5 silver/BL/FR/6.jpg</v>
      </c>
      <c r="S6" s="27" t="str">
        <f>IF(ISBLANK(Values!$F5),"",Values!S5)</f>
        <v>https://raw.githubusercontent.com/PatrickVibild/TellusAmazonPictures/master/pictures/HP/W. PS/840 G5 silver/BL/FR/7.jpg</v>
      </c>
      <c r="T6" s="27" t="str">
        <f>IF(ISBLANK(Values!$F5),"",Values!T5)</f>
        <v>https://raw.githubusercontent.com/PatrickVibild/TellusAmazonPictures/master/pictures/HP/W. PS/840 G5 silver/BL/FR/8.jpg</v>
      </c>
      <c r="U6" s="27" t="str">
        <f>IF(ISBLANK(Values!$F5),"",Values!U5)</f>
        <v>https://raw.githubusercontent.com/PatrickVibild/TellusAmazonPictures/master/pictures/HP/W. PS/840 G5 silver/BL/FR/9.jpg</v>
      </c>
      <c r="W6" s="29" t="str">
        <f>IF(ISBLANK(Values!E5),"","Child")</f>
        <v>Child</v>
      </c>
      <c r="X6" s="29" t="str">
        <f>IF(ISBLANK(Values!E5),"",Values!$B$13)</f>
        <v>HP 840 G5 parent</v>
      </c>
      <c r="Y6" s="31" t="str">
        <f>IF(ISBLANK(Values!E5),"","Size-Color")</f>
        <v>Size-Color</v>
      </c>
      <c r="Z6" s="29" t="str">
        <f>IF(ISBLANK(Values!E5),"","variation")</f>
        <v>variation</v>
      </c>
      <c r="AA6" s="1" t="str">
        <f>IF(ISBLANK(Values!E5),"",Values!$B$20)</f>
        <v>Update</v>
      </c>
      <c r="AB6" s="1" t="str">
        <f>IF(ISBLANK(Values!E5),"",Values!$B$29)</f>
        <v xml:space="preserve">Keyboard distributed by Tellus Remarketing, leading European company for laptop keyboards. Keyboards have been cleaned, packed and tested in our production line in Denmark. For any compatibility questions contact us through Amazon website. </v>
      </c>
      <c r="AI6" s="34" t="str">
        <f>IF(ISBLANK(Values!E5),"",IF(Values!I5,Values!$B$23,Values!$B$33))</f>
        <v>👉 REFURBISHED:  SAVE MONEY -  Replacement HP laptop keyboard, same quality as OEM keyboards. TellusRem is the Leading keyboards distributor in the world since 2011. Perfect replacement keyboard, easy to replace and install.</v>
      </c>
      <c r="AJ6" s="32" t="str">
        <f>IF(ISBLANK(Values!E5),"",Values!$B$24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6" s="1" t="str">
        <f>IF(ISBLANK(Values!E5),"",Values!$B$25)</f>
        <v>♻️ ECOFRIENDLY PRODUCT - Buy refurbished, BUY GREEN! Reduce more than 80% carbon dioxide by buying our refurbished keyboards, compared to getting a new keyboard! Perfect OEM replacement part for your keyboard.</v>
      </c>
      <c r="AL6" s="1" t="str">
        <f>IF(ISBLANK(Values!E5),"",SUBSTITUTE(SUBSTITUTE(IF(Values!$J5, Values!$B$26, Values!$B$33), "{language}", Values!$H5), "{flag}", INDEX(options!$E$1:$E$20, Values!$V5)))</f>
        <v>👉 LAYOUT – 🇫🇷 French backlit.</v>
      </c>
      <c r="AM6" s="1" t="str">
        <f>SUBSTITUTE(IF(ISBLANK(Values!E5),"",Values!$B$27),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6" s="27" t="str">
        <f>IF(ISBLANK(Values!E5),"",Values!H5)</f>
        <v>French</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DEFAULT</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Denmark</v>
      </c>
      <c r="CZ6" s="1" t="str">
        <f>IF(ISBLANK(Values!E5),"","No")</f>
        <v>No</v>
      </c>
      <c r="DA6" s="1" t="str">
        <f>IF(ISBLANK(Values!E5),"","No")</f>
        <v>No</v>
      </c>
      <c r="DO6" s="1" t="str">
        <f>IF(ISBLANK(Values!E5),"","Parts")</f>
        <v>Parts</v>
      </c>
      <c r="DP6" s="1" t="str">
        <f>IF(ISBLANK(Values!E5),"",Values!$B$31)</f>
        <v>6 month warranty after the delivery date. In case of any malfunction of the keyboard a new unit or a spare part for the keyboard of the product will be sent. In case of shortage of stock a full refund is issued.</v>
      </c>
      <c r="DY6" t="str">
        <f>IF(ISBLANK(Values!$E5), "", "not_applicable")</f>
        <v>not_applicable</v>
      </c>
      <c r="EI6" s="1" t="str">
        <f>IF(ISBLANK(Values!E5),"",Values!$B$31)</f>
        <v>6 month warranty after the delivery date. In case of any malfunction of the keyboard a new unit or a spare part for the keyboard of the product will be sent. In case of shortage of stock a full refund is issued.</v>
      </c>
      <c r="ES6" s="1" t="str">
        <f>IF(ISBLANK(Values!E5),"","Amazon Tellus UPS")</f>
        <v>Amazon Tellus UPS</v>
      </c>
      <c r="EV6" s="1" t="str">
        <f>IF(ISBLANK(Values!E5),"","New")</f>
        <v>New</v>
      </c>
      <c r="FE6" s="1">
        <f>IF(ISBLANK(Values!E5),"",IF(CO6&lt;&gt;"DEFAULT", "", 3))</f>
        <v>3</v>
      </c>
      <c r="FH6" s="1" t="str">
        <f>IF(ISBLANK(Values!E5),"","FALSE")</f>
        <v>FALSE</v>
      </c>
      <c r="FI6" s="1" t="str">
        <f>IF(ISBLANK(Values!E5),"","FALSE")</f>
        <v>FALSE</v>
      </c>
      <c r="FJ6" s="1" t="str">
        <f>IF(ISBLANK(Values!E5),"","FALSE")</f>
        <v>FALSE</v>
      </c>
      <c r="FM6" s="1" t="str">
        <f>IF(ISBLANK(Values!E5),"","1")</f>
        <v>1</v>
      </c>
      <c r="FO6" s="27">
        <f>IF(ISBLANK(Values!E5),"",IF(Values!J5, Values!$B$4, Values!$B$5))</f>
        <v>44.99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3">
        <f>K6</f>
        <v>44.99</v>
      </c>
    </row>
    <row r="7" spans="1:193" ht="48" x14ac:dyDescent="0.2">
      <c r="A7" s="1" t="str">
        <f>IF(ISBLANK(Values!E6),"",IF(Values!$B$37="EU","computercomponent","computer"))</f>
        <v>computer</v>
      </c>
      <c r="B7" s="33" t="str">
        <f>IF(ISBLANK(Values!E6),"",Values!F6)</f>
        <v>HP 840 G5 BL - IT</v>
      </c>
      <c r="C7" s="29" t="str">
        <f>IF(ISBLANK(Values!E6),"","TellusRem")</f>
        <v>TellusRem</v>
      </c>
      <c r="D7" s="28">
        <f>IF(ISBLANK(Values!E6),"",Values!E6)</f>
        <v>5714401845027</v>
      </c>
      <c r="E7" s="1" t="str">
        <f>IF(ISBLANK(Values!E6),"","EAN")</f>
        <v>EAN</v>
      </c>
      <c r="F7" s="27" t="str">
        <f>IF(ISBLANK(Values!E6),"",IF(Values!J6, SUBSTITUTE(Values!$B$1, "{language}", Values!H6) &amp; " " &amp;Values!$B$3, SUBSTITUTE(Values!$B$2, "{language}", Values!$H6) &amp; " " &amp;Values!$B$3))</f>
        <v>replacement Italian backlit keyboard for HP    840 G5, 840 G6, 745 G5, 745 G6, ZBook 14u G5, 14u G6</v>
      </c>
      <c r="G7" s="29" t="str">
        <f>IF(ISBLANK(Values!E6),"","TellusRem")</f>
        <v>TellusRem</v>
      </c>
      <c r="H7" s="1" t="str">
        <f>IF(ISBLANK(Values!E6),"",Values!$B$16)</f>
        <v>computer-keyboards</v>
      </c>
      <c r="I7" s="1" t="str">
        <f>IF(ISBLANK(Values!E6),"","4730574031")</f>
        <v>4730574031</v>
      </c>
      <c r="J7" s="31" t="str">
        <f>IF(ISBLANK(Values!E6),"",Values!F6 )</f>
        <v>HP 840 G5 BL - IT</v>
      </c>
      <c r="K7" s="27">
        <f>IF(ISBLANK(Values!E6),"",IF(Values!J6, Values!$B$4, Values!$B$5))</f>
        <v>44.99</v>
      </c>
      <c r="L7" s="27">
        <f>IF(ISBLANK(Values!E6),"",IF($CO7="DEFAULT", Values!$B$18, ""))</f>
        <v>5</v>
      </c>
      <c r="M7" s="27" t="str">
        <f>IF(ISBLANK(Values!E6),"",Values!$M6)</f>
        <v>https://raw.githubusercontent.com/PatrickVibild/TellusAmazonPictures/master/pictures/HP/W. PS/840 G5 silver/BL/IT/1.jpg</v>
      </c>
      <c r="N7" s="27" t="str">
        <f>IF(ISBLANK(Values!$F6),"",Values!N6)</f>
        <v>https://raw.githubusercontent.com/PatrickVibild/TellusAmazonPictures/master/pictures/HP/W. PS/840 G5 silver/BL/IT/2.jpg</v>
      </c>
      <c r="O7" s="27" t="str">
        <f>IF(ISBLANK(Values!$F6),"",Values!O6)</f>
        <v>https://raw.githubusercontent.com/PatrickVibild/TellusAmazonPictures/master/pictures/HP/W. PS/840 G5 silver/BL/IT/3.jpg</v>
      </c>
      <c r="P7" s="27" t="str">
        <f>IF(ISBLANK(Values!$F6),"",Values!P6)</f>
        <v>https://raw.githubusercontent.com/PatrickVibild/TellusAmazonPictures/master/pictures/HP/W. PS/840 G5 silver/BL/IT/4.jpg</v>
      </c>
      <c r="Q7" s="27" t="str">
        <f>IF(ISBLANK(Values!$F6),"",Values!Q6)</f>
        <v>https://raw.githubusercontent.com/PatrickVibild/TellusAmazonPictures/master/pictures/HP/W. PS/840 G5 silver/BL/IT/5.jpg</v>
      </c>
      <c r="R7" s="27" t="str">
        <f>IF(ISBLANK(Values!$F6),"",Values!R6)</f>
        <v>https://raw.githubusercontent.com/PatrickVibild/TellusAmazonPictures/master/pictures/HP/W. PS/840 G5 silver/BL/IT/6.jpg</v>
      </c>
      <c r="S7" s="27" t="str">
        <f>IF(ISBLANK(Values!$F6),"",Values!S6)</f>
        <v>https://raw.githubusercontent.com/PatrickVibild/TellusAmazonPictures/master/pictures/HP/W. PS/840 G5 silver/BL/IT/7.jpg</v>
      </c>
      <c r="T7" s="27" t="str">
        <f>IF(ISBLANK(Values!$F6),"",Values!T6)</f>
        <v>https://raw.githubusercontent.com/PatrickVibild/TellusAmazonPictures/master/pictures/HP/W. PS/840 G5 silver/BL/IT/8.jpg</v>
      </c>
      <c r="U7" s="27" t="str">
        <f>IF(ISBLANK(Values!$F6),"",Values!U6)</f>
        <v>https://raw.githubusercontent.com/PatrickVibild/TellusAmazonPictures/master/pictures/HP/W. PS/840 G5 silver/BL/IT/9.jpg</v>
      </c>
      <c r="W7" s="29" t="str">
        <f>IF(ISBLANK(Values!E6),"","Child")</f>
        <v>Child</v>
      </c>
      <c r="X7" s="29" t="str">
        <f>IF(ISBLANK(Values!E6),"",Values!$B$13)</f>
        <v>HP 840 G5 parent</v>
      </c>
      <c r="Y7" s="31" t="str">
        <f>IF(ISBLANK(Values!E6),"","Size-Color")</f>
        <v>Size-Color</v>
      </c>
      <c r="Z7" s="29" t="str">
        <f>IF(ISBLANK(Values!E6),"","variation")</f>
        <v>variation</v>
      </c>
      <c r="AA7" s="1" t="str">
        <f>IF(ISBLANK(Values!E6),"",Values!$B$20)</f>
        <v>Update</v>
      </c>
      <c r="AB7" s="1" t="str">
        <f>IF(ISBLANK(Values!E6),"",Values!$B$29)</f>
        <v xml:space="preserve">Keyboard distributed by Tellus Remarketing, leading European company for laptop keyboards. Keyboards have been cleaned, packed and tested in our production line in Denmark. For any compatibility questions contact us through Amazon website. </v>
      </c>
      <c r="AI7" s="34" t="str">
        <f>IF(ISBLANK(Values!E6),"",IF(Values!I6,Values!$B$23,Values!$B$33))</f>
        <v>👉 REFURBISHED:  SAVE MONEY -  Replacement HP laptop keyboard, same quality as OEM keyboards. TellusRem is the Leading keyboards distributor in the world since 2011. Perfect replacement keyboard, easy to replace and install.</v>
      </c>
      <c r="AJ7" s="32" t="str">
        <f>IF(ISBLANK(Values!E6),"",Values!$B$24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7" s="1" t="str">
        <f>IF(ISBLANK(Values!E6),"",Values!$B$25)</f>
        <v>♻️ ECOFRIENDLY PRODUCT - Buy refurbished, BUY GREEN! Reduce more than 80% carbon dioxide by buying our refurbished keyboards, compared to getting a new keyboard! Perfect OEM replacement part for your keyboard.</v>
      </c>
      <c r="AL7" s="1" t="str">
        <f>IF(ISBLANK(Values!E6),"",SUBSTITUTE(SUBSTITUTE(IF(Values!$J6, Values!$B$26, Values!$B$33), "{language}", Values!$H6), "{flag}", INDEX(options!$E$1:$E$20, Values!$V6)))</f>
        <v>👉 LAYOUT – 🇮🇹 Italian backlit.</v>
      </c>
      <c r="AM7" s="1" t="str">
        <f>SUBSTITUTE(IF(ISBLANK(Values!E6),"",Values!$B$27),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7" s="27" t="str">
        <f>IF(ISBLANK(Values!E6),"",Values!H6)</f>
        <v>Italian</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DEFAULT</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Denmark</v>
      </c>
      <c r="CZ7" s="1" t="str">
        <f>IF(ISBLANK(Values!E6),"","No")</f>
        <v>No</v>
      </c>
      <c r="DA7" s="1" t="str">
        <f>IF(ISBLANK(Values!E6),"","No")</f>
        <v>No</v>
      </c>
      <c r="DO7" s="1" t="str">
        <f>IF(ISBLANK(Values!E6),"","Parts")</f>
        <v>Parts</v>
      </c>
      <c r="DP7" s="1" t="str">
        <f>IF(ISBLANK(Values!E6),"",Values!$B$31)</f>
        <v>6 month warranty after the delivery date. In case of any malfunction of the keyboard a new unit or a spare part for the keyboard of the product will be sent. In case of shortage of stock a full refund is issued.</v>
      </c>
      <c r="DY7" t="str">
        <f>IF(ISBLANK(Values!$E6), "", "not_applicable")</f>
        <v>not_applicable</v>
      </c>
      <c r="EI7" s="1" t="str">
        <f>IF(ISBLANK(Values!E6),"",Values!$B$31)</f>
        <v>6 month warranty after the delivery date. In case of any malfunction of the keyboard a new unit or a spare part for the keyboard of the product will be sent. In case of shortage of stock a full refund is issued.</v>
      </c>
      <c r="ES7" s="1" t="str">
        <f>IF(ISBLANK(Values!E6),"","Amazon Tellus UPS")</f>
        <v>Amazon Tellus UPS</v>
      </c>
      <c r="EV7" s="1" t="str">
        <f>IF(ISBLANK(Values!E6),"","New")</f>
        <v>New</v>
      </c>
      <c r="FE7" s="1">
        <f>IF(ISBLANK(Values!E6),"",IF(CO7&lt;&gt;"DEFAULT", "", 3))</f>
        <v>3</v>
      </c>
      <c r="FH7" s="1" t="str">
        <f>IF(ISBLANK(Values!E6),"","FALSE")</f>
        <v>FALSE</v>
      </c>
      <c r="FI7" s="1" t="str">
        <f>IF(ISBLANK(Values!E6),"","FALSE")</f>
        <v>FALSE</v>
      </c>
      <c r="FJ7" s="1" t="str">
        <f>IF(ISBLANK(Values!E6),"","FALSE")</f>
        <v>FALSE</v>
      </c>
      <c r="FM7" s="1" t="str">
        <f>IF(ISBLANK(Values!E6),"","1")</f>
        <v>1</v>
      </c>
      <c r="FO7" s="27">
        <f>IF(ISBLANK(Values!E6),"",IF(Values!J6, Values!$B$4, Values!$B$5))</f>
        <v>44.99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3">
        <f>K7</f>
        <v>44.99</v>
      </c>
    </row>
    <row r="8" spans="1:193" ht="48" x14ac:dyDescent="0.2">
      <c r="A8" s="1" t="str">
        <f>IF(ISBLANK(Values!E7),"",IF(Values!$B$37="EU","computercomponent","computer"))</f>
        <v>computer</v>
      </c>
      <c r="B8" s="33" t="str">
        <f>IF(ISBLANK(Values!E7),"",Values!F7)</f>
        <v>HP 840 G5 BL - ES</v>
      </c>
      <c r="C8" s="29" t="str">
        <f>IF(ISBLANK(Values!E7),"","TellusRem")</f>
        <v>TellusRem</v>
      </c>
      <c r="D8" s="28">
        <f>IF(ISBLANK(Values!E7),"",Values!E7)</f>
        <v>5714401845034</v>
      </c>
      <c r="E8" s="1" t="str">
        <f>IF(ISBLANK(Values!E7),"","EAN")</f>
        <v>EAN</v>
      </c>
      <c r="F8" s="27" t="str">
        <f>IF(ISBLANK(Values!E7),"",IF(Values!J7, SUBSTITUTE(Values!$B$1, "{language}", Values!H7) &amp; " " &amp;Values!$B$3, SUBSTITUTE(Values!$B$2, "{language}", Values!$H7) &amp; " " &amp;Values!$B$3))</f>
        <v>replacement Spanish backlit keyboard for HP    840 G5, 840 G6, 745 G5, 745 G6, ZBook 14u G5, 14u G6</v>
      </c>
      <c r="G8" s="29" t="str">
        <f>IF(ISBLANK(Values!E7),"","TellusRem")</f>
        <v>TellusRem</v>
      </c>
      <c r="H8" s="1" t="str">
        <f>IF(ISBLANK(Values!E7),"",Values!$B$16)</f>
        <v>computer-keyboards</v>
      </c>
      <c r="I8" s="1" t="str">
        <f>IF(ISBLANK(Values!E7),"","4730574031")</f>
        <v>4730574031</v>
      </c>
      <c r="J8" s="31" t="str">
        <f>IF(ISBLANK(Values!E7),"",Values!F7 )</f>
        <v>HP 840 G5 BL - ES</v>
      </c>
      <c r="K8" s="27">
        <f>IF(ISBLANK(Values!E7),"",IF(Values!J7, Values!$B$4, Values!$B$5))</f>
        <v>44.99</v>
      </c>
      <c r="L8" s="27">
        <f>IF(ISBLANK(Values!E7),"",IF($CO8="DEFAULT", Values!$B$18, ""))</f>
        <v>5</v>
      </c>
      <c r="M8" s="27" t="str">
        <f>IF(ISBLANK(Values!E7),"",Values!$M7)</f>
        <v>https://raw.githubusercontent.com/PatrickVibild/TellusAmazonPictures/master/pictures/HP/W. PS/840 G5 silver/BL/ES/1.jpg</v>
      </c>
      <c r="N8" s="27" t="str">
        <f>IF(ISBLANK(Values!$F7),"",Values!N7)</f>
        <v>https://raw.githubusercontent.com/PatrickVibild/TellusAmazonPictures/master/pictures/HP/W. PS/840 G5 silver/BL/ES/2.jpg</v>
      </c>
      <c r="O8" s="27" t="str">
        <f>IF(ISBLANK(Values!$F7),"",Values!O7)</f>
        <v>https://raw.githubusercontent.com/PatrickVibild/TellusAmazonPictures/master/pictures/HP/W. PS/840 G5 silver/BL/ES/3.jpg</v>
      </c>
      <c r="P8" s="27" t="str">
        <f>IF(ISBLANK(Values!$F7),"",Values!P7)</f>
        <v>https://raw.githubusercontent.com/PatrickVibild/TellusAmazonPictures/master/pictures/HP/W. PS/840 G5 silver/BL/ES/4.jpg</v>
      </c>
      <c r="Q8" s="27" t="str">
        <f>IF(ISBLANK(Values!$F7),"",Values!Q7)</f>
        <v>https://raw.githubusercontent.com/PatrickVibild/TellusAmazonPictures/master/pictures/HP/W. PS/840 G5 silver/BL/ES/5.jpg</v>
      </c>
      <c r="R8" s="27" t="str">
        <f>IF(ISBLANK(Values!$F7),"",Values!R7)</f>
        <v>https://raw.githubusercontent.com/PatrickVibild/TellusAmazonPictures/master/pictures/HP/W. PS/840 G5 silver/BL/ES/6.jpg</v>
      </c>
      <c r="S8" s="27" t="str">
        <f>IF(ISBLANK(Values!$F7),"",Values!S7)</f>
        <v>https://raw.githubusercontent.com/PatrickVibild/TellusAmazonPictures/master/pictures/HP/W. PS/840 G5 silver/BL/ES/7.jpg</v>
      </c>
      <c r="T8" s="27" t="str">
        <f>IF(ISBLANK(Values!$F7),"",Values!T7)</f>
        <v>https://raw.githubusercontent.com/PatrickVibild/TellusAmazonPictures/master/pictures/HP/W. PS/840 G5 silver/BL/ES/8.jpg</v>
      </c>
      <c r="U8" s="27" t="str">
        <f>IF(ISBLANK(Values!$F7),"",Values!U7)</f>
        <v>https://raw.githubusercontent.com/PatrickVibild/TellusAmazonPictures/master/pictures/HP/W. PS/840 G5 silver/BL/ES/9.jpg</v>
      </c>
      <c r="W8" s="29" t="str">
        <f>IF(ISBLANK(Values!E7),"","Child")</f>
        <v>Child</v>
      </c>
      <c r="X8" s="29" t="str">
        <f>IF(ISBLANK(Values!E7),"",Values!$B$13)</f>
        <v>HP 840 G5 parent</v>
      </c>
      <c r="Y8" s="31" t="str">
        <f>IF(ISBLANK(Values!E7),"","Size-Color")</f>
        <v>Size-Color</v>
      </c>
      <c r="Z8" s="29" t="str">
        <f>IF(ISBLANK(Values!E7),"","variation")</f>
        <v>variation</v>
      </c>
      <c r="AA8" s="1" t="str">
        <f>IF(ISBLANK(Values!E7),"",Values!$B$20)</f>
        <v>Update</v>
      </c>
      <c r="AB8" s="1" t="str">
        <f>IF(ISBLANK(Values!E7),"",Values!$B$29)</f>
        <v xml:space="preserve">Keyboard distributed by Tellus Remarketing, leading European company for laptop keyboards. Keyboards have been cleaned, packed and tested in our production line in Denmark. For any compatibility questions contact us through Amazon website. </v>
      </c>
      <c r="AI8" s="34" t="str">
        <f>IF(ISBLANK(Values!E7),"",IF(Values!I7,Values!$B$23,Values!$B$33))</f>
        <v>👉 REFURBISHED:  SAVE MONEY -  Replacement HP laptop keyboard, same quality as OEM keyboards. TellusRem is the Leading keyboards distributor in the world since 2011. Perfect replacement keyboard, easy to replace and install.</v>
      </c>
      <c r="AJ8" s="32" t="str">
        <f>IF(ISBLANK(Values!E7),"",Values!$B$24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8" s="1" t="str">
        <f>IF(ISBLANK(Values!E7),"",Values!$B$25)</f>
        <v>♻️ ECOFRIENDLY PRODUCT - Buy refurbished, BUY GREEN! Reduce more than 80% carbon dioxide by buying our refurbished keyboards, compared to getting a new keyboard! Perfect OEM replacement part for your keyboard.</v>
      </c>
      <c r="AL8" s="1" t="str">
        <f>IF(ISBLANK(Values!E7),"",SUBSTITUTE(SUBSTITUTE(IF(Values!$J7, Values!$B$26, Values!$B$33), "{language}", Values!$H7), "{flag}", INDEX(options!$E$1:$E$20, Values!$V7)))</f>
        <v>👉 LAYOUT – 🇪🇸 Spanish backlit.</v>
      </c>
      <c r="AM8" s="1" t="str">
        <f>SUBSTITUTE(IF(ISBLANK(Values!E7),"",Values!$B$27),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8" s="27" t="str">
        <f>IF(ISBLANK(Values!E7),"",Values!H7)</f>
        <v>Spanish</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DEFAULT</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Denmark</v>
      </c>
      <c r="CZ8" s="1" t="str">
        <f>IF(ISBLANK(Values!E7),"","No")</f>
        <v>No</v>
      </c>
      <c r="DA8" s="1" t="str">
        <f>IF(ISBLANK(Values!E7),"","No")</f>
        <v>No</v>
      </c>
      <c r="DO8" s="1" t="str">
        <f>IF(ISBLANK(Values!E7),"","Parts")</f>
        <v>Parts</v>
      </c>
      <c r="DP8" s="1" t="str">
        <f>IF(ISBLANK(Values!E7),"",Values!$B$31)</f>
        <v>6 month warranty after the delivery date. In case of any malfunction of the keyboard a new unit or a spare part for the keyboard of the product will be sent. In case of shortage of stock a full refund is issued.</v>
      </c>
      <c r="DY8" t="str">
        <f>IF(ISBLANK(Values!$E7), "", "not_applicable")</f>
        <v>not_applicable</v>
      </c>
      <c r="EI8" s="1" t="str">
        <f>IF(ISBLANK(Values!E7),"",Values!$B$31)</f>
        <v>6 month warranty after the delivery date. In case of any malfunction of the keyboard a new unit or a spare part for the keyboard of the product will be sent. In case of shortage of stock a full refund is issued.</v>
      </c>
      <c r="ES8" s="1" t="str">
        <f>IF(ISBLANK(Values!E7),"","Amazon Tellus UPS")</f>
        <v>Amazon Tellus UPS</v>
      </c>
      <c r="EV8" s="1" t="str">
        <f>IF(ISBLANK(Values!E7),"","New")</f>
        <v>New</v>
      </c>
      <c r="FE8" s="1">
        <f>IF(ISBLANK(Values!E7),"",IF(CO8&lt;&gt;"DEFAULT", "", 3))</f>
        <v>3</v>
      </c>
      <c r="FH8" s="1" t="str">
        <f>IF(ISBLANK(Values!E7),"","FALSE")</f>
        <v>FALSE</v>
      </c>
      <c r="FI8" s="1" t="str">
        <f>IF(ISBLANK(Values!E7),"","FALSE")</f>
        <v>FALSE</v>
      </c>
      <c r="FJ8" s="1" t="str">
        <f>IF(ISBLANK(Values!E7),"","FALSE")</f>
        <v>FALSE</v>
      </c>
      <c r="FM8" s="1" t="str">
        <f>IF(ISBLANK(Values!E7),"","1")</f>
        <v>1</v>
      </c>
      <c r="FO8" s="27">
        <f>IF(ISBLANK(Values!E7),"",IF(Values!J7, Values!$B$4, Values!$B$5))</f>
        <v>44.99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3">
        <f>K8</f>
        <v>44.99</v>
      </c>
    </row>
    <row r="9" spans="1:193" ht="48" x14ac:dyDescent="0.2">
      <c r="A9" s="1" t="str">
        <f>IF(ISBLANK(Values!E8),"",IF(Values!$B$37="EU","computercomponent","computer"))</f>
        <v>computer</v>
      </c>
      <c r="B9" s="33" t="str">
        <f>IF(ISBLANK(Values!E8),"",Values!F8)</f>
        <v>HP 840 G5 BL - UK</v>
      </c>
      <c r="C9" s="29" t="str">
        <f>IF(ISBLANK(Values!E8),"","TellusRem")</f>
        <v>TellusRem</v>
      </c>
      <c r="D9" s="28">
        <f>IF(ISBLANK(Values!E8),"",Values!E8)</f>
        <v>5714401845041</v>
      </c>
      <c r="E9" s="1" t="str">
        <f>IF(ISBLANK(Values!E8),"","EAN")</f>
        <v>EAN</v>
      </c>
      <c r="F9" s="27" t="str">
        <f>IF(ISBLANK(Values!E8),"",IF(Values!J8, SUBSTITUTE(Values!$B$1, "{language}", Values!H8) &amp; " " &amp;Values!$B$3, SUBSTITUTE(Values!$B$2, "{language}", Values!$H8) &amp; " " &amp;Values!$B$3))</f>
        <v>replacement UK backlit keyboard for HP    840 G5, 840 G6, 745 G5, 745 G6, ZBook 14u G5, 14u G6</v>
      </c>
      <c r="G9" s="29" t="str">
        <f>IF(ISBLANK(Values!E8),"","TellusRem")</f>
        <v>TellusRem</v>
      </c>
      <c r="H9" s="1" t="str">
        <f>IF(ISBLANK(Values!E8),"",Values!$B$16)</f>
        <v>computer-keyboards</v>
      </c>
      <c r="I9" s="1" t="str">
        <f>IF(ISBLANK(Values!E8),"","4730574031")</f>
        <v>4730574031</v>
      </c>
      <c r="J9" s="31" t="str">
        <f>IF(ISBLANK(Values!E8),"",Values!F8 )</f>
        <v>HP 840 G5 BL - UK</v>
      </c>
      <c r="K9" s="27">
        <f>IF(ISBLANK(Values!E8),"",IF(Values!J8, Values!$B$4, Values!$B$5))</f>
        <v>44.99</v>
      </c>
      <c r="L9" s="27">
        <f>IF(ISBLANK(Values!E8),"",IF($CO9="DEFAULT", Values!$B$18, ""))</f>
        <v>5</v>
      </c>
      <c r="M9" s="27" t="str">
        <f>IF(ISBLANK(Values!E8),"",Values!$M8)</f>
        <v>https://raw.githubusercontent.com/PatrickVibild/TellusAmazonPictures/master/pictures/HP/W. PS/840 G5 silver/BL/UK/1.jpg</v>
      </c>
      <c r="N9" s="27" t="str">
        <f>IF(ISBLANK(Values!$F8),"",Values!N8)</f>
        <v>https://raw.githubusercontent.com/PatrickVibild/TellusAmazonPictures/master/pictures/HP/W. PS/840 G5 silver/BL/UK/2.jpg</v>
      </c>
      <c r="O9" s="27" t="str">
        <f>IF(ISBLANK(Values!$F8),"",Values!O8)</f>
        <v>https://raw.githubusercontent.com/PatrickVibild/TellusAmazonPictures/master/pictures/HP/W. PS/840 G5 silver/BL/UK/3.jpg</v>
      </c>
      <c r="P9" s="27" t="str">
        <f>IF(ISBLANK(Values!$F8),"",Values!P8)</f>
        <v>https://raw.githubusercontent.com/PatrickVibild/TellusAmazonPictures/master/pictures/HP/W. PS/840 G5 silver/BL/UK/4.jpg</v>
      </c>
      <c r="Q9" s="27" t="str">
        <f>IF(ISBLANK(Values!$F8),"",Values!Q8)</f>
        <v>https://raw.githubusercontent.com/PatrickVibild/TellusAmazonPictures/master/pictures/HP/W. PS/840 G5 silver/BL/UK/5.jpg</v>
      </c>
      <c r="R9" s="27" t="str">
        <f>IF(ISBLANK(Values!$F8),"",Values!R8)</f>
        <v>https://raw.githubusercontent.com/PatrickVibild/TellusAmazonPictures/master/pictures/HP/W. PS/840 G5 silver/BL/UK/6.jpg</v>
      </c>
      <c r="S9" s="27" t="str">
        <f>IF(ISBLANK(Values!$F8),"",Values!S8)</f>
        <v>https://raw.githubusercontent.com/PatrickVibild/TellusAmazonPictures/master/pictures/HP/W. PS/840 G5 silver/BL/UK/7.jpg</v>
      </c>
      <c r="T9" s="27" t="str">
        <f>IF(ISBLANK(Values!$F8),"",Values!T8)</f>
        <v>https://raw.githubusercontent.com/PatrickVibild/TellusAmazonPictures/master/pictures/HP/W. PS/840 G5 silver/BL/UK/8.jpg</v>
      </c>
      <c r="U9" s="27" t="str">
        <f>IF(ISBLANK(Values!$F8),"",Values!U8)</f>
        <v>https://raw.githubusercontent.com/PatrickVibild/TellusAmazonPictures/master/pictures/HP/W. PS/840 G5 silver/BL/UK/9.jpg</v>
      </c>
      <c r="W9" s="29" t="str">
        <f>IF(ISBLANK(Values!E8),"","Child")</f>
        <v>Child</v>
      </c>
      <c r="X9" s="29" t="str">
        <f>IF(ISBLANK(Values!E8),"",Values!$B$13)</f>
        <v>HP 840 G5 parent</v>
      </c>
      <c r="Y9" s="31" t="str">
        <f>IF(ISBLANK(Values!E8),"","Size-Color")</f>
        <v>Size-Color</v>
      </c>
      <c r="Z9" s="29" t="str">
        <f>IF(ISBLANK(Values!E8),"","variation")</f>
        <v>variation</v>
      </c>
      <c r="AA9" s="1" t="str">
        <f>IF(ISBLANK(Values!E8),"",Values!$B$20)</f>
        <v>Update</v>
      </c>
      <c r="AB9" s="1" t="str">
        <f>IF(ISBLANK(Values!E8),"",Values!$B$29)</f>
        <v xml:space="preserve">Keyboard distributed by Tellus Remarketing, leading European company for laptop keyboards. Keyboards have been cleaned, packed and tested in our production line in Denmark. For any compatibility questions contact us through Amazon website. </v>
      </c>
      <c r="AI9" s="34" t="str">
        <f>IF(ISBLANK(Values!E8),"",IF(Values!I8,Values!$B$23,Values!$B$33))</f>
        <v>👉 REFURBISHED:  SAVE MONEY -  Replacement HP laptop keyboard, same quality as OEM keyboards. TellusRem is the Leading keyboards distributor in the world since 2011. Perfect replacement keyboard, easy to replace and install.</v>
      </c>
      <c r="AJ9" s="32" t="str">
        <f>IF(ISBLANK(Values!E8),"",Values!$B$24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9" s="1" t="str">
        <f>IF(ISBLANK(Values!E8),"",Values!$B$25)</f>
        <v>♻️ ECOFRIENDLY PRODUCT - Buy refurbished, BUY GREEN! Reduce more than 80% carbon dioxide by buying our refurbished keyboards, compared to getting a new keyboard! Perfect OEM replacement part for your keyboard.</v>
      </c>
      <c r="AL9" s="1" t="str">
        <f>IF(ISBLANK(Values!E8),"",SUBSTITUTE(SUBSTITUTE(IF(Values!$J8, Values!$B$26, Values!$B$33), "{language}", Values!$H8), "{flag}", INDEX(options!$E$1:$E$20, Values!$V8)))</f>
        <v>👉 LAYOUT – 🇬🇧 UK backlit.</v>
      </c>
      <c r="AM9" s="1" t="str">
        <f>SUBSTITUTE(IF(ISBLANK(Values!E8),"",Values!$B$27),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9" s="27" t="str">
        <f>IF(ISBLANK(Values!E8),"",Values!H8)</f>
        <v>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DEFAULT</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Denmark</v>
      </c>
      <c r="CZ9" s="1" t="str">
        <f>IF(ISBLANK(Values!E8),"","No")</f>
        <v>No</v>
      </c>
      <c r="DA9" s="1" t="str">
        <f>IF(ISBLANK(Values!E8),"","No")</f>
        <v>No</v>
      </c>
      <c r="DO9" s="1" t="str">
        <f>IF(ISBLANK(Values!E8),"","Parts")</f>
        <v>Parts</v>
      </c>
      <c r="DP9" s="1" t="str">
        <f>IF(ISBLANK(Values!E8),"",Values!$B$31)</f>
        <v>6 month warranty after the delivery date. In case of any malfunction of the keyboard a new unit or a spare part for the keyboard of the product will be sent. In case of shortage of stock a full refund is issued.</v>
      </c>
      <c r="DY9" t="str">
        <f>IF(ISBLANK(Values!$E8), "", "not_applicable")</f>
        <v>not_applicable</v>
      </c>
      <c r="EI9" s="1" t="str">
        <f>IF(ISBLANK(Values!E8),"",Values!$B$31)</f>
        <v>6 month warranty after the delivery date. In case of any malfunction of the keyboard a new unit or a spare part for the keyboard of the product will be sent. In case of shortage of stock a full refund is issued.</v>
      </c>
      <c r="ES9" s="1" t="str">
        <f>IF(ISBLANK(Values!E8),"","Amazon Tellus UPS")</f>
        <v>Amazon Tellus UPS</v>
      </c>
      <c r="EV9" s="1" t="str">
        <f>IF(ISBLANK(Values!E8),"","New")</f>
        <v>New</v>
      </c>
      <c r="FE9" s="1">
        <f>IF(ISBLANK(Values!E8),"",IF(CO9&lt;&gt;"DEFAULT", "", 3))</f>
        <v>3</v>
      </c>
      <c r="FH9" s="1" t="str">
        <f>IF(ISBLANK(Values!E8),"","FALSE")</f>
        <v>FALSE</v>
      </c>
      <c r="FI9" s="1" t="str">
        <f>IF(ISBLANK(Values!E8),"","FALSE")</f>
        <v>FALSE</v>
      </c>
      <c r="FJ9" s="1" t="str">
        <f>IF(ISBLANK(Values!E8),"","FALSE")</f>
        <v>FALSE</v>
      </c>
      <c r="FM9" s="1" t="str">
        <f>IF(ISBLANK(Values!E8),"","1")</f>
        <v>1</v>
      </c>
      <c r="FO9" s="27">
        <f>IF(ISBLANK(Values!E8),"",IF(Values!J8, Values!$B$4, Values!$B$5))</f>
        <v>44.99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3">
        <f>K9</f>
        <v>44.99</v>
      </c>
    </row>
    <row r="10" spans="1:193" ht="48" x14ac:dyDescent="0.2">
      <c r="A10" s="1" t="str">
        <f>IF(ISBLANK(Values!E9),"",IF(Values!$B$37="EU","computercomponent","computer"))</f>
        <v>computer</v>
      </c>
      <c r="B10" s="33" t="str">
        <f>IF(ISBLANK(Values!E9),"",Values!F9)</f>
        <v>HP 840 G5 BL - NORDIC</v>
      </c>
      <c r="C10" s="29" t="str">
        <f>IF(ISBLANK(Values!E9),"","TellusRem")</f>
        <v>TellusRem</v>
      </c>
      <c r="D10" s="28">
        <f>IF(ISBLANK(Values!E9),"",Values!E9)</f>
        <v>5714401845058</v>
      </c>
      <c r="E10" s="1" t="str">
        <f>IF(ISBLANK(Values!E9),"","EAN")</f>
        <v>EAN</v>
      </c>
      <c r="F10" s="27" t="str">
        <f>IF(ISBLANK(Values!E9),"",IF(Values!J9, SUBSTITUTE(Values!$B$1, "{language}", Values!H9) &amp; " " &amp;Values!$B$3, SUBSTITUTE(Values!$B$2, "{language}", Values!$H9) &amp; " " &amp;Values!$B$3))</f>
        <v>replacement Scandinavian – Nordic backlit keyboard for HP    840 G5, 840 G6, 745 G5, 745 G6, ZBook 14u G5, 14u G6</v>
      </c>
      <c r="G10" s="29" t="str">
        <f>IF(ISBLANK(Values!E9),"","TellusRem")</f>
        <v>TellusRem</v>
      </c>
      <c r="H10" s="1" t="str">
        <f>IF(ISBLANK(Values!E9),"",Values!$B$16)</f>
        <v>computer-keyboards</v>
      </c>
      <c r="I10" s="1" t="str">
        <f>IF(ISBLANK(Values!E9),"","4730574031")</f>
        <v>4730574031</v>
      </c>
      <c r="J10" s="31" t="str">
        <f>IF(ISBLANK(Values!E9),"",Values!F9 )</f>
        <v>HP 840 G5 BL - NORDIC</v>
      </c>
      <c r="K10" s="27">
        <f>IF(ISBLANK(Values!E9),"",IF(Values!J9, Values!$B$4, Values!$B$5))</f>
        <v>44.99</v>
      </c>
      <c r="L10" s="27">
        <f>IF(ISBLANK(Values!E9),"",IF($CO10="DEFAULT", Values!$B$18, ""))</f>
        <v>5</v>
      </c>
      <c r="M10" s="27" t="str">
        <f>IF(ISBLANK(Values!E9),"",Values!$M9)</f>
        <v>https://raw.githubusercontent.com/PatrickVibild/TellusAmazonPictures/master/pictures/HP/W. PS/840 G5 silver/BL/NOR/1.jpg</v>
      </c>
      <c r="N10" s="27" t="str">
        <f>IF(ISBLANK(Values!$F9),"",Values!N9)</f>
        <v>https://raw.githubusercontent.com/PatrickVibild/TellusAmazonPictures/master/pictures/HP/W. PS/840 G5 silver/BL/NOR/2.jpg</v>
      </c>
      <c r="O10" s="27" t="str">
        <f>IF(ISBLANK(Values!$F9),"",Values!O9)</f>
        <v>https://raw.githubusercontent.com/PatrickVibild/TellusAmazonPictures/master/pictures/HP/W. PS/840 G5 silver/BL/NOR/3.jpg</v>
      </c>
      <c r="P10" s="27" t="str">
        <f>IF(ISBLANK(Values!$F9),"",Values!P9)</f>
        <v>https://raw.githubusercontent.com/PatrickVibild/TellusAmazonPictures/master/pictures/HP/W. PS/840 G5 silver/BL/NOR/4.jpg</v>
      </c>
      <c r="Q10" s="27" t="str">
        <f>IF(ISBLANK(Values!$F9),"",Values!Q9)</f>
        <v>https://raw.githubusercontent.com/PatrickVibild/TellusAmazonPictures/master/pictures/HP/W. PS/840 G5 silver/BL/NOR/5.jpg</v>
      </c>
      <c r="R10" s="27" t="str">
        <f>IF(ISBLANK(Values!$F9),"",Values!R9)</f>
        <v>https://raw.githubusercontent.com/PatrickVibild/TellusAmazonPictures/master/pictures/HP/W. PS/840 G5 silver/BL/NOR/6.jpg</v>
      </c>
      <c r="S10" s="27" t="str">
        <f>IF(ISBLANK(Values!$F9),"",Values!S9)</f>
        <v>https://raw.githubusercontent.com/PatrickVibild/TellusAmazonPictures/master/pictures/HP/W. PS/840 G5 silver/BL/NOR/7.jpg</v>
      </c>
      <c r="T10" s="27" t="str">
        <f>IF(ISBLANK(Values!$F9),"",Values!T9)</f>
        <v>https://raw.githubusercontent.com/PatrickVibild/TellusAmazonPictures/master/pictures/HP/W. PS/840 G5 silver/BL/NOR/8.jpg</v>
      </c>
      <c r="U10" s="27" t="str">
        <f>IF(ISBLANK(Values!$F9),"",Values!U9)</f>
        <v>https://raw.githubusercontent.com/PatrickVibild/TellusAmazonPictures/master/pictures/HP/W. PS/840 G5 silver/BL/NOR/9.jpg</v>
      </c>
      <c r="W10" s="29" t="str">
        <f>IF(ISBLANK(Values!E9),"","Child")</f>
        <v>Child</v>
      </c>
      <c r="X10" s="29" t="str">
        <f>IF(ISBLANK(Values!E9),"",Values!$B$13)</f>
        <v>HP 840 G5 parent</v>
      </c>
      <c r="Y10" s="31" t="str">
        <f>IF(ISBLANK(Values!E9),"","Size-Color")</f>
        <v>Size-Color</v>
      </c>
      <c r="Z10" s="29" t="str">
        <f>IF(ISBLANK(Values!E9),"","variation")</f>
        <v>variation</v>
      </c>
      <c r="AA10" s="1" t="str">
        <f>IF(ISBLANK(Values!E9),"",Values!$B$20)</f>
        <v>Update</v>
      </c>
      <c r="AB10" s="1" t="str">
        <f>IF(ISBLANK(Values!E9),"",Values!$B$29)</f>
        <v xml:space="preserve">Keyboard distributed by Tellus Remarketing, leading European company for laptop keyboards. Keyboards have been cleaned, packed and tested in our production line in Denmark. For any compatibility questions contact us through Amazon website. </v>
      </c>
      <c r="AI10" s="34" t="str">
        <f>IF(ISBLANK(Values!E9),"",IF(Values!I9,Values!$B$23,Values!$B$33))</f>
        <v>👉 REFURBISHED:  SAVE MONEY -  Replacement HP laptop keyboard, same quality as OEM keyboards. TellusRem is the Leading keyboards distributor in the world since 2011. Perfect replacement keyboard, easy to replace and install.</v>
      </c>
      <c r="AJ10" s="32" t="str">
        <f>IF(ISBLANK(Values!E9),"",Values!$B$24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0" s="1" t="str">
        <f>IF(ISBLANK(Values!E9),"",Values!$B$25)</f>
        <v>♻️ ECOFRIENDLY PRODUCT - Buy refurbished, BUY GREEN! Reduce more than 80% carbon dioxide by buying our refurbished keyboards, compared to getting a new keyboard! Perfect OEM replacement part for your keyboard.</v>
      </c>
      <c r="AL10" s="1" t="str">
        <f>IF(ISBLANK(Values!E9),"",SUBSTITUTE(SUBSTITUTE(IF(Values!$J9, Values!$B$26, Values!$B$33), "{language}", Values!$H9), "{flag}", INDEX(options!$E$1:$E$20, Values!$V9)))</f>
        <v>👉 LAYOUT – 🇸🇪 🇫🇮 🇳🇴 🇩🇰 Scandinavian – Nordic backlit.</v>
      </c>
      <c r="AM10" s="1" t="str">
        <f>SUBSTITUTE(IF(ISBLANK(Values!E9),"",Values!$B$27),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0" s="27" t="str">
        <f>IF(ISBLANK(Values!E9),"",Values!H9)</f>
        <v>Scandinavian – Nordic</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Denmark</v>
      </c>
      <c r="CZ10" s="1" t="str">
        <f>IF(ISBLANK(Values!E9),"","No")</f>
        <v>No</v>
      </c>
      <c r="DA10" s="1" t="str">
        <f>IF(ISBLANK(Values!E9),"","No")</f>
        <v>No</v>
      </c>
      <c r="DO10" s="1" t="str">
        <f>IF(ISBLANK(Values!E9),"","Parts")</f>
        <v>Parts</v>
      </c>
      <c r="DP10" s="1" t="str">
        <f>IF(ISBLANK(Values!E9),"",Values!$B$31)</f>
        <v>6 month warranty after the delivery date. In case of any malfunction of the keyboard a new unit or a spare part for the keyboard of the product will be sent. In case of shortage of stock a full refund is issued.</v>
      </c>
      <c r="DY10" t="str">
        <f>IF(ISBLANK(Values!$E9), "", "not_applicable")</f>
        <v>not_applicable</v>
      </c>
      <c r="EI10" s="1" t="str">
        <f>IF(ISBLANK(Values!E9),"",Values!$B$31)</f>
        <v>6 month warranty after the delivery date. In case of any malfunction of the keyboard a new unit or a spare part for the keyboard of the product will be sent. In case of shortage of stock a full refund is issued.</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IF(ISBLANK(Values!E9),"",IF(Values!J9, Values!$B$4, Values!$B$5))</f>
        <v>44.99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3">
        <f>K10</f>
        <v>44.99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3"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3" t="str">
        <f>K12</f>
        <v/>
      </c>
    </row>
    <row r="13" spans="1:193" ht="48" x14ac:dyDescent="0.2">
      <c r="A13" s="1" t="str">
        <f>IF(ISBLANK(Values!E12),"",IF(Values!$B$37="EU","computercomponent","computer"))</f>
        <v>computer</v>
      </c>
      <c r="B13" s="33" t="str">
        <f>IF(ISBLANK(Values!E12),"",Values!F12)</f>
        <v>HP 840 G5 BL - US int</v>
      </c>
      <c r="C13" s="29" t="str">
        <f>IF(ISBLANK(Values!E12),"","TellusRem")</f>
        <v>TellusRem</v>
      </c>
      <c r="D13" s="28">
        <f>IF(ISBLANK(Values!E12),"",Values!E12)</f>
        <v>5714401845089</v>
      </c>
      <c r="E13" s="1" t="str">
        <f>IF(ISBLANK(Values!E12),"","EAN")</f>
        <v>EAN</v>
      </c>
      <c r="F13" s="27" t="str">
        <f>IF(ISBLANK(Values!E12),"",IF(Values!J12, SUBSTITUTE(Values!$B$1, "{language}", Values!H12) &amp; " " &amp;Values!$B$3, SUBSTITUTE(Values!$B$2, "{language}", Values!$H12) &amp; " " &amp;Values!$B$3))</f>
        <v>replacement US International backlit keyboard for HP    840 G5, 840 G6, 745 G5, 745 G6, ZBook 14u G5, 14u G6</v>
      </c>
      <c r="G13" s="29" t="str">
        <f>IF(ISBLANK(Values!E12),"","TellusRem")</f>
        <v>TellusRem</v>
      </c>
      <c r="H13" s="1" t="str">
        <f>IF(ISBLANK(Values!E12),"",Values!$B$16)</f>
        <v>computer-keyboards</v>
      </c>
      <c r="I13" s="1" t="str">
        <f>IF(ISBLANK(Values!E12),"","4730574031")</f>
        <v>4730574031</v>
      </c>
      <c r="J13" s="31" t="str">
        <f>IF(ISBLANK(Values!E12),"",Values!F12 )</f>
        <v>HP 840 G5 BL - US int</v>
      </c>
      <c r="K13" s="27">
        <f>IF(ISBLANK(Values!E12),"",IF(Values!J12, Values!$B$4, Values!$B$5))</f>
        <v>44.99</v>
      </c>
      <c r="L13" s="27">
        <f>IF(ISBLANK(Values!E12),"",IF($CO13="DEFAULT", Values!$B$18, ""))</f>
        <v>5</v>
      </c>
      <c r="M13" s="27" t="str">
        <f>IF(ISBLANK(Values!E12),"",Values!$M12)</f>
        <v>https://raw.githubusercontent.com/PatrickVibild/TellusAmazonPictures/master/pictures/HP/W. PS/840 G5 silver/BL/USI/1.jpg</v>
      </c>
      <c r="N13" s="27" t="str">
        <f>IF(ISBLANK(Values!$F12),"",Values!N12)</f>
        <v>https://raw.githubusercontent.com/PatrickVibild/TellusAmazonPictures/master/pictures/HP/W. PS/840 G5 silver/BL/USI/2.jpg</v>
      </c>
      <c r="O13" s="27" t="str">
        <f>IF(ISBLANK(Values!$F12),"",Values!O12)</f>
        <v>https://raw.githubusercontent.com/PatrickVibild/TellusAmazonPictures/master/pictures/HP/W. PS/840 G5 silver/BL/USI/3.jpg</v>
      </c>
      <c r="P13" s="27" t="str">
        <f>IF(ISBLANK(Values!$F12),"",Values!P12)</f>
        <v>https://raw.githubusercontent.com/PatrickVibild/TellusAmazonPictures/master/pictures/HP/W. PS/840 G5 silver/BL/USI/4.jpg</v>
      </c>
      <c r="Q13" s="27" t="str">
        <f>IF(ISBLANK(Values!$F12),"",Values!Q12)</f>
        <v>https://raw.githubusercontent.com/PatrickVibild/TellusAmazonPictures/master/pictures/HP/W. PS/840 G5 silver/BL/USI/5.jpg</v>
      </c>
      <c r="R13" s="27" t="str">
        <f>IF(ISBLANK(Values!$F12),"",Values!R12)</f>
        <v>https://raw.githubusercontent.com/PatrickVibild/TellusAmazonPictures/master/pictures/HP/W. PS/840 G5 silver/BL/USI/6.jpg</v>
      </c>
      <c r="S13" s="27" t="str">
        <f>IF(ISBLANK(Values!$F12),"",Values!S12)</f>
        <v>https://raw.githubusercontent.com/PatrickVibild/TellusAmazonPictures/master/pictures/HP/W. PS/840 G5 silver/BL/USI/7.jpg</v>
      </c>
      <c r="T13" s="27" t="str">
        <f>IF(ISBLANK(Values!$F12),"",Values!T12)</f>
        <v>https://raw.githubusercontent.com/PatrickVibild/TellusAmazonPictures/master/pictures/HP/W. PS/840 G5 silver/BL/USI/8.jpg</v>
      </c>
      <c r="U13" s="27" t="str">
        <f>IF(ISBLANK(Values!$F12),"",Values!U12)</f>
        <v>https://raw.githubusercontent.com/PatrickVibild/TellusAmazonPictures/master/pictures/HP/W. PS/840 G5 silver/BL/USI/9.jpg</v>
      </c>
      <c r="W13" s="29" t="str">
        <f>IF(ISBLANK(Values!E12),"","Child")</f>
        <v>Child</v>
      </c>
      <c r="X13" s="29" t="str">
        <f>IF(ISBLANK(Values!E12),"",Values!$B$13)</f>
        <v>HP 840 G5 parent</v>
      </c>
      <c r="Y13" s="31" t="str">
        <f>IF(ISBLANK(Values!E12),"","Size-Color")</f>
        <v>Size-Color</v>
      </c>
      <c r="Z13" s="29" t="str">
        <f>IF(ISBLANK(Values!E12),"","variation")</f>
        <v>variation</v>
      </c>
      <c r="AA13" s="1" t="str">
        <f>IF(ISBLANK(Values!E12),"",Values!$B$20)</f>
        <v>Update</v>
      </c>
      <c r="AB13" s="1" t="str">
        <f>IF(ISBLANK(Values!E12),"",Values!$B$29)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4" t="str">
        <f>IF(ISBLANK(Values!E12),"",IF(Values!I12,Values!$B$23,Values!$B$33))</f>
        <v>👉 REFURBISHED:  SAVE MONEY -  Replacement HP laptop keyboard, same quality as OEM keyboards. TellusRem is the Leading keyboards distributor in the world since 2011. Perfect replacement keyboard, easy to replace and install.</v>
      </c>
      <c r="AJ13" s="32" t="str">
        <f>IF(ISBLANK(Values!E12),"",Values!$B$24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3" s="1" t="str">
        <f>IF(ISBLANK(Values!E12),"",Values!$B$25)</f>
        <v>♻️ ECOFRIENDLY PRODUCT - Buy refurbished, BUY GREEN! Reduce more than 80% carbon dioxide by buying our refurbished keyboards, compared to getting a new keyboard! Perfect OEM replacement part for your keyboard.</v>
      </c>
      <c r="AL13" s="1" t="str">
        <f>IF(ISBLANK(Values!E12),"",SUBSTITUTE(SUBSTITUTE(IF(Values!$J12, Values!$B$26, Values!$B$33), "{language}", Values!$H12), "{flag}", INDEX(options!$E$1:$E$20, Values!$V12)))</f>
        <v>👉 LAYOUT – 🇺🇸 with € symbol US International backlit.</v>
      </c>
      <c r="AM13" s="1" t="str">
        <f>SUBSTITUTE(IF(ISBLANK(Values!E12),"",Values!$B$27),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3" s="27" t="str">
        <f>IF(ISBLANK(Values!E12),"",Values!H12)</f>
        <v>US International</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Denmark</v>
      </c>
      <c r="CZ13" s="1" t="str">
        <f>IF(ISBLANK(Values!E12),"","No")</f>
        <v>No</v>
      </c>
      <c r="DA13" s="1" t="str">
        <f>IF(ISBLANK(Values!E12),"","No")</f>
        <v>No</v>
      </c>
      <c r="DO13" s="1" t="str">
        <f>IF(ISBLANK(Values!E12),"","Parts")</f>
        <v>Parts</v>
      </c>
      <c r="DP13" s="1" t="str">
        <f>IF(ISBLANK(Values!E12),"",Values!$B$31)</f>
        <v>6 month warranty after the delivery date. In case of any malfunction of the keyboard a new unit or a spare part for the keyboard of the product will be sent. In case of shortage of stock a full refund is issued.</v>
      </c>
      <c r="DY13" t="str">
        <f>IF(ISBLANK(Values!$E12), "", "not_applicable")</f>
        <v>not_applicable</v>
      </c>
      <c r="EI13" s="1" t="str">
        <f>IF(ISBLANK(Values!E12),"",Values!$B$31)</f>
        <v>6 month warranty after the delivery date. In case of any malfunction of the keyboard a new unit or a spare part for the keyboard of the product will be sent. In case of shortage of stock a full refund is issued.</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44.99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3">
        <f>K13</f>
        <v>44.99</v>
      </c>
    </row>
    <row r="14" spans="1:193" ht="48" x14ac:dyDescent="0.2">
      <c r="A14" s="1" t="str">
        <f>IF(ISBLANK(Values!E13),"",IF(Values!$B$37="EU","computercomponent","computer"))</f>
        <v>computer</v>
      </c>
      <c r="B14" s="33" t="str">
        <f>IF(ISBLANK(Values!E13),"",Values!F13)</f>
        <v>HP 840 G5 BL - US</v>
      </c>
      <c r="C14" s="29" t="str">
        <f>IF(ISBLANK(Values!E13),"","TellusRem")</f>
        <v>TellusRem</v>
      </c>
      <c r="D14" s="28">
        <f>IF(ISBLANK(Values!E13),"",Values!E13)</f>
        <v>5714401845096</v>
      </c>
      <c r="E14" s="1" t="str">
        <f>IF(ISBLANK(Values!E13),"","EAN")</f>
        <v>EAN</v>
      </c>
      <c r="F14" s="27" t="str">
        <f>IF(ISBLANK(Values!E13),"",IF(Values!J13, SUBSTITUTE(Values!$B$1, "{language}", Values!H13) &amp; " " &amp;Values!$B$3, SUBSTITUTE(Values!$B$2, "{language}", Values!$H13) &amp; " " &amp;Values!$B$3))</f>
        <v>replacement US backlit keyboard for HP    840 G5, 840 G6, 745 G5, 745 G6, ZBook 14u G5, 14u G6</v>
      </c>
      <c r="G14" s="29" t="str">
        <f>IF(ISBLANK(Values!E13),"","TellusRem")</f>
        <v>TellusRem</v>
      </c>
      <c r="H14" s="1" t="str">
        <f>IF(ISBLANK(Values!E13),"",Values!$B$16)</f>
        <v>computer-keyboards</v>
      </c>
      <c r="I14" s="1" t="str">
        <f>IF(ISBLANK(Values!E13),"","4730574031")</f>
        <v>4730574031</v>
      </c>
      <c r="J14" s="31" t="str">
        <f>IF(ISBLANK(Values!E13),"",Values!F13 )</f>
        <v>HP 840 G5 BL - US</v>
      </c>
      <c r="K14" s="27">
        <f>IF(ISBLANK(Values!E13),"",IF(Values!J13, Values!$B$4, Values!$B$5))</f>
        <v>44.99</v>
      </c>
      <c r="L14" s="27" t="str">
        <f>IF(ISBLANK(Values!E13),"",IF($CO14="DEFAULT", Values!$B$18, ""))</f>
        <v/>
      </c>
      <c r="M14" s="27" t="str">
        <f>IF(ISBLANK(Values!E13),"",Values!$M13)</f>
        <v>https://raw.githubusercontent.com/PatrickVibild/TellusAmazonPictures/master/pictures/HP/W. PS/840 G5 silver/BL/US/1.jpg</v>
      </c>
      <c r="N14" s="27" t="str">
        <f>IF(ISBLANK(Values!$F13),"",Values!N13)</f>
        <v>https://raw.githubusercontent.com/PatrickVibild/TellusAmazonPictures/master/pictures/HP/W. PS/840 G5 silver/BL/US/2.jpg</v>
      </c>
      <c r="O14" s="27" t="str">
        <f>IF(ISBLANK(Values!$F13),"",Values!O13)</f>
        <v>https://raw.githubusercontent.com/PatrickVibild/TellusAmazonPictures/master/pictures/HP/W. PS/840 G5 silver/BL/US/3.jpg</v>
      </c>
      <c r="P14" s="27" t="str">
        <f>IF(ISBLANK(Values!$F13),"",Values!P13)</f>
        <v>https://raw.githubusercontent.com/PatrickVibild/TellusAmazonPictures/master/pictures/HP/W. PS/840 G5 silver/BL/US/4.jpg</v>
      </c>
      <c r="Q14" s="27" t="str">
        <f>IF(ISBLANK(Values!$F13),"",Values!Q13)</f>
        <v>https://raw.githubusercontent.com/PatrickVibild/TellusAmazonPictures/master/pictures/HP/W. PS/840 G5 silver/BL/US/5.jpg</v>
      </c>
      <c r="R14" s="27" t="str">
        <f>IF(ISBLANK(Values!$F13),"",Values!R13)</f>
        <v>https://raw.githubusercontent.com/PatrickVibild/TellusAmazonPictures/master/pictures/HP/W. PS/840 G5 silver/BL/US/6.jpg</v>
      </c>
      <c r="S14" s="27" t="str">
        <f>IF(ISBLANK(Values!$F13),"",Values!S13)</f>
        <v>https://raw.githubusercontent.com/PatrickVibild/TellusAmazonPictures/master/pictures/HP/W. PS/840 G5 silver/BL/US/7.jpg</v>
      </c>
      <c r="T14" s="27" t="str">
        <f>IF(ISBLANK(Values!$F13),"",Values!T13)</f>
        <v>https://raw.githubusercontent.com/PatrickVibild/TellusAmazonPictures/master/pictures/HP/W. PS/840 G5 silver/BL/US/8.jpg</v>
      </c>
      <c r="U14" s="27" t="str">
        <f>IF(ISBLANK(Values!$F13),"",Values!U13)</f>
        <v>https://raw.githubusercontent.com/PatrickVibild/TellusAmazonPictures/master/pictures/HP/W. PS/840 G5 silver/BL/US/9.jpg</v>
      </c>
      <c r="W14" s="29" t="str">
        <f>IF(ISBLANK(Values!E13),"","Child")</f>
        <v>Child</v>
      </c>
      <c r="X14" s="29" t="str">
        <f>IF(ISBLANK(Values!E13),"",Values!$B$13)</f>
        <v>HP 840 G5 parent</v>
      </c>
      <c r="Y14" s="31" t="str">
        <f>IF(ISBLANK(Values!E13),"","Size-Color")</f>
        <v>Size-Color</v>
      </c>
      <c r="Z14" s="29" t="str">
        <f>IF(ISBLANK(Values!E13),"","variation")</f>
        <v>variation</v>
      </c>
      <c r="AA14" s="1" t="str">
        <f>IF(ISBLANK(Values!E13),"",Values!$B$20)</f>
        <v>Update</v>
      </c>
      <c r="AB14" s="1" t="str">
        <f>IF(ISBLANK(Values!E13),"",Values!$B$29)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4" t="str">
        <f>IF(ISBLANK(Values!E13),"",IF(Values!I13,Values!$B$23,Values!$B$33))</f>
        <v>👉 REFURBISHED:  SAVE MONEY -  Replacement HP laptop keyboard, same quality as OEM keyboards. TellusRem is the Leading keyboards distributor in the world since 2011. Perfect replacement keyboard, easy to replace and install.</v>
      </c>
      <c r="AJ14" s="32" t="str">
        <f>IF(ISBLANK(Values!E13),"",Values!$B$24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840 G5, 840 G6, 745 G5, 745 G6, ZBook 14u G5, 14u G6</v>
      </c>
      <c r="AK14" s="1" t="str">
        <f>IF(ISBLANK(Values!E13),"",Values!$B$25)</f>
        <v>♻️ ECOFRIENDLY PRODUCT - Buy refurbished, BUY GREEN! Reduce more than 80% carbon dioxide by buying our refurbished keyboards, compared to getting a new keyboard! Perfect OEM replacement part for your keyboard.</v>
      </c>
      <c r="AL14" s="1" t="str">
        <f>IF(ISBLANK(Values!E13),"",SUBSTITUTE(SUBSTITUTE(IF(Values!$J13, Values!$B$26, Values!$B$33), "{language}", Values!$H13), "{flag}", INDEX(options!$E$1:$E$20, Values!$V13)))</f>
        <v>👉 LAYOUT – 🇺🇸 US backlit.</v>
      </c>
      <c r="AM14" s="1" t="str">
        <f>SUBSTITUTE(IF(ISBLANK(Values!E13),"",Values!$B$27), "{model}", Values!$B$3)</f>
        <v>👉 COMPATIBLE WITH - HP 840 G5, 840 G6, 745 G5, 745 G6, ZBook 14u G5, 14u G6. Please check the picture and description carefully before purchasing any keyboard. This ensures that you get the correct laptop keyboard for your computer. Super easy installation.</v>
      </c>
      <c r="AT14" s="27" t="str">
        <f>IF(ISBLANK(Values!E13),"",Values!H13)</f>
        <v>US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AMAZON_NA</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Denmark</v>
      </c>
      <c r="CZ14" s="1" t="str">
        <f>IF(ISBLANK(Values!E13),"","No")</f>
        <v>No</v>
      </c>
      <c r="DA14" s="1" t="str">
        <f>IF(ISBLANK(Values!E13),"","No")</f>
        <v>No</v>
      </c>
      <c r="DO14" s="1" t="str">
        <f>IF(ISBLANK(Values!E13),"","Parts")</f>
        <v>Parts</v>
      </c>
      <c r="DP14" s="1" t="str">
        <f>IF(ISBLANK(Values!E13),"",Values!$B$31)</f>
        <v>6 month warranty after the delivery date. In case of any malfunction of the keyboard a new unit or a spare part for the keyboard of the product will be sent. In case of shortage of stock a full refund is issued.</v>
      </c>
      <c r="DY14" t="str">
        <f>IF(ISBLANK(Values!$E13), "", "not_applicable")</f>
        <v>not_applicable</v>
      </c>
      <c r="EI14" s="1" t="str">
        <f>IF(ISBLANK(Values!E13),"",Values!$B$31)</f>
        <v>6 month warranty after the delivery date. In case of any malfunction of the keyboard a new unit or a spare part for the keyboard of the product will be sent. In case of shortage of stock a full refund is issued.</v>
      </c>
      <c r="ES14" s="1" t="str">
        <f>IF(ISBLANK(Values!E13),"","Amazon Tellus UPS")</f>
        <v>Amazon Tellus UPS</v>
      </c>
      <c r="EV14" s="1" t="str">
        <f>IF(ISBLANK(Values!E13),"","New")</f>
        <v>New</v>
      </c>
      <c r="FE14" s="1" t="str">
        <f>IF(ISBLANK(Values!E13),"",IF(CO14&lt;&gt;"DEFAULT", "", 3))</f>
        <v/>
      </c>
      <c r="FH14" s="1" t="str">
        <f>IF(ISBLANK(Values!E13),"","FALSE")</f>
        <v>FALSE</v>
      </c>
      <c r="FI14" s="1" t="str">
        <f>IF(ISBLANK(Values!E13),"","FALSE")</f>
        <v>FALSE</v>
      </c>
      <c r="FJ14" s="1" t="str">
        <f>IF(ISBLANK(Values!E13),"","FALSE")</f>
        <v>FALSE</v>
      </c>
      <c r="FM14" s="1" t="str">
        <f>IF(ISBLANK(Values!E13),"","1")</f>
        <v>1</v>
      </c>
      <c r="FO14" s="27">
        <f>IF(ISBLANK(Values!E13),"",IF(Values!J13, Values!$B$4, Values!$B$5))</f>
        <v>44.99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3">
        <f>K14</f>
        <v>44.99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3"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3"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3"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3"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3"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3"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3"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3"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4"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4"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4"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4"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4"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4"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4"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4"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4"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4"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4"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4"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4"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4"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4"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4"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4"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4"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4"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3"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3"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3"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3"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3"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3"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3"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3"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34" priority="8">
      <formula>IF(LEN(A4)&gt;0,1,0)</formula>
    </cfRule>
    <cfRule type="expression" dxfId="533" priority="9">
      <formula>IF(VLOOKUP($A$3,#NAME?,MATCH($A4,#NAME?,0)+1,0)&gt;0,1,0)</formula>
    </cfRule>
    <cfRule type="expression" dxfId="532" priority="12">
      <formula>AND(IF(IFERROR(VLOOKUP($A$3,#NAME?,MATCH($A4,#NAME?,0)+1,0),0)&gt;0,0,1),IF(IFERROR(VLOOKUP($A$3,#NAME?,MATCH($A4,#NAME?,0)+1,0),0)&gt;0,0,1),IF(IFERROR(VLOOKUP($A$3,#NAME?,MATCH($A4,#NAME?,0)+1,0),0)&gt;0,0,1),IF(IFERROR(MATCH($A4,#NAME?,0),0)&gt;0,1,0))</formula>
    </cfRule>
  </conditionalFormatting>
  <conditionalFormatting sqref="B4">
    <cfRule type="expression" dxfId="531" priority="990">
      <formula>IF(LEN(B4)&gt;0,1,0)</formula>
    </cfRule>
    <cfRule type="expression" dxfId="530" priority="991">
      <formula>IF(VLOOKUP($B$3,#NAME?,MATCH($A4,#NAME?,0)+1,0)&gt;0,1,0)</formula>
    </cfRule>
    <cfRule type="expression" dxfId="529"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8" priority="17">
      <formula>AND(IF(IFERROR(VLOOKUP($B$3,#NAME?,MATCH($A4,#NAME?,0)+1,0),0)&gt;0,0,1),IF(IFERROR(VLOOKUP($B$3,#NAME?,MATCH($A4,#NAME?,0)+1,0),0)&gt;0,0,1),IF(IFERROR(VLOOKUP($B$3,#NAME?,MATCH($A4,#NAME?,0)+1,0),0)&gt;0,0,1),IF(IFERROR(MATCH($A4,#NAME?,0),0)&gt;0,1,0))</formula>
    </cfRule>
    <cfRule type="expression" dxfId="527" priority="13">
      <formula>IF(LEN(B4)&gt;0,1,0)</formula>
    </cfRule>
    <cfRule type="expression" dxfId="526" priority="14">
      <formula>IF(VLOOKUP($B$3,#NAME?,MATCH($A4,#NAME?,0)+1,0)&gt;0,1,0)</formula>
    </cfRule>
  </conditionalFormatting>
  <conditionalFormatting sqref="C4:C204">
    <cfRule type="expression" dxfId="525" priority="995">
      <formula>IF(LEN(C4)&gt;0,1,0)</formula>
    </cfRule>
    <cfRule type="expression" dxfId="524" priority="996">
      <formula>IF(VLOOKUP($C$3,#NAME?,MATCH($A4,#NAME?,0)+1,0)&gt;0,1,0)</formula>
    </cfRule>
    <cfRule type="expression" dxfId="523" priority="999">
      <formula>AND(IF(IFERROR(VLOOKUP($C$3,#NAME?,MATCH($A4,#NAME?,0)+1,0),0)&gt;0,0,1),IF(IFERROR(VLOOKUP($C$3,#NAME?,MATCH($A4,#NAME?,0)+1,0),0)&gt;0,0,1),IF(IFERROR(VLOOKUP($C$3,#NAME?,MATCH($A4,#NAME?,0)+1,0),0)&gt;0,0,1),IF(IFERROR(MATCH($A4,#NAME?,0),0)&gt;0,1,0))</formula>
    </cfRule>
  </conditionalFormatting>
  <conditionalFormatting sqref="C5:C1048576">
    <cfRule type="expression" dxfId="522" priority="22">
      <formula>AND(IF(IFERROR(VLOOKUP($C$3,#NAME?,MATCH($A5,#NAME?,0)+1,0),0)&gt;0,0,1),IF(IFERROR(VLOOKUP($C$3,#NAME?,MATCH($A5,#NAME?,0)+1,0),0)&gt;0,0,1),IF(IFERROR(VLOOKUP($C$3,#NAME?,MATCH($A5,#NAME?,0)+1,0),0)&gt;0,0,1),IF(IFERROR(MATCH($A5,#NAME?,0),0)&gt;0,1,0))</formula>
    </cfRule>
    <cfRule type="expression" dxfId="521" priority="19">
      <formula>IF(VLOOKUP($C$3,#NAME?,MATCH($A5,#NAME?,0)+1,0)&gt;0,1,0)</formula>
    </cfRule>
    <cfRule type="expression" dxfId="520" priority="18">
      <formula>IF(LEN(C5)&gt;0,1,0)</formula>
    </cfRule>
  </conditionalFormatting>
  <conditionalFormatting sqref="D4:D1048576">
    <cfRule type="expression" dxfId="519" priority="27">
      <formula>AND(IF(IFERROR(VLOOKUP($D$3,#NAME?,MATCH($A4,#NAME?,0)+1,0),0)&gt;0,0,1),IF(IFERROR(VLOOKUP($D$3,#NAME?,MATCH($A4,#NAME?,0)+1,0),0)&gt;0,0,1),IF(IFERROR(VLOOKUP($D$3,#NAME?,MATCH($A4,#NAME?,0)+1,0),0)&gt;0,0,1),IF(IFERROR(MATCH($A4,#NAME?,0),0)&gt;0,1,0))</formula>
    </cfRule>
    <cfRule type="expression" dxfId="518" priority="24">
      <formula>IF(VLOOKUP($D$3,#NAME?,MATCH($A4,#NAME?,0)+1,0)&gt;0,1,0)</formula>
    </cfRule>
  </conditionalFormatting>
  <conditionalFormatting sqref="D4:E1048576">
    <cfRule type="expression" dxfId="517" priority="23">
      <formula>IF(LEN(D4)&gt;0,1,0)</formula>
    </cfRule>
  </conditionalFormatting>
  <conditionalFormatting sqref="E4:E1048576">
    <cfRule type="expression" dxfId="516" priority="32">
      <formula>AND(IF(IFERROR(VLOOKUP($E$3,#NAME?,MATCH($A4,#NAME?,0)+1,0),0)&gt;0,0,1),IF(IFERROR(VLOOKUP($E$3,#NAME?,MATCH($A4,#NAME?,0)+1,0),0)&gt;0,0,1),IF(IFERROR(VLOOKUP($E$3,#NAME?,MATCH($A4,#NAME?,0)+1,0),0)&gt;0,0,1),IF(IFERROR(MATCH($A4,#NAME?,0),0)&gt;0,1,0))</formula>
    </cfRule>
    <cfRule type="expression" dxfId="515" priority="29">
      <formula>IF(VLOOKUP($E$3,#NAME?,MATCH($A4,#NAME?,0)+1,0)&gt;0,1,0)</formula>
    </cfRule>
  </conditionalFormatting>
  <conditionalFormatting sqref="F4:F243">
    <cfRule type="expression" dxfId="514" priority="1010">
      <formula>IF(LEN(F4)&gt;0,1,0)</formula>
    </cfRule>
    <cfRule type="expression" dxfId="513" priority="1011">
      <formula>IF(VLOOKUP($F$3,#NAME?,MATCH($A4,#NAME?,0)+1,0)&gt;0,1,0)</formula>
    </cfRule>
    <cfRule type="expression" dxfId="512"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11" priority="34">
      <formula>IF(VLOOKUP($F$3,#NAME?,MATCH($A5,#NAME?,0)+1,0)&gt;0,1,0)</formula>
    </cfRule>
    <cfRule type="expression" dxfId="510" priority="37">
      <formula>AND(IF(IFERROR(VLOOKUP($F$3,#NAME?,MATCH($A5,#NAME?,0)+1,0),0)&gt;0,0,1),IF(IFERROR(VLOOKUP($F$3,#NAME?,MATCH($A5,#NAME?,0)+1,0),0)&gt;0,0,1),IF(IFERROR(VLOOKUP($F$3,#NAME?,MATCH($A5,#NAME?,0)+1,0),0)&gt;0,0,1),IF(IFERROR(MATCH($A5,#NAME?,0),0)&gt;0,1,0))</formula>
    </cfRule>
  </conditionalFormatting>
  <conditionalFormatting sqref="F5:G1048576">
    <cfRule type="expression" dxfId="509" priority="33">
      <formula>IF(LEN(F5)&gt;0,1,0)</formula>
    </cfRule>
  </conditionalFormatting>
  <conditionalFormatting sqref="G4:G204">
    <cfRule type="expression" dxfId="508" priority="1015">
      <formula>IF(LEN(G4)&gt;0,1,0)</formula>
    </cfRule>
    <cfRule type="expression" dxfId="507" priority="1019">
      <formula>AND(IF(IFERROR(VLOOKUP($G$3,#NAME?,MATCH($A4,#NAME?,0)+1,0),0)&gt;0,0,1),IF(IFERROR(VLOOKUP($G$3,#NAME?,MATCH($A4,#NAME?,0)+1,0),0)&gt;0,0,1),IF(IFERROR(VLOOKUP($G$3,#NAME?,MATCH($A4,#NAME?,0)+1,0),0)&gt;0,0,1),IF(IFERROR(MATCH($A4,#NAME?,0),0)&gt;0,1,0))</formula>
    </cfRule>
    <cfRule type="expression" dxfId="506" priority="1016">
      <formula>IF(VLOOKUP($G$3,#NAME?,MATCH($A4,#NAME?,0)+1,0)&gt;0,1,0)</formula>
    </cfRule>
  </conditionalFormatting>
  <conditionalFormatting sqref="G5:G1048576">
    <cfRule type="expression" dxfId="505" priority="39">
      <formula>IF(VLOOKUP($G$3,#NAME?,MATCH($A5,#NAME?,0)+1,0)&gt;0,1,0)</formula>
    </cfRule>
    <cfRule type="expression" dxfId="504" priority="42">
      <formula>AND(IF(IFERROR(VLOOKUP($G$3,#NAME?,MATCH($A5,#NAME?,0)+1,0),0)&gt;0,0,1),IF(IFERROR(VLOOKUP($G$3,#NAME?,MATCH($A5,#NAME?,0)+1,0),0)&gt;0,0,1),IF(IFERROR(VLOOKUP($G$3,#NAME?,MATCH($A5,#NAME?,0)+1,0),0)&gt;0,0,1),IF(IFERROR(MATCH($A5,#NAME?,0),0)&gt;0,1,0))</formula>
    </cfRule>
  </conditionalFormatting>
  <conditionalFormatting sqref="H4:I1048576">
    <cfRule type="expression" dxfId="503" priority="44">
      <formula>IF(VLOOKUP($H$3,#NAME?,MATCH($A4,#NAME?,0)+1,0)&gt;0,1,0)</formula>
    </cfRule>
    <cfRule type="expression" dxfId="502" priority="47">
      <formula>AND(IF(IFERROR(VLOOKUP($H$3,#NAME?,MATCH($A4,#NAME?,0)+1,0),0)&gt;0,0,1),IF(IFERROR(VLOOKUP($H$3,#NAME?,MATCH($A4,#NAME?,0)+1,0),0)&gt;0,0,1),IF(IFERROR(VLOOKUP($H$3,#NAME?,MATCH($A4,#NAME?,0)+1,0),0)&gt;0,0,1),IF(IFERROR(MATCH($A4,#NAME?,0),0)&gt;0,1,0))</formula>
    </cfRule>
  </conditionalFormatting>
  <conditionalFormatting sqref="H4:J1048576">
    <cfRule type="expression" dxfId="501" priority="43">
      <formula>IF(LEN(H4)&gt;0,1,0)</formula>
    </cfRule>
  </conditionalFormatting>
  <conditionalFormatting sqref="J4">
    <cfRule type="expression" dxfId="500" priority="1029">
      <formula>AND(IF(IFERROR(VLOOKUP($B$3,#NAME?,MATCH($A4,#NAME?,0)+1,0),0)&gt;0,0,1),IF(IFERROR(VLOOKUP($B$3,#NAME?,MATCH($A4,#NAME?,0)+1,0),0)&gt;0,0,1),IF(IFERROR(VLOOKUP($B$3,#NAME?,MATCH($A4,#NAME?,0)+1,0),0)&gt;0,0,1),IF(IFERROR(MATCH($A4,#NAME?,0),0)&gt;0,1,0))</formula>
    </cfRule>
    <cfRule type="expression" dxfId="499" priority="1026">
      <formula>IF(VLOOKUP($B$3,#NAME?,MATCH($A4,#NAME?,0)+1,0)&gt;0,1,0)</formula>
    </cfRule>
  </conditionalFormatting>
  <conditionalFormatting sqref="J5:J1048576">
    <cfRule type="expression" dxfId="498" priority="49">
      <formula>IF(VLOOKUP($J$3,#NAME?,MATCH($A5,#NAME?,0)+1,0)&gt;0,1,0)</formula>
    </cfRule>
    <cfRule type="expression" dxfId="497"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96" priority="1034">
      <formula>AND(IF(IFERROR(VLOOKUP($K$3,#NAME?,MATCH($A4,#NAME?,0)+1,0),0)&gt;0,0,1),IF(IFERROR(VLOOKUP($K$3,#NAME?,MATCH($A4,#NAME?,0)+1,0),0)&gt;0,0,1),IF(IFERROR(VLOOKUP($K$3,#NAME?,MATCH($A4,#NAME?,0)+1,0),0)&gt;0,0,1),IF(IFERROR(MATCH($A4,#NAME?,0),0)&gt;0,1,0))</formula>
    </cfRule>
  </conditionalFormatting>
  <conditionalFormatting sqref="L4:L204">
    <cfRule type="expression" dxfId="495" priority="1039">
      <formula>AND(IF(IFERROR(VLOOKUP($L$3,#NAME?,MATCH($A4,#NAME?,0)+1,0),0)&gt;0,0,1),IF(IFERROR(VLOOKUP($L$3,#NAME?,MATCH($A4,#NAME?,0)+1,0),0)&gt;0,0,1),IF(IFERROR(VLOOKUP($L$3,#NAME?,MATCH($A4,#NAME?,0)+1,0),0)&gt;0,0,1),IF(IFERROR(MATCH($A4,#NAME?,0),0)&gt;0,1,0))</formula>
    </cfRule>
    <cfRule type="expression" dxfId="494" priority="1036">
      <formula>IF(VLOOKUP($L$3,#NAME?,MATCH($A4,#NAME?,0)+1,0)&gt;0,1,0)</formula>
    </cfRule>
  </conditionalFormatting>
  <conditionalFormatting sqref="L5:L1048576">
    <cfRule type="expression" dxfId="493" priority="58">
      <formula>IF(LEN(L6)&gt;0,1,0)</formula>
    </cfRule>
    <cfRule type="expression" dxfId="492" priority="59">
      <formula>IF(VLOOKUP($L$3,#NAME?,MATCH($A5,#NAME?,0)+1,0)&gt;0,1,0)</formula>
    </cfRule>
    <cfRule type="expression" dxfId="491"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90"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9" priority="67">
      <formula>AND(IF(IFERROR(VLOOKUP($M$3,#NAME?,MATCH($A5,#NAME?,0)+1,0),0)&gt;0,0,1),IF(IFERROR(VLOOKUP($M$3,#NAME?,MATCH($A5,#NAME?,0)+1,0),0)&gt;0,0,1),IF(IFERROR(VLOOKUP($M$3,#NAME?,MATCH($A5,#NAME?,0)+1,0),0)&gt;0,0,1),IF(IFERROR(MATCH($A5,#NAME?,0),0)&gt;0,1,0))</formula>
    </cfRule>
    <cfRule type="expression" dxfId="488" priority="63">
      <formula>IF(LEN(M5)&gt;0,1,0)</formula>
    </cfRule>
    <cfRule type="expression" dxfId="487" priority="64">
      <formula>IF(VLOOKUP($M$3,#NAME?,MATCH($A5,#NAME?,0)+1,0)&gt;0,1,0)</formula>
    </cfRule>
  </conditionalFormatting>
  <conditionalFormatting sqref="N4 N7:N1048576">
    <cfRule type="expression" dxfId="486"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85" priority="69">
      <formula>IF(VLOOKUP($N$3,#NAME?,MATCH($A4,#NAME?,0)+1,0)&gt;0,1,0)</formula>
    </cfRule>
  </conditionalFormatting>
  <conditionalFormatting sqref="N7:O1048576 N4:V4">
    <cfRule type="expression" dxfId="484" priority="68">
      <formula>IF(LEN(N4)&gt;0,1,0)</formula>
    </cfRule>
  </conditionalFormatting>
  <conditionalFormatting sqref="O4 V5:V122 O7:O1048576 P123:V131">
    <cfRule type="expression" dxfId="483"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82" priority="74">
      <formula>IF(VLOOKUP($O$3,#NAME?,MATCH($A4,#NAME?,0)+1,0)&gt;0,1,0)</formula>
    </cfRule>
  </conditionalFormatting>
  <conditionalFormatting sqref="O6:U122 N6:N204 M4:M204 N5:U5">
    <cfRule type="expression" dxfId="481" priority="1046">
      <formula>IF(VLOOKUP($M$3,#NAME?,MATCH($A4,#NAME?,0)+1,0)&gt;0,1,0)</formula>
    </cfRule>
  </conditionalFormatting>
  <conditionalFormatting sqref="O6:U122 N6:N204 N5:U5">
    <cfRule type="expression" dxfId="480" priority="1045">
      <formula>IF(LEN(N5)&gt;0,1,0)</formula>
    </cfRule>
  </conditionalFormatting>
  <conditionalFormatting sqref="P4 P7:P1048576">
    <cfRule type="expression" dxfId="479"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8" priority="79">
      <formula>IF(VLOOKUP($P$3,#NAME?,MATCH($A4,#NAME?,0)+1,0)&gt;0,1,0)</formula>
    </cfRule>
  </conditionalFormatting>
  <conditionalFormatting sqref="P7:V1048576">
    <cfRule type="expression" dxfId="477" priority="78">
      <formula>IF(LEN(P7)&gt;0,1,0)</formula>
    </cfRule>
  </conditionalFormatting>
  <conditionalFormatting sqref="Q4 Q7:Q1048576">
    <cfRule type="expression" dxfId="476"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75" priority="84">
      <formula>IF(VLOOKUP($Q$3,#NAME?,MATCH($A4,#NAME?,0)+1,0)&gt;0,1,0)</formula>
    </cfRule>
  </conditionalFormatting>
  <conditionalFormatting sqref="R4 R7:R1048576">
    <cfRule type="expression" dxfId="474"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73" priority="89">
      <formula>IF(VLOOKUP($R$3,#NAME?,MATCH($A4,#NAME?,0)+1,0)&gt;0,1,0)</formula>
    </cfRule>
  </conditionalFormatting>
  <conditionalFormatting sqref="S4 S7:S1048576">
    <cfRule type="expression" dxfId="472"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71" priority="94">
      <formula>IF(VLOOKUP($S$3,#NAME?,MATCH($A4,#NAME?,0)+1,0)&gt;0,1,0)</formula>
    </cfRule>
  </conditionalFormatting>
  <conditionalFormatting sqref="T4 T7:T1048576">
    <cfRule type="expression" dxfId="470"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9" priority="99">
      <formula>IF(VLOOKUP($T$3,#NAME?,MATCH($A4,#NAME?,0)+1,0)&gt;0,1,0)</formula>
    </cfRule>
  </conditionalFormatting>
  <conditionalFormatting sqref="U4 U7:U1048576">
    <cfRule type="expression" dxfId="468"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67" priority="104">
      <formula>IF(VLOOKUP($U$3,#NAME?,MATCH($A4,#NAME?,0)+1,0)&gt;0,1,0)</formula>
    </cfRule>
  </conditionalFormatting>
  <conditionalFormatting sqref="V4 V7:V1048576">
    <cfRule type="expression" dxfId="466"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65" priority="73">
      <formula>IF(LEN(P5)&gt;0,1,0)</formula>
    </cfRule>
  </conditionalFormatting>
  <conditionalFormatting sqref="V7:V1048576 V4">
    <cfRule type="expression" dxfId="464" priority="109">
      <formula>IF(VLOOKUP($V$3,#NAME?,MATCH($A4,#NAME?,0)+1,0)&gt;0,1,0)</formula>
    </cfRule>
  </conditionalFormatting>
  <conditionalFormatting sqref="W4:W204">
    <cfRule type="expression" dxfId="463" priority="1051">
      <formula>IF(VLOOKUP($N$3,#NAME?,MATCH($A4,#NAME?,0)+1,0)&gt;0,1,0)</formula>
    </cfRule>
    <cfRule type="expression" dxfId="462"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61" priority="114">
      <formula>IF(VLOOKUP($W$3,#NAME?,MATCH($A5,#NAME?,0)+1,0)&gt;0,1,0)</formula>
    </cfRule>
    <cfRule type="expression" dxfId="460" priority="117">
      <formula>AND(IF(IFERROR(VLOOKUP($W$3,#NAME?,MATCH($A5,#NAME?,0)+1,0),0)&gt;0,0,1),IF(IFERROR(VLOOKUP($W$3,#NAME?,MATCH($A5,#NAME?,0)+1,0),0)&gt;0,0,1),IF(IFERROR(VLOOKUP($W$3,#NAME?,MATCH($A5,#NAME?,0)+1,0),0)&gt;0,0,1),IF(IFERROR(MATCH($A5,#NAME?,0),0)&gt;0,1,0))</formula>
    </cfRule>
  </conditionalFormatting>
  <conditionalFormatting sqref="W4:X204">
    <cfRule type="expression" dxfId="459" priority="1050">
      <formula>IF(LEN(W4)&gt;0,1,0)</formula>
    </cfRule>
  </conditionalFormatting>
  <conditionalFormatting sqref="W5:Z1048576">
    <cfRule type="expression" dxfId="458" priority="113">
      <formula>IF(LEN(W5)&gt;0,1,0)</formula>
    </cfRule>
  </conditionalFormatting>
  <conditionalFormatting sqref="X4">
    <cfRule type="expression" dxfId="457" priority="1056">
      <formula>IF(VLOOKUP($O$3,#NAME?,MATCH($A4,#NAME?,0)+1,0)&gt;0,1,0)</formula>
    </cfRule>
    <cfRule type="expression" dxfId="456" priority="1059">
      <formula>AND(IF(IFERROR(VLOOKUP($O$3,#NAME?,MATCH($A4,#NAME?,0)+1,0),0)&gt;0,0,1),IF(IFERROR(VLOOKUP($O$3,#NAME?,MATCH($A4,#NAME?,0)+1,0),0)&gt;0,0,1),IF(IFERROR(VLOOKUP($O$3,#NAME?,MATCH($A4,#NAME?,0)+1,0),0)&gt;0,0,1),IF(IFERROR(MATCH($A4,#NAME?,0),0)&gt;0,1,0))</formula>
    </cfRule>
  </conditionalFormatting>
  <conditionalFormatting sqref="X5:X204">
    <cfRule type="expression" dxfId="455" priority="1079">
      <formula>AND(IF(IFERROR(VLOOKUP($B$3,#NAME?,MATCH($A5,#NAME?,0)+1,0),0)&gt;0,0,1),IF(IFERROR(VLOOKUP($B$3,#NAME?,MATCH($A5,#NAME?,0)+1,0),0)&gt;0,0,1),IF(IFERROR(VLOOKUP($B$3,#NAME?,MATCH($A5,#NAME?,0)+1,0),0)&gt;0,0,1),IF(IFERROR(MATCH($A5,#NAME?,0),0)&gt;0,1,0))</formula>
    </cfRule>
    <cfRule type="expression" dxfId="454" priority="1076">
      <formula>IF(VLOOKUP($B$3,#NAME?,MATCH($A5,#NAME?,0)+1,0)&gt;0,1,0)</formula>
    </cfRule>
  </conditionalFormatting>
  <conditionalFormatting sqref="X5:X1048576">
    <cfRule type="expression" dxfId="453" priority="119">
      <formula>IF(VLOOKUP($X$3,#NAME?,MATCH($A5,#NAME?,0)+1,0)&gt;0,1,0)</formula>
    </cfRule>
    <cfRule type="expression" dxfId="452" priority="122">
      <formula>AND(IF(IFERROR(VLOOKUP($X$3,#NAME?,MATCH($A5,#NAME?,0)+1,0),0)&gt;0,0,1),IF(IFERROR(VLOOKUP($X$3,#NAME?,MATCH($A5,#NAME?,0)+1,0),0)&gt;0,0,1),IF(IFERROR(VLOOKUP($X$3,#NAME?,MATCH($A5,#NAME?,0)+1,0),0)&gt;0,0,1),IF(IFERROR(MATCH($A5,#NAME?,0),0)&gt;0,1,0))</formula>
    </cfRule>
  </conditionalFormatting>
  <conditionalFormatting sqref="Y5:Y1048576">
    <cfRule type="expression" dxfId="451" priority="124">
      <formula>IF(VLOOKUP($Y$3,#NAME?,MATCH($A5,#NAME?,0)+1,0)&gt;0,1,0)</formula>
    </cfRule>
    <cfRule type="expression" dxfId="450" priority="127">
      <formula>AND(IF(IFERROR(VLOOKUP($Y$3,#NAME?,MATCH($A5,#NAME?,0)+1,0),0)&gt;0,0,1),IF(IFERROR(VLOOKUP($Y$3,#NAME?,MATCH($A5,#NAME?,0)+1,0),0)&gt;0,0,1),IF(IFERROR(VLOOKUP($Y$3,#NAME?,MATCH($A5,#NAME?,0)+1,0),0)&gt;0,0,1),IF(IFERROR(MATCH($A5,#NAME?,0),0)&gt;0,1,0))</formula>
    </cfRule>
  </conditionalFormatting>
  <conditionalFormatting sqref="Z4:Z204">
    <cfRule type="expression" dxfId="449" priority="1060">
      <formula>IF(LEN(Z4)&gt;0,1,0)</formula>
    </cfRule>
    <cfRule type="expression" dxfId="448" priority="1061">
      <formula>IF(VLOOKUP($Q$3,#NAME?,MATCH($A4,#NAME?,0)+1,0)&gt;0,1,0)</formula>
    </cfRule>
    <cfRule type="expression" dxfId="447"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46" priority="129">
      <formula>IF(VLOOKUP($Z$3,#NAME?,MATCH($A5,#NAME?,0)+1,0)&gt;0,1,0)</formula>
    </cfRule>
    <cfRule type="expression" dxfId="445"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44" priority="134">
      <formula>IF(VLOOKUP($AA$3,#NAME?,MATCH($A4,#NAME?,0)+1,0)&gt;0,1,0)</formula>
    </cfRule>
    <cfRule type="expression" dxfId="443" priority="133">
      <formula>IF(LEN(AA4)&gt;0,1,0)</formula>
    </cfRule>
    <cfRule type="expression" dxfId="442"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41" priority="138">
      <formula>IF(LEN(AB4)&gt;0,1,0)</formula>
    </cfRule>
    <cfRule type="expression" dxfId="440" priority="139">
      <formula>IF(VLOOKUP($AB$3,#NAME?,MATCH($A4,#NAME?,0)+1,0)&gt;0,1,0)</formula>
    </cfRule>
    <cfRule type="expression" dxfId="439"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8" priority="143">
      <formula>IF(LEN(#REF!)&gt;0,1,0)</formula>
    </cfRule>
    <cfRule type="expression" dxfId="437" priority="144">
      <formula>IF(VLOOKUP($AC$3,#NAME?,MATCH(#REF!,#NAME?,0)+1,0)&gt;0,1,0)</formula>
    </cfRule>
    <cfRule type="expression" dxfId="436" priority="145">
      <formula>IF(VLOOKUP($AC$3,#NAME?,MATCH(#REF!,#NAME?,0)+1,0)&gt;0,1,0)</formula>
    </cfRule>
    <cfRule type="expression" dxfId="435" priority="146">
      <formula>IF(VLOOKUP($AC$3,#NAME?,MATCH(#REF!,#NAME?,0)+1,0)&gt;0,1,0)</formula>
    </cfRule>
  </conditionalFormatting>
  <conditionalFormatting sqref="AC4 AB5:AB204 AC7:AC1048576">
    <cfRule type="expression" dxfId="434"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33" priority="152">
      <formula>AND(IF(IFERROR(VLOOKUP($AD$3,#NAME?,MATCH($A4,#NAME?,0)+1,0),0)&gt;0,0,1),IF(IFERROR(VLOOKUP($AD$3,#NAME?,MATCH($A4,#NAME?,0)+1,0),0)&gt;0,0,1),IF(IFERROR(VLOOKUP($AD$3,#NAME?,MATCH($A4,#NAME?,0)+1,0),0)&gt;0,0,1),IF(IFERROR(MATCH($A4,#NAME?,0),0)&gt;0,1,0))</formula>
    </cfRule>
    <cfRule type="expression" dxfId="432" priority="149">
      <formula>IF(VLOOKUP($AD$3,#NAME?,MATCH($A4,#NAME?,0)+1,0)&gt;0,1,0)</formula>
    </cfRule>
  </conditionalFormatting>
  <conditionalFormatting sqref="AD4:AI1048576">
    <cfRule type="expression" dxfId="431" priority="148">
      <formula>IF(LEN(AD4)&gt;0,1,0)</formula>
    </cfRule>
  </conditionalFormatting>
  <conditionalFormatting sqref="AE4:AE1048576">
    <cfRule type="expression" dxfId="430" priority="154">
      <formula>IF(VLOOKUP($AE$3,#NAME?,MATCH($A4,#NAME?,0)+1,0)&gt;0,1,0)</formula>
    </cfRule>
    <cfRule type="expression" dxfId="429"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8" priority="159">
      <formula>IF(VLOOKUP($AF$3,#NAME?,MATCH($A4,#NAME?,0)+1,0)&gt;0,1,0)</formula>
    </cfRule>
    <cfRule type="expression" dxfId="4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26" priority="164">
      <formula>IF(VLOOKUP($AG$3,#NAME?,MATCH($A4,#NAME?,0)+1,0)&gt;0,1,0)</formula>
    </cfRule>
    <cfRule type="expression" dxfId="425"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24" priority="169">
      <formula>IF(VLOOKUP($AH$3,#NAME?,MATCH($A4,#NAME?,0)+1,0)&gt;0,1,0)</formula>
    </cfRule>
    <cfRule type="expression" dxfId="423"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22" priority="174">
      <formula>IF(VLOOKUP($AI$3,#NAME?,MATCH($A4,#NAME?,0)+1,0)&gt;0,1,0)</formula>
    </cfRule>
    <cfRule type="expression" dxfId="421"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20" priority="178">
      <formula>IF(LEN(AJ4)&gt;0,1,0)</formula>
    </cfRule>
    <cfRule type="expression" dxfId="419" priority="179">
      <formula>IF(VLOOKUP($AJ$3,#NAME?,MATCH($A4,#NAME?,0)+1,0)&gt;0,1,0)</formula>
    </cfRule>
    <cfRule type="expression" dxfId="418"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17" priority="184">
      <formula>IF(VLOOKUP($AK$3,#NAME?,MATCH($A4,#NAME?,0)+1,0)&gt;0,1,0)</formula>
    </cfRule>
    <cfRule type="expression" dxfId="416"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15" priority="183">
      <formula>IF(LEN(AK4)&gt;0,1,0)</formula>
    </cfRule>
  </conditionalFormatting>
  <conditionalFormatting sqref="AL4:AL1048576">
    <cfRule type="expression" dxfId="414" priority="189">
      <formula>IF(VLOOKUP($AL$3,#NAME?,MATCH($A4,#NAME?,0)+1,0)&gt;0,1,0)</formula>
    </cfRule>
    <cfRule type="expression" dxfId="413"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12" priority="194">
      <formula>IF(VLOOKUP($AM$3,#NAME?,MATCH($A4,#NAME?,0)+1,0)&gt;0,1,0)</formula>
    </cfRule>
    <cfRule type="expression" dxfId="411"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10" priority="202">
      <formula>AND(IF(IFERROR(VLOOKUP($AN$3,#NAME?,MATCH($A4,#NAME?,0)+1,0),0)&gt;0,0,1),IF(IFERROR(VLOOKUP($AN$3,#NAME?,MATCH($A4,#NAME?,0)+1,0),0)&gt;0,0,1),IF(IFERROR(VLOOKUP($AN$3,#NAME?,MATCH($A4,#NAME?,0)+1,0),0)&gt;0,0,1),IF(IFERROR(MATCH($A4,#NAME?,0),0)&gt;0,1,0))</formula>
    </cfRule>
    <cfRule type="expression" dxfId="409" priority="199">
      <formula>IF(VLOOKUP($AN$3,#NAME?,MATCH($A4,#NAME?,0)+1,0)&gt;0,1,0)</formula>
    </cfRule>
  </conditionalFormatting>
  <conditionalFormatting sqref="AO4:AO1048576">
    <cfRule type="expression" dxfId="408" priority="204">
      <formula>IF(VLOOKUP($AO$3,#NAME?,MATCH($A4,#NAME?,0)+1,0)&gt;0,1,0)</formula>
    </cfRule>
    <cfRule type="expression" dxfId="40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406" priority="212">
      <formula>AND(IF(IFERROR(VLOOKUP($AP$3,#NAME?,MATCH($A4,#NAME?,0)+1,0),0)&gt;0,0,1),IF(IFERROR(VLOOKUP($AP$3,#NAME?,MATCH($A4,#NAME?,0)+1,0),0)&gt;0,0,1),IF(IFERROR(VLOOKUP($AP$3,#NAME?,MATCH($A4,#NAME?,0)+1,0),0)&gt;0,0,1),IF(IFERROR(MATCH($A4,#NAME?,0),0)&gt;0,1,0))</formula>
    </cfRule>
    <cfRule type="expression" dxfId="405" priority="209">
      <formula>IF(VLOOKUP($AP$3,#NAME?,MATCH($A4,#NAME?,0)+1,0)&gt;0,1,0)</formula>
    </cfRule>
  </conditionalFormatting>
  <conditionalFormatting sqref="AQ4:AQ1048576">
    <cfRule type="expression" dxfId="404" priority="217">
      <formula>AND(IF(IFERROR(VLOOKUP($AQ$3,#NAME?,MATCH($A4,#NAME?,0)+1,0),0)&gt;0,0,1),IF(IFERROR(VLOOKUP($AQ$3,#NAME?,MATCH($A4,#NAME?,0)+1,0),0)&gt;0,0,1),IF(IFERROR(VLOOKUP($AQ$3,#NAME?,MATCH($A4,#NAME?,0)+1,0),0)&gt;0,0,1),IF(IFERROR(MATCH($A4,#NAME?,0),0)&gt;0,1,0))</formula>
    </cfRule>
    <cfRule type="expression" dxfId="403" priority="214">
      <formula>IF(VLOOKUP($AQ$3,#NAME?,MATCH($A4,#NAME?,0)+1,0)&gt;0,1,0)</formula>
    </cfRule>
  </conditionalFormatting>
  <conditionalFormatting sqref="AR4:AR1048576">
    <cfRule type="expression" dxfId="402" priority="222">
      <formula>AND(IF(IFERROR(VLOOKUP($AR$3,#NAME?,MATCH($A4,#NAME?,0)+1,0),0)&gt;0,0,1),IF(IFERROR(VLOOKUP($AR$3,#NAME?,MATCH($A4,#NAME?,0)+1,0),0)&gt;0,0,1),IF(IFERROR(VLOOKUP($AR$3,#NAME?,MATCH($A4,#NAME?,0)+1,0),0)&gt;0,0,1),IF(IFERROR(MATCH($A4,#NAME?,0),0)&gt;0,1,0))</formula>
    </cfRule>
    <cfRule type="expression" dxfId="401" priority="219">
      <formula>IF(VLOOKUP($AR$3,#NAME?,MATCH($A4,#NAME?,0)+1,0)&gt;0,1,0)</formula>
    </cfRule>
  </conditionalFormatting>
  <conditionalFormatting sqref="AS4:AS1048576">
    <cfRule type="expression" dxfId="400" priority="224">
      <formula>IF(VLOOKUP($AS$3,#NAME?,MATCH($A4,#NAME?,0)+1,0)&gt;0,1,0)</formula>
    </cfRule>
    <cfRule type="expression" dxfId="399"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98" priority="228">
      <formula>IF(LEN(AT4)&gt;0,1,0)</formula>
    </cfRule>
    <cfRule type="expression" dxfId="397" priority="229">
      <formula>IF(VLOOKUP($AT$3,#NAME?,MATCH($A4,#NAME?,0)+1,0)&gt;0,1,0)</formula>
    </cfRule>
    <cfRule type="expression" dxfId="396"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95" priority="234">
      <formula>IF(VLOOKUP($AU$3,#NAME?,MATCH($A4,#NAME?,0)+1,0)&gt;0,1,0)</formula>
    </cfRule>
    <cfRule type="expression" dxfId="394" priority="233">
      <formula>IF(LEN(AU4)&gt;0,1,0)</formula>
    </cfRule>
    <cfRule type="expression" dxfId="393"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92"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91" priority="239">
      <formula>IF(VLOOKUP($AV$3,#NAME?,MATCH($A4,#NAME?,0)+1,0)&gt;0,1,0)</formula>
    </cfRule>
  </conditionalFormatting>
  <conditionalFormatting sqref="AV7:AW1048576 AV4:AW4">
    <cfRule type="expression" dxfId="390" priority="238">
      <formula>IF(LEN(AV4)&gt;0,1,0)</formula>
    </cfRule>
  </conditionalFormatting>
  <conditionalFormatting sqref="AW4 AW7:AW1048576">
    <cfRule type="expression" dxfId="389" priority="247">
      <formula>AND(IF(IFERROR(VLOOKUP($AW$3,#NAME?,MATCH($A4,#NAME?,0)+1,0),0)&gt;0,0,1),IF(IFERROR(VLOOKUP($AW$3,#NAME?,MATCH($A4,#NAME?,0)+1,0),0)&gt;0,0,1),IF(IFERROR(VLOOKUP($AW$3,#NAME?,MATCH($A4,#NAME?,0)+1,0),0)&gt;0,0,1),IF(IFERROR(MATCH($A4,#NAME?,0),0)&gt;0,1,0))</formula>
    </cfRule>
    <cfRule type="expression" dxfId="388" priority="244">
      <formula>IF(VLOOKUP($AW$3,#NAME?,MATCH($A4,#NAME?,0)+1,0)&gt;0,1,0)</formula>
    </cfRule>
  </conditionalFormatting>
  <conditionalFormatting sqref="AX4:AX1048576">
    <cfRule type="expression" dxfId="387" priority="249">
      <formula>IF(VLOOKUP($AX$3,#NAME?,MATCH($A4,#NAME?,0)+1,0)&gt;0,1,0)</formula>
    </cfRule>
    <cfRule type="expression" dxfId="386"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85" priority="248">
      <formula>IF(LEN(AX4)&gt;0,1,0)</formula>
    </cfRule>
  </conditionalFormatting>
  <conditionalFormatting sqref="AY4:AY1048576">
    <cfRule type="expression" dxfId="384" priority="257">
      <formula>AND(IF(IFERROR(VLOOKUP($AY$3,#NAME?,MATCH($A4,#NAME?,0)+1,0),0)&gt;0,0,1),IF(IFERROR(VLOOKUP($AY$3,#NAME?,MATCH($A4,#NAME?,0)+1,0),0)&gt;0,0,1),IF(IFERROR(VLOOKUP($AY$3,#NAME?,MATCH($A4,#NAME?,0)+1,0),0)&gt;0,0,1),IF(IFERROR(MATCH($A4,#NAME?,0),0)&gt;0,1,0))</formula>
    </cfRule>
    <cfRule type="expression" dxfId="383" priority="254">
      <formula>IF(VLOOKUP($AY$3,#NAME?,MATCH($A4,#NAME?,0)+1,0)&gt;0,1,0)</formula>
    </cfRule>
  </conditionalFormatting>
  <conditionalFormatting sqref="AZ4:AZ1048576">
    <cfRule type="expression" dxfId="382" priority="259">
      <formula>IF(VLOOKUP($AZ$3,#NAME?,MATCH($A4,#NAME?,0)+1,0)&gt;0,1,0)</formula>
    </cfRule>
    <cfRule type="expression" dxfId="381"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80" priority="264">
      <formula>IF(VLOOKUP($BA$3,#NAME?,MATCH($A4,#NAME?,0)+1,0)&gt;0,1,0)</formula>
    </cfRule>
    <cfRule type="expression" dxfId="379"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78" priority="269">
      <formula>IF(VLOOKUP($BB$3,#NAME?,MATCH($A4,#NAME?,0)+1,0)&gt;0,1,0)</formula>
    </cfRule>
    <cfRule type="expression" dxfId="37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76" priority="274">
      <formula>IF(VLOOKUP($BC$3,#NAME?,MATCH($A4,#NAME?,0)+1,0)&gt;0,1,0)</formula>
    </cfRule>
    <cfRule type="expression" dxfId="375"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74" priority="279">
      <formula>IF(VLOOKUP($BD$3,#NAME?,MATCH($A4,#NAME?,0)+1,0)&gt;0,1,0)</formula>
    </cfRule>
    <cfRule type="expression" dxfId="373"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72" priority="287">
      <formula>AND(IF(IFERROR(VLOOKUP($BE$3,#NAME?,MATCH($A5,#NAME?,0)+1,0),0)&gt;0,0,1),IF(IFERROR(VLOOKUP($BE$3,#NAME?,MATCH($A5,#NAME?,0)+1,0),0)&gt;0,0,1),IF(IFERROR(VLOOKUP($BE$3,#NAME?,MATCH($A5,#NAME?,0)+1,0),0)&gt;0,0,1),IF(IFERROR(MATCH($A5,#NAME?,0),0)&gt;0,1,0))</formula>
    </cfRule>
    <cfRule type="expression" dxfId="371" priority="284">
      <formula>IF(VLOOKUP($BE$3,#NAME?,MATCH($A5,#NAME?,0)+1,0)&gt;0,1,0)</formula>
    </cfRule>
  </conditionalFormatting>
  <conditionalFormatting sqref="BE5:BH1048576">
    <cfRule type="expression" dxfId="370" priority="283">
      <formula>IF(LEN(BE5)&gt;0,1,0)</formula>
    </cfRule>
  </conditionalFormatting>
  <conditionalFormatting sqref="BF5:BF1048576">
    <cfRule type="expression" dxfId="369" priority="289">
      <formula>IF(VLOOKUP($BF$3,#NAME?,MATCH($A5,#NAME?,0)+1,0)&gt;0,1,0)</formula>
    </cfRule>
    <cfRule type="expression" dxfId="368"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67" priority="294">
      <formula>IF(VLOOKUP($BG$3,#NAME?,MATCH($A5,#NAME?,0)+1,0)&gt;0,1,0)</formula>
    </cfRule>
    <cfRule type="expression" dxfId="366"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65" priority="299">
      <formula>IF(VLOOKUP($BH$3,#NAME?,MATCH($A5,#NAME?,0)+1,0)&gt;0,1,0)</formula>
    </cfRule>
    <cfRule type="expression" dxfId="364"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63" priority="304">
      <formula>IF(VLOOKUP($BI$3,#NAME?,MATCH($A4,#NAME?,0)+1,0)&gt;0,1,0)</formula>
    </cfRule>
    <cfRule type="expression" dxfId="362"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61" priority="3">
      <formula>IF(LEN(BI4)&gt;0,1,0)</formula>
    </cfRule>
  </conditionalFormatting>
  <conditionalFormatting sqref="BJ4:BJ1048576">
    <cfRule type="expression" dxfId="360" priority="312">
      <formula>AND(IF(IFERROR(VLOOKUP($BJ$3,#NAME?,MATCH($A4,#NAME?,0)+1,0),0)&gt;0,0,1),IF(IFERROR(VLOOKUP($BJ$3,#NAME?,MATCH($A4,#NAME?,0)+1,0),0)&gt;0,0,1),IF(IFERROR(VLOOKUP($BJ$3,#NAME?,MATCH($A4,#NAME?,0)+1,0),0)&gt;0,0,1),IF(IFERROR(MATCH($A4,#NAME?,0),0)&gt;0,1,0))</formula>
    </cfRule>
    <cfRule type="expression" dxfId="359" priority="309">
      <formula>IF(VLOOKUP($BJ$3,#NAME?,MATCH($A4,#NAME?,0)+1,0)&gt;0,1,0)</formula>
    </cfRule>
  </conditionalFormatting>
  <conditionalFormatting sqref="BK4:BK1048576">
    <cfRule type="expression" dxfId="358" priority="317">
      <formula>AND(IF(IFERROR(VLOOKUP($BK$3,#NAME?,MATCH($A4,#NAME?,0)+1,0),0)&gt;0,0,1),IF(IFERROR(VLOOKUP($BK$3,#NAME?,MATCH($A4,#NAME?,0)+1,0),0)&gt;0,0,1),IF(IFERROR(VLOOKUP($BK$3,#NAME?,MATCH($A4,#NAME?,0)+1,0),0)&gt;0,0,1),IF(IFERROR(MATCH($A4,#NAME?,0),0)&gt;0,1,0))</formula>
    </cfRule>
    <cfRule type="expression" dxfId="357" priority="314">
      <formula>IF(VLOOKUP($BK$3,#NAME?,MATCH($A4,#NAME?,0)+1,0)&gt;0,1,0)</formula>
    </cfRule>
  </conditionalFormatting>
  <conditionalFormatting sqref="BL4:BL1048576">
    <cfRule type="expression" dxfId="356" priority="322">
      <formula>AND(IF(IFERROR(VLOOKUP($BL$3,#NAME?,MATCH($A4,#NAME?,0)+1,0),0)&gt;0,0,1),IF(IFERROR(VLOOKUP($BL$3,#NAME?,MATCH($A4,#NAME?,0)+1,0),0)&gt;0,0,1),IF(IFERROR(VLOOKUP($BL$3,#NAME?,MATCH($A4,#NAME?,0)+1,0),0)&gt;0,0,1),IF(IFERROR(MATCH($A4,#NAME?,0),0)&gt;0,1,0))</formula>
    </cfRule>
    <cfRule type="expression" dxfId="355" priority="319">
      <formula>IF(VLOOKUP($BL$3,#NAME?,MATCH($A4,#NAME?,0)+1,0)&gt;0,1,0)</formula>
    </cfRule>
  </conditionalFormatting>
  <conditionalFormatting sqref="BM4:BM1048576">
    <cfRule type="expression" dxfId="354" priority="327">
      <formula>AND(IF(IFERROR(VLOOKUP($BM$3,#NAME?,MATCH($A4,#NAME?,0)+1,0),0)&gt;0,0,1),IF(IFERROR(VLOOKUP($BM$3,#NAME?,MATCH($A4,#NAME?,0)+1,0),0)&gt;0,0,1),IF(IFERROR(VLOOKUP($BM$3,#NAME?,MATCH($A4,#NAME?,0)+1,0),0)&gt;0,0,1),IF(IFERROR(MATCH($A4,#NAME?,0),0)&gt;0,1,0))</formula>
    </cfRule>
    <cfRule type="expression" dxfId="353" priority="324">
      <formula>IF(VLOOKUP($BM$3,#NAME?,MATCH($A4,#NAME?,0)+1,0)&gt;0,1,0)</formula>
    </cfRule>
  </conditionalFormatting>
  <conditionalFormatting sqref="BN4:BN1048576">
    <cfRule type="expression" dxfId="352" priority="332">
      <formula>AND(IF(IFERROR(VLOOKUP($BN$3,#NAME?,MATCH($A4,#NAME?,0)+1,0),0)&gt;0,0,1),IF(IFERROR(VLOOKUP($BN$3,#NAME?,MATCH($A4,#NAME?,0)+1,0),0)&gt;0,0,1),IF(IFERROR(VLOOKUP($BN$3,#NAME?,MATCH($A4,#NAME?,0)+1,0),0)&gt;0,0,1),IF(IFERROR(MATCH($A4,#NAME?,0),0)&gt;0,1,0))</formula>
    </cfRule>
    <cfRule type="expression" dxfId="351" priority="329">
      <formula>IF(VLOOKUP($BN$3,#NAME?,MATCH($A4,#NAME?,0)+1,0)&gt;0,1,0)</formula>
    </cfRule>
  </conditionalFormatting>
  <conditionalFormatting sqref="BO4:BO1048576">
    <cfRule type="expression" dxfId="350" priority="337">
      <formula>AND(IF(IFERROR(VLOOKUP($BO$3,#NAME?,MATCH($A4,#NAME?,0)+1,0),0)&gt;0,0,1),IF(IFERROR(VLOOKUP($BO$3,#NAME?,MATCH($A4,#NAME?,0)+1,0),0)&gt;0,0,1),IF(IFERROR(VLOOKUP($BO$3,#NAME?,MATCH($A4,#NAME?,0)+1,0),0)&gt;0,0,1),IF(IFERROR(MATCH($A4,#NAME?,0),0)&gt;0,1,0))</formula>
    </cfRule>
    <cfRule type="expression" dxfId="349" priority="334">
      <formula>IF(VLOOKUP($BO$3,#NAME?,MATCH($A4,#NAME?,0)+1,0)&gt;0,1,0)</formula>
    </cfRule>
  </conditionalFormatting>
  <conditionalFormatting sqref="BP4:BP1048576">
    <cfRule type="expression" dxfId="348" priority="339">
      <formula>IF(VLOOKUP($BP$3,#NAME?,MATCH($A4,#NAME?,0)+1,0)&gt;0,1,0)</formula>
    </cfRule>
    <cfRule type="expression" dxfId="3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46" priority="344">
      <formula>IF(VLOOKUP($BQ$3,#NAME?,MATCH($A4,#NAME?,0)+1,0)&gt;0,1,0)</formula>
    </cfRule>
    <cfRule type="expression" dxfId="345"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44" priority="349">
      <formula>IF(VLOOKUP($BR$3,#NAME?,MATCH($A4,#NAME?,0)+1,0)&gt;0,1,0)</formula>
    </cfRule>
    <cfRule type="expression" dxfId="343"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42" priority="354">
      <formula>IF(VLOOKUP($BS$3,#NAME?,MATCH($A4,#NAME?,0)+1,0)&gt;0,1,0)</formula>
    </cfRule>
    <cfRule type="expression" dxfId="341"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40" priority="359">
      <formula>IF(VLOOKUP($BT$3,#NAME?,MATCH($A4,#NAME?,0)+1,0)&gt;0,1,0)</formula>
    </cfRule>
    <cfRule type="expression" dxfId="339"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38" priority="364">
      <formula>IF(VLOOKUP($BU$3,#NAME?,MATCH($A4,#NAME?,0)+1,0)&gt;0,1,0)</formula>
    </cfRule>
    <cfRule type="expression" dxfId="3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36" priority="369">
      <formula>IF(VLOOKUP($BV$3,#NAME?,MATCH($A4,#NAME?,0)+1,0)&gt;0,1,0)</formula>
    </cfRule>
    <cfRule type="expression" dxfId="335"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34" priority="374">
      <formula>IF(VLOOKUP($BW$3,#NAME?,MATCH($A4,#NAME?,0)+1,0)&gt;0,1,0)</formula>
    </cfRule>
    <cfRule type="expression" dxfId="333"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32" priority="382">
      <formula>AND(IF(IFERROR(VLOOKUP($BX$3,#NAME?,MATCH($A4,#NAME?,0)+1,0),0)&gt;0,0,1),IF(IFERROR(VLOOKUP($BX$3,#NAME?,MATCH($A4,#NAME?,0)+1,0),0)&gt;0,0,1),IF(IFERROR(VLOOKUP($BX$3,#NAME?,MATCH($A4,#NAME?,0)+1,0),0)&gt;0,0,1),IF(IFERROR(MATCH($A4,#NAME?,0),0)&gt;0,1,0))</formula>
    </cfRule>
    <cfRule type="expression" dxfId="331" priority="379">
      <formula>IF(VLOOKUP($BX$3,#NAME?,MATCH($A4,#NAME?,0)+1,0)&gt;0,1,0)</formula>
    </cfRule>
  </conditionalFormatting>
  <conditionalFormatting sqref="BY4:BY1048576">
    <cfRule type="expression" dxfId="330" priority="387">
      <formula>AND(IF(IFERROR(VLOOKUP($BY$3,#NAME?,MATCH($A4,#NAME?,0)+1,0),0)&gt;0,0,1),IF(IFERROR(VLOOKUP($BY$3,#NAME?,MATCH($A4,#NAME?,0)+1,0),0)&gt;0,0,1),IF(IFERROR(VLOOKUP($BY$3,#NAME?,MATCH($A4,#NAME?,0)+1,0),0)&gt;0,0,1),IF(IFERROR(MATCH($A4,#NAME?,0),0)&gt;0,1,0))</formula>
    </cfRule>
    <cfRule type="expression" dxfId="329" priority="384">
      <formula>IF(VLOOKUP($BY$3,#NAME?,MATCH($A4,#NAME?,0)+1,0)&gt;0,1,0)</formula>
    </cfRule>
  </conditionalFormatting>
  <conditionalFormatting sqref="BZ4:BZ1048576">
    <cfRule type="expression" dxfId="328" priority="392">
      <formula>AND(IF(IFERROR(VLOOKUP($BZ$3,#NAME?,MATCH($A4,#NAME?,0)+1,0),0)&gt;0,0,1),IF(IFERROR(VLOOKUP($BZ$3,#NAME?,MATCH($A4,#NAME?,0)+1,0),0)&gt;0,0,1),IF(IFERROR(VLOOKUP($BZ$3,#NAME?,MATCH($A4,#NAME?,0)+1,0),0)&gt;0,0,1),IF(IFERROR(MATCH($A4,#NAME?,0),0)&gt;0,1,0))</formula>
    </cfRule>
    <cfRule type="expression" dxfId="327" priority="389">
      <formula>IF(VLOOKUP($BZ$3,#NAME?,MATCH($A4,#NAME?,0)+1,0)&gt;0,1,0)</formula>
    </cfRule>
  </conditionalFormatting>
  <conditionalFormatting sqref="CA4:CA1048576">
    <cfRule type="expression" dxfId="326" priority="397">
      <formula>AND(IF(IFERROR(VLOOKUP($CA$3,#NAME?,MATCH($A4,#NAME?,0)+1,0),0)&gt;0,0,1),IF(IFERROR(VLOOKUP($CA$3,#NAME?,MATCH($A4,#NAME?,0)+1,0),0)&gt;0,0,1),IF(IFERROR(VLOOKUP($CA$3,#NAME?,MATCH($A4,#NAME?,0)+1,0),0)&gt;0,0,1),IF(IFERROR(MATCH($A4,#NAME?,0),0)&gt;0,1,0))</formula>
    </cfRule>
    <cfRule type="expression" dxfId="325" priority="394">
      <formula>IF(VLOOKUP($CA$3,#NAME?,MATCH($A4,#NAME?,0)+1,0)&gt;0,1,0)</formula>
    </cfRule>
  </conditionalFormatting>
  <conditionalFormatting sqref="CB4:CB1048576">
    <cfRule type="expression" dxfId="324" priority="402">
      <formula>AND(IF(IFERROR(VLOOKUP($CB$3,#NAME?,MATCH($A4,#NAME?,0)+1,0),0)&gt;0,0,1),IF(IFERROR(VLOOKUP($CB$3,#NAME?,MATCH($A4,#NAME?,0)+1,0),0)&gt;0,0,1),IF(IFERROR(VLOOKUP($CB$3,#NAME?,MATCH($A4,#NAME?,0)+1,0),0)&gt;0,0,1),IF(IFERROR(MATCH($A4,#NAME?,0),0)&gt;0,1,0))</formula>
    </cfRule>
    <cfRule type="expression" dxfId="323" priority="399">
      <formula>IF(VLOOKUP($CB$3,#NAME?,MATCH($A4,#NAME?,0)+1,0)&gt;0,1,0)</formula>
    </cfRule>
  </conditionalFormatting>
  <conditionalFormatting sqref="CC4:CC1048576">
    <cfRule type="expression" dxfId="322" priority="407">
      <formula>AND(IF(IFERROR(VLOOKUP($CC$3,#NAME?,MATCH($A4,#NAME?,0)+1,0),0)&gt;0,0,1),IF(IFERROR(VLOOKUP($CC$3,#NAME?,MATCH($A4,#NAME?,0)+1,0),0)&gt;0,0,1),IF(IFERROR(VLOOKUP($CC$3,#NAME?,MATCH($A4,#NAME?,0)+1,0),0)&gt;0,0,1),IF(IFERROR(MATCH($A4,#NAME?,0),0)&gt;0,1,0))</formula>
    </cfRule>
    <cfRule type="expression" dxfId="321" priority="404">
      <formula>IF(VLOOKUP($CC$3,#NAME?,MATCH($A4,#NAME?,0)+1,0)&gt;0,1,0)</formula>
    </cfRule>
  </conditionalFormatting>
  <conditionalFormatting sqref="CD4:CD1048576">
    <cfRule type="expression" dxfId="320" priority="412">
      <formula>AND(IF(IFERROR(VLOOKUP($CD$3,#NAME?,MATCH($A4,#NAME?,0)+1,0),0)&gt;0,0,1),IF(IFERROR(VLOOKUP($CD$3,#NAME?,MATCH($A4,#NAME?,0)+1,0),0)&gt;0,0,1),IF(IFERROR(VLOOKUP($CD$3,#NAME?,MATCH($A4,#NAME?,0)+1,0),0)&gt;0,0,1),IF(IFERROR(MATCH($A4,#NAME?,0),0)&gt;0,1,0))</formula>
    </cfRule>
    <cfRule type="expression" dxfId="319" priority="409">
      <formula>IF(VLOOKUP($CD$3,#NAME?,MATCH($A4,#NAME?,0)+1,0)&gt;0,1,0)</formula>
    </cfRule>
  </conditionalFormatting>
  <conditionalFormatting sqref="CE4:CE1048576">
    <cfRule type="expression" dxfId="318" priority="417">
      <formula>AND(IF(IFERROR(VLOOKUP($CE$3,#NAME?,MATCH($A4,#NAME?,0)+1,0),0)&gt;0,0,1),IF(IFERROR(VLOOKUP($CE$3,#NAME?,MATCH($A4,#NAME?,0)+1,0),0)&gt;0,0,1),IF(IFERROR(VLOOKUP($CE$3,#NAME?,MATCH($A4,#NAME?,0)+1,0),0)&gt;0,0,1),IF(IFERROR(MATCH($A4,#NAME?,0),0)&gt;0,1,0))</formula>
    </cfRule>
    <cfRule type="expression" dxfId="317" priority="414">
      <formula>IF(VLOOKUP($CE$3,#NAME?,MATCH($A4,#NAME?,0)+1,0)&gt;0,1,0)</formula>
    </cfRule>
  </conditionalFormatting>
  <conditionalFormatting sqref="CF4:CF1048576">
    <cfRule type="expression" dxfId="316" priority="422">
      <formula>AND(IF(IFERROR(VLOOKUP($CF$3,#NAME?,MATCH($A4,#NAME?,0)+1,0),0)&gt;0,0,1),IF(IFERROR(VLOOKUP($CF$3,#NAME?,MATCH($A4,#NAME?,0)+1,0),0)&gt;0,0,1),IF(IFERROR(VLOOKUP($CF$3,#NAME?,MATCH($A4,#NAME?,0)+1,0),0)&gt;0,0,1),IF(IFERROR(MATCH($A4,#NAME?,0),0)&gt;0,1,0))</formula>
    </cfRule>
    <cfRule type="expression" dxfId="315" priority="419">
      <formula>IF(VLOOKUP($CF$3,#NAME?,MATCH($A4,#NAME?,0)+1,0)&gt;0,1,0)</formula>
    </cfRule>
  </conditionalFormatting>
  <conditionalFormatting sqref="CG4:CG1048576">
    <cfRule type="expression" dxfId="314" priority="424">
      <formula>IF(VLOOKUP($CG$3,#NAME?,MATCH($A4,#NAME?,0)+1,0)&gt;0,1,0)</formula>
    </cfRule>
    <cfRule type="expression" dxfId="313"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12" priority="429">
      <formula>IF(VLOOKUP($CH$3,#NAME?,MATCH($A4,#NAME?,0)+1,0)&gt;0,1,0)</formula>
    </cfRule>
    <cfRule type="expression" dxfId="311"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10" priority="434">
      <formula>IF(VLOOKUP($CI$3,#NAME?,MATCH($A4,#NAME?,0)+1,0)&gt;0,1,0)</formula>
    </cfRule>
    <cfRule type="expression" dxfId="309"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308" priority="442">
      <formula>AND(IF(IFERROR(VLOOKUP($CJ$3,#NAME?,MATCH($A4,#NAME?,0)+1,0),0)&gt;0,0,1),IF(IFERROR(VLOOKUP($CJ$3,#NAME?,MATCH($A4,#NAME?,0)+1,0),0)&gt;0,0,1),IF(IFERROR(VLOOKUP($CJ$3,#NAME?,MATCH($A4,#NAME?,0)+1,0),0)&gt;0,0,1),IF(IFERROR(MATCH($A4,#NAME?,0),0)&gt;0,1,0))</formula>
    </cfRule>
    <cfRule type="expression" dxfId="307" priority="439">
      <formula>IF(VLOOKUP($CJ$3,#NAME?,MATCH($A4,#NAME?,0)+1,0)&gt;0,1,0)</formula>
    </cfRule>
  </conditionalFormatting>
  <conditionalFormatting sqref="CK4:CK1048576 CR5:CR204">
    <cfRule type="expression" dxfId="306" priority="444">
      <formula>IF(VLOOKUP($CK$3,#NAME?,MATCH($A4,#NAME?,0)+1,0)&gt;0,1,0)</formula>
    </cfRule>
    <cfRule type="expression" dxfId="305"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304" priority="449">
      <formula>IF(VLOOKUP($CL$3,#NAME?,MATCH($A4,#NAME?,0)+1,0)&gt;0,1,0)</formula>
    </cfRule>
    <cfRule type="expression" dxfId="303"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302" priority="457">
      <formula>AND(IF(IFERROR(VLOOKUP($CM$3,#NAME?,MATCH($A4,#NAME?,0)+1,0),0)&gt;0,0,1),IF(IFERROR(VLOOKUP($CM$3,#NAME?,MATCH($A4,#NAME?,0)+1,0),0)&gt;0,0,1),IF(IFERROR(VLOOKUP($CM$3,#NAME?,MATCH($A4,#NAME?,0)+1,0),0)&gt;0,0,1),IF(IFERROR(MATCH($A4,#NAME?,0),0)&gt;0,1,0))</formula>
    </cfRule>
    <cfRule type="expression" dxfId="301" priority="454">
      <formula>IF(VLOOKUP($CM$3,#NAME?,MATCH($A4,#NAME?,0)+1,0)&gt;0,1,0)</formula>
    </cfRule>
  </conditionalFormatting>
  <conditionalFormatting sqref="CN4:CN1048576">
    <cfRule type="expression" dxfId="300" priority="462">
      <formula>AND(IF(IFERROR(VLOOKUP($CN$3,#NAME?,MATCH($A4,#NAME?,0)+1,0),0)&gt;0,0,1),IF(IFERROR(VLOOKUP($CN$3,#NAME?,MATCH($A4,#NAME?,0)+1,0),0)&gt;0,0,1),IF(IFERROR(VLOOKUP($CN$3,#NAME?,MATCH($A4,#NAME?,0)+1,0),0)&gt;0,0,1),IF(IFERROR(MATCH($A4,#NAME?,0),0)&gt;0,1,0))</formula>
    </cfRule>
    <cfRule type="expression" dxfId="299" priority="459">
      <formula>IF(VLOOKUP($CN$3,#NAME?,MATCH($A4,#NAME?,0)+1,0)&gt;0,1,0)</formula>
    </cfRule>
  </conditionalFormatting>
  <conditionalFormatting sqref="CO4:CO1048576">
    <cfRule type="expression" dxfId="298" priority="4">
      <formula>IF(VLOOKUP($CO$3,#NAME?,MATCH($A4,#NAME?,0)+1,0)&gt;0,1,0)</formula>
    </cfRule>
    <cfRule type="expression" dxfId="297" priority="7">
      <formula>AND(IF(IFERROR(VLOOKUP($CO$3,#NAME?,MATCH($A4,#NAME?,0)+1,0),0)&gt;0,0,1),IF(IFERROR(VLOOKUP($CO$3,#NAME?,MATCH($A4,#NAME?,0)+1,0),0)&gt;0,0,1),IF(IFERROR(VLOOKUP($CO$3,#NAME?,MATCH($A4,#NAME?,0)+1,0),0)&gt;0,0,1),IF(IFERROR(MATCH($A4,#NAME?,0),0)&gt;0,1,0))</formula>
    </cfRule>
    <cfRule type="expression" dxfId="296" priority="2">
      <formula>IF($W4&lt;&gt;"Parent",0,1)</formula>
    </cfRule>
  </conditionalFormatting>
  <conditionalFormatting sqref="CP4 CP7:CP1048576">
    <cfRule type="expression" dxfId="295"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94" priority="464">
      <formula>IF(VLOOKUP($CP$3,#NAME?,MATCH($A4,#NAME?,0)+1,0)&gt;0,1,0)</formula>
    </cfRule>
  </conditionalFormatting>
  <conditionalFormatting sqref="CP4:CR204">
    <cfRule type="expression" dxfId="293" priority="433">
      <formula>IF(LEN(CP4)&gt;0,1,0)</formula>
    </cfRule>
  </conditionalFormatting>
  <conditionalFormatting sqref="CP7:CR1048576">
    <cfRule type="expression" dxfId="292" priority="463">
      <formula>IF(LEN(CP7)&gt;0,1,0)</formula>
    </cfRule>
  </conditionalFormatting>
  <conditionalFormatting sqref="CQ4 CQ7:CQ1048576">
    <cfRule type="expression" dxfId="291"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90" priority="469">
      <formula>IF(VLOOKUP($CQ$3,#NAME?,MATCH($A4,#NAME?,0)+1,0)&gt;0,1,0)</formula>
    </cfRule>
  </conditionalFormatting>
  <conditionalFormatting sqref="CR4 CR7:CR1048576">
    <cfRule type="expression" dxfId="289"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88" priority="474">
      <formula>IF(VLOOKUP($CR$3,#NAME?,MATCH($A4,#NAME?,0)+1,0)&gt;0,1,0)</formula>
    </cfRule>
  </conditionalFormatting>
  <conditionalFormatting sqref="CS4:CS1048576">
    <cfRule type="expression" dxfId="287" priority="482">
      <formula>AND(IF(IFERROR(VLOOKUP($CS$3,#NAME?,MATCH($A4,#NAME?,0)+1,0),0)&gt;0,0,1),IF(IFERROR(VLOOKUP($CS$3,#NAME?,MATCH($A4,#NAME?,0)+1,0),0)&gt;0,0,1),IF(IFERROR(VLOOKUP($CS$3,#NAME?,MATCH($A4,#NAME?,0)+1,0),0)&gt;0,0,1),IF(IFERROR(MATCH($A4,#NAME?,0),0)&gt;0,1,0))</formula>
    </cfRule>
    <cfRule type="expression" dxfId="286" priority="479">
      <formula>IF(VLOOKUP($CS$3,#NAME?,MATCH($A4,#NAME?,0)+1,0)&gt;0,1,0)</formula>
    </cfRule>
  </conditionalFormatting>
  <conditionalFormatting sqref="CS4:CX1048576">
    <cfRule type="expression" dxfId="285" priority="478">
      <formula>IF(LEN(CS4)&gt;0,1,0)</formula>
    </cfRule>
  </conditionalFormatting>
  <conditionalFormatting sqref="CT4:CT1048576">
    <cfRule type="expression" dxfId="284" priority="484">
      <formula>IF(VLOOKUP($CT$3,#NAME?,MATCH($A4,#NAME?,0)+1,0)&gt;0,1,0)</formula>
    </cfRule>
    <cfRule type="expression" dxfId="283"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82" priority="492">
      <formula>AND(IF(IFERROR(VLOOKUP($CU$3,#NAME?,MATCH($A4,#NAME?,0)+1,0),0)&gt;0,0,1),IF(IFERROR(VLOOKUP($CU$3,#NAME?,MATCH($A4,#NAME?,0)+1,0),0)&gt;0,0,1),IF(IFERROR(VLOOKUP($CU$3,#NAME?,MATCH($A4,#NAME?,0)+1,0),0)&gt;0,0,1),IF(IFERROR(MATCH($A4,#NAME?,0),0)&gt;0,1,0))</formula>
    </cfRule>
    <cfRule type="expression" dxfId="281" priority="489">
      <formula>IF(VLOOKUP($CU$3,#NAME?,MATCH($A4,#NAME?,0)+1,0)&gt;0,1,0)</formula>
    </cfRule>
  </conditionalFormatting>
  <conditionalFormatting sqref="CV4:CV1048576">
    <cfRule type="expression" dxfId="280" priority="494">
      <formula>IF(VLOOKUP($CV$3,#NAME?,MATCH($A4,#NAME?,0)+1,0)&gt;0,1,0)</formula>
    </cfRule>
    <cfRule type="expression" dxfId="279"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78" priority="499">
      <formula>IF(VLOOKUP($CW$3,#NAME?,MATCH($A4,#NAME?,0)+1,0)&gt;0,1,0)</formula>
    </cfRule>
    <cfRule type="expression" dxfId="27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76" priority="504">
      <formula>IF(VLOOKUP($CX$3,#NAME?,MATCH($A4,#NAME?,0)+1,0)&gt;0,1,0)</formula>
    </cfRule>
    <cfRule type="expression" dxfId="275"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74" priority="513">
      <formula>AND(IF(IFERROR(VLOOKUP($CY$3,#NAME?,MATCH($A4,#NAME?,0)+1,0),0)&gt;0,0,1),IF(IFERROR(VLOOKUP($CY$3,#NAME?,MATCH($A4,#NAME?,0)+1,0),0)&gt;0,0,1),IF(IFERROR(VLOOKUP($CY$3,#NAME?,MATCH($A4,#NAME?,0)+1,0),0)&gt;0,0,1),IF(IFERROR(MATCH($A4,#NAME?,0),0)&gt;0,1,0))</formula>
    </cfRule>
    <cfRule type="expression" dxfId="273" priority="510">
      <formula>IF(VLOOKUP($CY$3,#NAME?,MATCH($A4,#NAME?,0)+1,0)&gt;0,1,0)</formula>
    </cfRule>
    <cfRule type="expression" dxfId="272" priority="509">
      <formula>IF(LEN(CY4)&gt;0,1,0)</formula>
    </cfRule>
    <cfRule type="expression" dxfId="271" priority="508">
      <formula>AND(AND(OR(AND(AND(OR(NOT(CZ4="Yes"),CZ4="")))),A4&lt;&gt;""))</formula>
    </cfRule>
  </conditionalFormatting>
  <conditionalFormatting sqref="CZ4:CZ1048576">
    <cfRule type="expression" dxfId="270" priority="519">
      <formula>AND(IF(IFERROR(VLOOKUP($CZ$3,#NAME?,MATCH($A4,#NAME?,0)+1,0),0)&gt;0,0,1),IF(IFERROR(VLOOKUP($CZ$3,#NAME?,MATCH($A4,#NAME?,0)+1,0),0)&gt;0,0,1),IF(IFERROR(VLOOKUP($CZ$3,#NAME?,MATCH($A4,#NAME?,0)+1,0),0)&gt;0,0,1),IF(IFERROR(MATCH($A4,#NAME?,0),0)&gt;0,1,0))</formula>
    </cfRule>
    <cfRule type="expression" dxfId="269" priority="516">
      <formula>IF(VLOOKUP($CZ$3,#NAME?,MATCH($A4,#NAME?,0)+1,0)&gt;0,1,0)</formula>
    </cfRule>
    <cfRule type="expression" dxfId="268" priority="515">
      <formula>IF(LEN(CZ4)&gt;0,1,0)</formula>
    </cfRule>
    <cfRule type="expression" dxfId="267" priority="514">
      <formula>AND(AND(OR(AND(AND(OR(NOT(DA4="Yes"),DA4="")))),A4&lt;&gt;""))</formula>
    </cfRule>
  </conditionalFormatting>
  <conditionalFormatting sqref="DA4:DA1048576">
    <cfRule type="expression" dxfId="266" priority="525">
      <formula>AND(IF(IFERROR(VLOOKUP($DA$3,#NAME?,MATCH($A4,#NAME?,0)+1,0),0)&gt;0,0,1),IF(IFERROR(VLOOKUP($DA$3,#NAME?,MATCH($A4,#NAME?,0)+1,0),0)&gt;0,0,1),IF(IFERROR(VLOOKUP($DA$3,#NAME?,MATCH($A4,#NAME?,0)+1,0),0)&gt;0,0,1),IF(IFERROR(MATCH($A4,#NAME?,0),0)&gt;0,1,0))</formula>
    </cfRule>
    <cfRule type="expression" dxfId="265" priority="522">
      <formula>IF(VLOOKUP($DA$3,#NAME?,MATCH($A4,#NAME?,0)+1,0)&gt;0,1,0)</formula>
    </cfRule>
    <cfRule type="expression" dxfId="264" priority="521">
      <formula>IF(LEN(DA4)&gt;0,1,0)</formula>
    </cfRule>
    <cfRule type="expression" dxfId="263" priority="520">
      <formula>AND(AND(OR(AND(OR(OR(NOT(CO4&lt;&gt;"DEFAULT"),CO4="")))),A4&lt;&gt;""))</formula>
    </cfRule>
  </conditionalFormatting>
  <conditionalFormatting sqref="DB4:DB1048576">
    <cfRule type="expression" dxfId="262" priority="531">
      <formula>AND(IF(IFERROR(VLOOKUP($DB$3,#NAME?,MATCH($A4,#NAME?,0)+1,0),0)&gt;0,0,1),IF(IFERROR(VLOOKUP($DB$3,#NAME?,MATCH($A4,#NAME?,0)+1,0),0)&gt;0,0,1),IF(IFERROR(VLOOKUP($DB$3,#NAME?,MATCH($A4,#NAME?,0)+1,0),0)&gt;0,0,1),IF(IFERROR(MATCH($A4,#NAME?,0),0)&gt;0,1,0))</formula>
    </cfRule>
    <cfRule type="expression" dxfId="261" priority="528">
      <formula>IF(VLOOKUP($DB$3,#NAME?,MATCH($A4,#NAME?,0)+1,0)&gt;0,1,0)</formula>
    </cfRule>
    <cfRule type="expression" dxfId="260" priority="527">
      <formula>IF(LEN(DB4)&gt;0,1,0)</formula>
    </cfRule>
    <cfRule type="expression" dxfId="259"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5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7" priority="533">
      <formula>IF(LEN(DC4)&gt;0,1,0)</formula>
    </cfRule>
    <cfRule type="expression" dxfId="256" priority="534">
      <formula>IF(VLOOKUP($DC$3,#NAME?,MATCH($A4,#NAME?,0)+1,0)&gt;0,1,0)</formula>
    </cfRule>
    <cfRule type="expression" dxfId="255"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54" priority="540">
      <formula>IF(VLOOKUP($DD$3,#NAME?,MATCH($A4,#NAME?,0)+1,0)&gt;0,1,0)</formula>
    </cfRule>
    <cfRule type="expression" dxfId="253" priority="539">
      <formula>IF(LEN(DD4)&gt;0,1,0)</formula>
    </cfRule>
    <cfRule type="expression" dxfId="252" priority="543">
      <formula>AND(IF(IFERROR(VLOOKUP($DD$3,#NAME?,MATCH($A4,#NAME?,0)+1,0),0)&gt;0,0,1),IF(IFERROR(VLOOKUP($DD$3,#NAME?,MATCH($A4,#NAME?,0)+1,0),0)&gt;0,0,1),IF(IFERROR(VLOOKUP($DD$3,#NAME?,MATCH($A4,#NAME?,0)+1,0),0)&gt;0,0,1),IF(IFERROR(MATCH($A4,#NAME?,0),0)&gt;0,1,0))</formula>
    </cfRule>
    <cfRule type="expression" dxfId="2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50" priority="545">
      <formula>IF(LEN(DE4)&gt;0,1,0)</formula>
    </cfRule>
    <cfRule type="expression" dxfId="249" priority="546">
      <formula>IF(VLOOKUP($DE$3,#NAME?,MATCH($A4,#NAME?,0)+1,0)&gt;0,1,0)</formula>
    </cfRule>
    <cfRule type="expression" dxfId="248" priority="549">
      <formula>AND(IF(IFERROR(VLOOKUP($DE$3,#NAME?,MATCH($A4,#NAME?,0)+1,0),0)&gt;0,0,1),IF(IFERROR(VLOOKUP($DE$3,#NAME?,MATCH($A4,#NAME?,0)+1,0),0)&gt;0,0,1),IF(IFERROR(VLOOKUP($DE$3,#NAME?,MATCH($A4,#NAME?,0)+1,0),0)&gt;0,0,1),IF(IFERROR(MATCH($A4,#NAME?,0),0)&gt;0,1,0))</formula>
    </cfRule>
    <cfRule type="expression" dxfId="247"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46"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5" priority="551">
      <formula>IF(LEN(DF4)&gt;0,1,0)</formula>
    </cfRule>
    <cfRule type="expression" dxfId="244" priority="552">
      <formula>IF(VLOOKUP($DF$3,#NAME?,MATCH($A4,#NAME?,0)+1,0)&gt;0,1,0)</formula>
    </cfRule>
    <cfRule type="expression" dxfId="243"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42"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1" priority="557">
      <formula>IF(LEN(DG4)&gt;0,1,0)</formula>
    </cfRule>
    <cfRule type="expression" dxfId="240" priority="558">
      <formula>IF(VLOOKUP($DG$3,#NAME?,MATCH($A4,#NAME?,0)+1,0)&gt;0,1,0)</formula>
    </cfRule>
    <cfRule type="expression" dxfId="239"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3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7" priority="563">
      <formula>IF(LEN(DH4)&gt;0,1,0)</formula>
    </cfRule>
    <cfRule type="expression" dxfId="236" priority="564">
      <formula>IF(VLOOKUP($DH$3,#NAME?,MATCH($A4,#NAME?,0)+1,0)&gt;0,1,0)</formula>
    </cfRule>
    <cfRule type="expression" dxfId="235"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3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3" priority="569">
      <formula>IF(LEN(DI4)&gt;0,1,0)</formula>
    </cfRule>
    <cfRule type="expression" dxfId="232" priority="570">
      <formula>IF(VLOOKUP($DI$3,#NAME?,MATCH($A4,#NAME?,0)+1,0)&gt;0,1,0)</formula>
    </cfRule>
    <cfRule type="expression" dxfId="2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9" priority="576">
      <formula>IF(VLOOKUP($DJ$3,#NAME?,MATCH($A4,#NAME?,0)+1,0)&gt;0,1,0)</formula>
    </cfRule>
    <cfRule type="expression" dxfId="228" priority="579">
      <formula>AND(IF(IFERROR(VLOOKUP($DJ$3,#NAME?,MATCH($A4,#NAME?,0)+1,0),0)&gt;0,0,1),IF(IFERROR(VLOOKUP($DJ$3,#NAME?,MATCH($A4,#NAME?,0)+1,0),0)&gt;0,0,1),IF(IFERROR(VLOOKUP($DJ$3,#NAME?,MATCH($A4,#NAME?,0)+1,0),0)&gt;0,0,1),IF(IFERROR(MATCH($A4,#NAME?,0),0)&gt;0,1,0))</formula>
    </cfRule>
    <cfRule type="expression" dxfId="227" priority="575">
      <formula>IF(LEN(DJ4)&gt;0,1,0)</formula>
    </cfRule>
  </conditionalFormatting>
  <conditionalFormatting sqref="DK4:DK1048576">
    <cfRule type="expression" dxfId="22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5" priority="581">
      <formula>IF(LEN(DK4)&gt;0,1,0)</formula>
    </cfRule>
    <cfRule type="expression" dxfId="224" priority="582">
      <formula>IF(VLOOKUP($DK$3,#NAME?,MATCH($A4,#NAME?,0)+1,0)&gt;0,1,0)</formula>
    </cfRule>
    <cfRule type="expression" dxfId="223"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22"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1" priority="588">
      <formula>IF(VLOOKUP($DL$3,#NAME?,MATCH($A4,#NAME?,0)+1,0)&gt;0,1,0)</formula>
    </cfRule>
    <cfRule type="expression" dxfId="220"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9" priority="587">
      <formula>IF(LEN(DL4)&gt;0,1,0)</formula>
    </cfRule>
  </conditionalFormatting>
  <conditionalFormatting sqref="DM4:DM1048576">
    <cfRule type="expression" dxfId="218" priority="593">
      <formula>IF(VLOOKUP($DM$3,#NAME?,MATCH($A4,#NAME?,0)+1,0)&gt;0,1,0)</formula>
    </cfRule>
    <cfRule type="expression" dxfId="217"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16" priority="598">
      <formula>IF(VLOOKUP($DN$3,#NAME?,MATCH($A4,#NAME?,0)+1,0)&gt;0,1,0)</formula>
    </cfRule>
    <cfRule type="expression" dxfId="215"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14" priority="603">
      <formula>IF(VLOOKUP($DO$3,#NAME?,MATCH($A5,#NAME?,0)+1,0)&gt;0,1,0)</formula>
    </cfRule>
    <cfRule type="expression" dxfId="213"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12" priority="602">
      <formula>IF(LEN(DO5)&gt;0,1,0)</formula>
    </cfRule>
  </conditionalFormatting>
  <conditionalFormatting sqref="DP5:DP1048576">
    <cfRule type="expression" dxfId="211" priority="608">
      <formula>IF(VLOOKUP($DP$3,#NAME?,MATCH($A5,#NAME?,0)+1,0)&gt;0,1,0)</formula>
    </cfRule>
    <cfRule type="expression" dxfId="210"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9" priority="617">
      <formula>AND(IF(IFERROR(VLOOKUP($DQ$3,#NAME?,MATCH($A4,#NAME?,0)+1,0),0)&gt;0,0,1),IF(IFERROR(VLOOKUP($DQ$3,#NAME?,MATCH($A4,#NAME?,0)+1,0),0)&gt;0,0,1),IF(IFERROR(VLOOKUP($DQ$3,#NAME?,MATCH($A4,#NAME?,0)+1,0),0)&gt;0,0,1),IF(IFERROR(MATCH($A4,#NAME?,0),0)&gt;0,1,0))</formula>
    </cfRule>
    <cfRule type="expression" dxfId="208" priority="613">
      <formula>IF(LEN(DQ4)&gt;0,1,0)</formula>
    </cfRule>
    <cfRule type="expression" dxfId="207" priority="612">
      <formula>AND(AND(OR(AND(OR(OR(NOT(DY4&lt;&gt;"Not Applicable"),DY4=""))),AND(OR(OR(NOT(DZ4&lt;&gt;"Not Applicable"),DZ4=""))),AND(OR(OR(NOT(EA4&lt;&gt;"Not Applicable"),EA4=""))),AND(OR(OR(NOT(EB4&lt;&gt;"Not Applicable"),EB4=""))),AND(OR(OR(NOT(EC4&lt;&gt;"Not Applicable"),EC4="")))),A4&lt;&gt;""))</formula>
    </cfRule>
    <cfRule type="expression" dxfId="206" priority="614">
      <formula>IF(VLOOKUP($DQ$3,#NAME?,MATCH($A4,#NAME?,0)+1,0)&gt;0,1,0)</formula>
    </cfRule>
  </conditionalFormatting>
  <conditionalFormatting sqref="DR4:DR1048576">
    <cfRule type="expression" dxfId="205" priority="618">
      <formula>AND(AND(OR(AND(OR(OR(NOT(DY4&lt;&gt;"Not Applicable"),DY4=""))),AND(OR(OR(NOT(DZ4&lt;&gt;"Not Applicable"),DZ4=""))),AND(OR(OR(NOT(EA4&lt;&gt;"Not Applicable"),EA4=""))),AND(OR(OR(NOT(EB4&lt;&gt;"Not Applicable"),EB4=""))),AND(OR(OR(NOT(EC4&lt;&gt;"Not Applicable"),EC4="")))),A4&lt;&gt;""))</formula>
    </cfRule>
    <cfRule type="expression" dxfId="204" priority="620">
      <formula>IF(VLOOKUP($DR$3,#NAME?,MATCH($A4,#NAME?,0)+1,0)&gt;0,1,0)</formula>
    </cfRule>
    <cfRule type="expression" dxfId="203" priority="623">
      <formula>AND(IF(IFERROR(VLOOKUP($DR$3,#NAME?,MATCH($A4,#NAME?,0)+1,0),0)&gt;0,0,1),IF(IFERROR(VLOOKUP($DR$3,#NAME?,MATCH($A4,#NAME?,0)+1,0),0)&gt;0,0,1),IF(IFERROR(VLOOKUP($DR$3,#NAME?,MATCH($A4,#NAME?,0)+1,0),0)&gt;0,0,1),IF(IFERROR(MATCH($A4,#NAME?,0),0)&gt;0,1,0))</formula>
    </cfRule>
    <cfRule type="expression" dxfId="202" priority="619">
      <formula>IF(LEN(DR4)&gt;0,1,0)</formula>
    </cfRule>
  </conditionalFormatting>
  <conditionalFormatting sqref="DS5:DS1048576">
    <cfRule type="expression" dxfId="201" priority="624">
      <formula>IF(LEN(DS5)&gt;0,1,0)</formula>
    </cfRule>
    <cfRule type="expression" dxfId="200" priority="625">
      <formula>IF(VLOOKUP($DS$3,#NAME?,MATCH($A5,#NAME?,0)+1,0)&gt;0,1,0)</formula>
    </cfRule>
    <cfRule type="expression" dxfId="199"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98" priority="629">
      <formula>IF(LEN(DT4)&gt;0,1,0)</formula>
    </cfRule>
    <cfRule type="expression" dxfId="197" priority="630">
      <formula>IF(VLOOKUP($DT$3,#NAME?,MATCH($A4,#NAME?,0)+1,0)&gt;0,1,0)</formula>
    </cfRule>
    <cfRule type="expression" dxfId="19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9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4" priority="635">
      <formula>IF(LEN(DU4)&gt;0,1,0)</formula>
    </cfRule>
    <cfRule type="expression" dxfId="193" priority="636">
      <formula>IF(VLOOKUP($DU$3,#NAME?,MATCH($A4,#NAME?,0)+1,0)&gt;0,1,0)</formula>
    </cfRule>
    <cfRule type="expression" dxfId="192"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91"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90" priority="641">
      <formula>IF(LEN(DV4)&gt;0,1,0)</formula>
    </cfRule>
    <cfRule type="expression" dxfId="189" priority="642">
      <formula>IF(VLOOKUP($DV$3,#NAME?,MATCH($A4,#NAME?,0)+1,0)&gt;0,1,0)</formula>
    </cfRule>
    <cfRule type="expression" dxfId="188"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87" priority="648">
      <formula>IF(VLOOKUP($DW$3,#NAME?,MATCH($A4,#NAME?,0)+1,0)&gt;0,1,0)</formula>
    </cfRule>
    <cfRule type="expression" dxfId="186" priority="647">
      <formula>IF(LEN(DW4)&gt;0,1,0)</formula>
    </cfRule>
    <cfRule type="expression" dxfId="185" priority="651">
      <formula>AND(IF(IFERROR(VLOOKUP($DW$3,#NAME?,MATCH($A4,#NAME?,0)+1,0),0)&gt;0,0,1),IF(IFERROR(VLOOKUP($DW$3,#NAME?,MATCH($A4,#NAME?,0)+1,0),0)&gt;0,0,1),IF(IFERROR(VLOOKUP($DW$3,#NAME?,MATCH($A4,#NAME?,0)+1,0),0)&gt;0,0,1),IF(IFERROR(MATCH($A4,#NAME?,0),0)&gt;0,1,0))</formula>
    </cfRule>
    <cfRule type="expression" dxfId="184"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83" priority="653">
      <formula>IF(LEN(DX4)&gt;0,1,0)</formula>
    </cfRule>
    <cfRule type="expression" dxfId="182" priority="654">
      <formula>IF(VLOOKUP($DX$3,#NAME?,MATCH($A4,#NAME?,0)+1,0)&gt;0,1,0)</formula>
    </cfRule>
    <cfRule type="expression" dxfId="181" priority="657">
      <formula>AND(IF(IFERROR(VLOOKUP($DX$3,#NAME?,MATCH($A4,#NAME?,0)+1,0),0)&gt;0,0,1),IF(IFERROR(VLOOKUP($DX$3,#NAME?,MATCH($A4,#NAME?,0)+1,0),0)&gt;0,0,1),IF(IFERROR(VLOOKUP($DX$3,#NAME?,MATCH($A4,#NAME?,0)+1,0),0)&gt;0,0,1),IF(IFERROR(MATCH($A4,#NAME?,0),0)&gt;0,1,0))</formula>
    </cfRule>
    <cfRule type="expression" dxfId="180"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9" priority="658">
      <formula>AND(AND(OR(AND(OR(OR(NOT(CO4&lt;&gt;"DEFAULT"),CO4="")))),A4&lt;&gt;""))</formula>
    </cfRule>
    <cfRule type="expression" dxfId="178" priority="659">
      <formula>IF(LEN(DY4)&gt;0,1,0)</formula>
    </cfRule>
    <cfRule type="expression" dxfId="177" priority="660">
      <formula>IF(VLOOKUP($DY$3,#NAME?,MATCH($A4,#NAME?,0)+1,0)&gt;0,1,0)</formula>
    </cfRule>
    <cfRule type="expression" dxfId="17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75" priority="664">
      <formula>AND(AND(OR(AND(OR(OR(NOT(CO4&lt;&gt;"DEFAULT"),CO4="")))),A4&lt;&gt;""))</formula>
    </cfRule>
    <cfRule type="expression" dxfId="174" priority="665">
      <formula>IF(LEN(DZ4)&gt;0,1,0)</formula>
    </cfRule>
    <cfRule type="expression" dxfId="173" priority="666">
      <formula>IF(VLOOKUP($DZ$3,#NAME?,MATCH($A4,#NAME?,0)+1,0)&gt;0,1,0)</formula>
    </cfRule>
    <cfRule type="expression" dxfId="172"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71" priority="670">
      <formula>AND(AND(OR(AND(OR(OR(NOT(CO4&lt;&gt;"DEFAULT"),CO4="")))),A4&lt;&gt;""))</formula>
    </cfRule>
    <cfRule type="expression" dxfId="170" priority="671">
      <formula>IF(LEN(EA4)&gt;0,1,0)</formula>
    </cfRule>
    <cfRule type="expression" dxfId="169" priority="672">
      <formula>IF(VLOOKUP($EA$3,#NAME?,MATCH($A4,#NAME?,0)+1,0)&gt;0,1,0)</formula>
    </cfRule>
    <cfRule type="expression" dxfId="168"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67" priority="676">
      <formula>AND(AND(OR(AND(OR(OR(NOT(CO4&lt;&gt;"DEFAULT"),CO4="")))),A4&lt;&gt;""))</formula>
    </cfRule>
    <cfRule type="expression" dxfId="166" priority="677">
      <formula>IF(LEN(EB4)&gt;0,1,0)</formula>
    </cfRule>
    <cfRule type="expression" dxfId="165" priority="678">
      <formula>IF(VLOOKUP($EB$3,#NAME?,MATCH($A4,#NAME?,0)+1,0)&gt;0,1,0)</formula>
    </cfRule>
    <cfRule type="expression" dxfId="164"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63" priority="682">
      <formula>AND(AND(OR(AND(OR(OR(NOT(CO4&lt;&gt;"DEFAULT"),CO4="")))),A4&lt;&gt;""))</formula>
    </cfRule>
    <cfRule type="expression" dxfId="162" priority="683">
      <formula>IF(LEN(EC4)&gt;0,1,0)</formula>
    </cfRule>
    <cfRule type="expression" dxfId="161" priority="687">
      <formula>AND(IF(IFERROR(VLOOKUP($EC$3,#NAME?,MATCH($A4,#NAME?,0)+1,0),0)&gt;0,0,1),IF(IFERROR(VLOOKUP($EC$3,#NAME?,MATCH($A4,#NAME?,0)+1,0),0)&gt;0,0,1),IF(IFERROR(VLOOKUP($EC$3,#NAME?,MATCH($A4,#NAME?,0)+1,0),0)&gt;0,0,1),IF(IFERROR(MATCH($A4,#NAME?,0),0)&gt;0,1,0))</formula>
    </cfRule>
    <cfRule type="expression" dxfId="160" priority="684">
      <formula>IF(VLOOKUP($EC$3,#NAME?,MATCH($A4,#NAME?,0)+1,0)&gt;0,1,0)</formula>
    </cfRule>
  </conditionalFormatting>
  <conditionalFormatting sqref="ED4:ED1048576">
    <cfRule type="expression" dxfId="159" priority="688">
      <formula>AND(AND(OR(AND(AND(OR(NOT(DY4="Transportation"),DY4=""))),AND(AND(OR(NOT(DZ4="Transportation"),DZ4=""))),AND(AND(OR(NOT(EA4="Transportation"),EA4=""))),AND(AND(OR(NOT(EB4="Transportation"),EB4=""))),AND(AND(OR(NOT(EC4="Transportation"),EC4="")))),A4&lt;&gt;""))</formula>
    </cfRule>
    <cfRule type="expression" dxfId="158" priority="689">
      <formula>IF(LEN(ED4)&gt;0,1,0)</formula>
    </cfRule>
    <cfRule type="expression" dxfId="157" priority="690">
      <formula>IF(VLOOKUP($ED$3,#NAME?,MATCH($A4,#NAME?,0)+1,0)&gt;0,1,0)</formula>
    </cfRule>
    <cfRule type="expression" dxfId="15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55" priority="694">
      <formula>AND(AND(OR(AND(OR(OR(NOT(DY4&lt;&gt;"GHS"),DY4=""))),AND(OR(OR(NOT(DZ4&lt;&gt;"GHS"),DZ4=""))),AND(OR(OR(NOT(EA4&lt;&gt;"GHS"),EA4=""))),AND(OR(OR(NOT(EB4&lt;&gt;"GHS"),EB4=""))),AND(OR(OR(NOT(EC4&lt;&gt;"GHS"),EC4="")))),A4&lt;&gt;""))</formula>
    </cfRule>
    <cfRule type="expression" dxfId="154" priority="695">
      <formula>IF(LEN(EE4)&gt;0,1,0)</formula>
    </cfRule>
    <cfRule type="expression" dxfId="153" priority="696">
      <formula>IF(VLOOKUP($EE$3,#NAME?,MATCH($A4,#NAME?,0)+1,0)&gt;0,1,0)</formula>
    </cfRule>
    <cfRule type="expression" dxfId="152"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51" priority="700">
      <formula>AND(AND(OR(AND(OR(OR(NOT(DY4&lt;&gt;"Not Applicable"),DY4=""))),AND(OR(OR(NOT(DZ4&lt;&gt;"Not Applicable"),DZ4=""))),AND(OR(OR(NOT(EA4&lt;&gt;"Not Applicable"),EA4=""))),AND(OR(OR(NOT(EB4&lt;&gt;"Not Applicable"),EB4=""))),AND(OR(OR(NOT(EC4&lt;&gt;"Not Applicable"),EC4="")))),A4&lt;&gt;""))</formula>
    </cfRule>
    <cfRule type="expression" dxfId="150" priority="701">
      <formula>IF(LEN(EF4)&gt;0,1,0)</formula>
    </cfRule>
    <cfRule type="expression" dxfId="149" priority="702">
      <formula>IF(VLOOKUP($EF$3,#NAME?,MATCH($A4,#NAME?,0)+1,0)&gt;0,1,0)</formula>
    </cfRule>
    <cfRule type="expression" dxfId="148"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47" priority="706">
      <formula>AND(AND(OR(AND(OR(OR(NOT(DY4&lt;&gt;"Not Applicable"),DY4=""))),AND(OR(OR(NOT(DZ4&lt;&gt;"Not Applicable"),DZ4=""))),AND(OR(OR(NOT(EA4&lt;&gt;"Not Applicable"),EA4=""))),AND(OR(OR(NOT(EB4&lt;&gt;"Not Applicable"),EB4=""))),AND(OR(OR(NOT(EC4&lt;&gt;"Not Applicable"),EC4="")))),A4&lt;&gt;""))</formula>
    </cfRule>
    <cfRule type="expression" dxfId="146" priority="708">
      <formula>IF(VLOOKUP($EG$3,#NAME?,MATCH($A4,#NAME?,0)+1,0)&gt;0,1,0)</formula>
    </cfRule>
    <cfRule type="expression" dxfId="145"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44" priority="707">
      <formula>IF(LEN(EG4)&gt;0,1,0)</formula>
    </cfRule>
  </conditionalFormatting>
  <conditionalFormatting sqref="EH4:EH1048576">
    <cfRule type="expression" dxfId="143" priority="713">
      <formula>IF(VLOOKUP($EH$3,#NAME?,MATCH($A4,#NAME?,0)+1,0)&gt;0,1,0)</formula>
    </cfRule>
    <cfRule type="expression" dxfId="142"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41" priority="721">
      <formula>AND(IF(IFERROR(VLOOKUP($EI$3,#NAME?,MATCH($A4,#NAME?,0)+1,0),0)&gt;0,0,1),IF(IFERROR(VLOOKUP($EI$3,#NAME?,MATCH($A4,#NAME?,0)+1,0),0)&gt;0,0,1),IF(IFERROR(VLOOKUP($EI$3,#NAME?,MATCH($A4,#NAME?,0)+1,0),0)&gt;0,0,1),IF(IFERROR(MATCH($A4,#NAME?,0),0)&gt;0,1,0))</formula>
    </cfRule>
    <cfRule type="expression" dxfId="140" priority="718">
      <formula>IF(VLOOKUP($EI$3,#NAME?,MATCH($A4,#NAME?,0)+1,0)&gt;0,1,0)</formula>
    </cfRule>
  </conditionalFormatting>
  <conditionalFormatting sqref="EJ4:EJ1048576">
    <cfRule type="expression" dxfId="139" priority="727">
      <formula>AND(IF(IFERROR(VLOOKUP($EJ$3,#NAME?,MATCH($A4,#NAME?,0)+1,0),0)&gt;0,0,1),IF(IFERROR(VLOOKUP($EJ$3,#NAME?,MATCH($A4,#NAME?,0)+1,0),0)&gt;0,0,1),IF(IFERROR(VLOOKUP($EJ$3,#NAME?,MATCH($A4,#NAME?,0)+1,0),0)&gt;0,0,1),IF(IFERROR(MATCH($A4,#NAME?,0),0)&gt;0,1,0))</formula>
    </cfRule>
    <cfRule type="expression" dxfId="138" priority="722">
      <formula>AND(AND(OR(AND(AND(OR(NOT(DY4="GHS"),DY4=""))),AND(AND(OR(NOT(DZ4="GHS"),DZ4=""))),AND(AND(OR(NOT(EA4="GHS"),EA4=""))),AND(AND(OR(NOT(EB4="GHS"),EB4=""))),AND(AND(OR(NOT(EC4="GHS"),EC4="")))),A4&lt;&gt;""))</formula>
    </cfRule>
    <cfRule type="expression" dxfId="137" priority="723">
      <formula>IF(LEN(EJ4)&gt;0,1,0)</formula>
    </cfRule>
    <cfRule type="expression" dxfId="136" priority="724">
      <formula>IF(VLOOKUP($EJ$3,#NAME?,MATCH($A4,#NAME?,0)+1,0)&gt;0,1,0)</formula>
    </cfRule>
  </conditionalFormatting>
  <conditionalFormatting sqref="EK4:EK1048576">
    <cfRule type="expression" dxfId="135" priority="730">
      <formula>IF(VLOOKUP($EK$3,#NAME?,MATCH($A4,#NAME?,0)+1,0)&gt;0,1,0)</formula>
    </cfRule>
    <cfRule type="expression" dxfId="134" priority="728">
      <formula>AND(AND(OR(AND(AND(OR(NOT(DY4="GHS"),DY4=""))),AND(AND(OR(NOT(DZ4="GHS"),DZ4=""))),AND(AND(OR(NOT(EA4="GHS"),EA4=""))),AND(AND(OR(NOT(EB4="GHS"),EB4=""))),AND(AND(OR(NOT(EC4="GHS"),EC4="")))),A4&lt;&gt;""))</formula>
    </cfRule>
    <cfRule type="expression" dxfId="133" priority="729">
      <formula>IF(LEN(EK4)&gt;0,1,0)</formula>
    </cfRule>
    <cfRule type="expression" dxfId="132"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31" priority="734">
      <formula>AND(AND(OR(AND(AND(OR(NOT(DY4="GHS"),DY4=""))),AND(AND(OR(NOT(DZ4="GHS"),DZ4=""))),AND(AND(OR(NOT(EA4="GHS"),EA4=""))),AND(AND(OR(NOT(EB4="GHS"),EB4=""))),AND(AND(OR(NOT(EC4="GHS"),EC4="")))),A4&lt;&gt;""))</formula>
    </cfRule>
    <cfRule type="expression" dxfId="130" priority="736">
      <formula>IF(VLOOKUP($EL$3,#NAME?,MATCH($A4,#NAME?,0)+1,0)&gt;0,1,0)</formula>
    </cfRule>
    <cfRule type="expression" dxfId="129"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28" priority="735">
      <formula>IF(LEN(EL4)&gt;0,1,0)</formula>
    </cfRule>
  </conditionalFormatting>
  <conditionalFormatting sqref="EM4:EM1048576">
    <cfRule type="expression" dxfId="127" priority="741">
      <formula>IF(VLOOKUP($EM$3,#NAME?,MATCH($A4,#NAME?,0)+1,0)&gt;0,1,0)</formula>
    </cfRule>
    <cfRule type="expression" dxfId="126"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25" priority="749">
      <formula>AND(IF(IFERROR(VLOOKUP($EN$3,#NAME?,MATCH($A4,#NAME?,0)+1,0),0)&gt;0,0,1),IF(IFERROR(VLOOKUP($EN$3,#NAME?,MATCH($A4,#NAME?,0)+1,0),0)&gt;0,0,1),IF(IFERROR(VLOOKUP($EN$3,#NAME?,MATCH($A4,#NAME?,0)+1,0),0)&gt;0,0,1),IF(IFERROR(MATCH($A4,#NAME?,0),0)&gt;0,1,0))</formula>
    </cfRule>
    <cfRule type="expression" dxfId="124" priority="746">
      <formula>IF(VLOOKUP($EN$3,#NAME?,MATCH($A4,#NAME?,0)+1,0)&gt;0,1,0)</formula>
    </cfRule>
  </conditionalFormatting>
  <conditionalFormatting sqref="EO4:EO1048576">
    <cfRule type="expression" dxfId="123" priority="754">
      <formula>AND(IF(IFERROR(VLOOKUP($EO$3,#NAME?,MATCH($A4,#NAME?,0)+1,0),0)&gt;0,0,1),IF(IFERROR(VLOOKUP($EO$3,#NAME?,MATCH($A4,#NAME?,0)+1,0),0)&gt;0,0,1),IF(IFERROR(VLOOKUP($EO$3,#NAME?,MATCH($A4,#NAME?,0)+1,0),0)&gt;0,0,1),IF(IFERROR(MATCH($A4,#NAME?,0),0)&gt;0,1,0))</formula>
    </cfRule>
    <cfRule type="expression" dxfId="122" priority="751">
      <formula>IF(VLOOKUP($EO$3,#NAME?,MATCH($A4,#NAME?,0)+1,0)&gt;0,1,0)</formula>
    </cfRule>
  </conditionalFormatting>
  <conditionalFormatting sqref="EP4:EP1048576">
    <cfRule type="expression" dxfId="121" priority="756">
      <formula>IF(VLOOKUP($EP$3,#NAME?,MATCH($A4,#NAME?,0)+1,0)&gt;0,1,0)</formula>
    </cfRule>
    <cfRule type="expression" dxfId="12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9" priority="761">
      <formula>IF(VLOOKUP($EQ$3,#NAME?,MATCH($A4,#NAME?,0)+1,0)&gt;0,1,0)</formula>
    </cfRule>
    <cfRule type="expression" dxfId="118"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17" priority="766">
      <formula>IF(VLOOKUP($ER$3,#NAME?,MATCH($A4,#NAME?,0)+1,0)&gt;0,1,0)</formula>
    </cfRule>
    <cfRule type="expression" dxfId="116"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15" priority="771">
      <formula>IF(VLOOKUP($ES$3,#NAME?,MATCH($A4,#NAME?,0)+1,0)&gt;0,1,0)</formula>
    </cfRule>
    <cfRule type="expression" dxfId="114"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13" priority="776">
      <formula>IF(VLOOKUP($ET$3,#NAME?,MATCH($A4,#NAME?,0)+1,0)&gt;0,1,0)</formula>
    </cfRule>
    <cfRule type="expression" dxfId="112"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11" priority="781">
      <formula>IF(VLOOKUP($EU$3,#NAME?,MATCH($A4,#NAME?,0)+1,0)&gt;0,1,0)</formula>
    </cfRule>
    <cfRule type="expression" dxfId="11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9" priority="789">
      <formula>AND(IF(IFERROR(VLOOKUP($EV$3,#NAME?,MATCH($A4,#NAME?,0)+1,0),0)&gt;0,0,1),IF(IFERROR(VLOOKUP($EV$3,#NAME?,MATCH($A4,#NAME?,0)+1,0),0)&gt;0,0,1),IF(IFERROR(VLOOKUP($EV$3,#NAME?,MATCH($A4,#NAME?,0)+1,0),0)&gt;0,0,1),IF(IFERROR(MATCH($A4,#NAME?,0),0)&gt;0,1,0))</formula>
    </cfRule>
    <cfRule type="expression" dxfId="108" priority="786">
      <formula>IF(VLOOKUP($EV$3,#NAME?,MATCH($A4,#NAME?,0)+1,0)&gt;0,1,0)</formula>
    </cfRule>
  </conditionalFormatting>
  <conditionalFormatting sqref="EW4:EW1048576">
    <cfRule type="expression" dxfId="107" priority="794">
      <formula>AND(IF(IFERROR(VLOOKUP($EW$3,#NAME?,MATCH($A4,#NAME?,0)+1,0),0)&gt;0,0,1),IF(IFERROR(VLOOKUP($EW$3,#NAME?,MATCH($A4,#NAME?,0)+1,0),0)&gt;0,0,1),IF(IFERROR(VLOOKUP($EW$3,#NAME?,MATCH($A4,#NAME?,0)+1,0),0)&gt;0,0,1),IF(IFERROR(MATCH($A4,#NAME?,0),0)&gt;0,1,0))</formula>
    </cfRule>
    <cfRule type="expression" dxfId="106" priority="791">
      <formula>IF(VLOOKUP($EW$3,#NAME?,MATCH($A4,#NAME?,0)+1,0)&gt;0,1,0)</formula>
    </cfRule>
  </conditionalFormatting>
  <conditionalFormatting sqref="EX4:EX1048576">
    <cfRule type="expression" dxfId="105" priority="799">
      <formula>AND(IF(IFERROR(VLOOKUP($EX$3,#NAME?,MATCH($A4,#NAME?,0)+1,0),0)&gt;0,0,1),IF(IFERROR(VLOOKUP($EX$3,#NAME?,MATCH($A4,#NAME?,0)+1,0),0)&gt;0,0,1),IF(IFERROR(VLOOKUP($EX$3,#NAME?,MATCH($A4,#NAME?,0)+1,0),0)&gt;0,0,1),IF(IFERROR(MATCH($A4,#NAME?,0),0)&gt;0,1,0))</formula>
    </cfRule>
    <cfRule type="expression" dxfId="104" priority="796">
      <formula>IF(VLOOKUP($EX$3,#NAME?,MATCH($A4,#NAME?,0)+1,0)&gt;0,1,0)</formula>
    </cfRule>
  </conditionalFormatting>
  <conditionalFormatting sqref="EY4:EY1048576">
    <cfRule type="expression" dxfId="103" priority="801">
      <formula>IF(VLOOKUP($EY$3,#NAME?,MATCH($A4,#NAME?,0)+1,0)&gt;0,1,0)</formula>
    </cfRule>
    <cfRule type="expression" dxfId="102"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101" priority="806">
      <formula>IF(VLOOKUP($EZ$3,#NAME?,MATCH($A4,#NAME?,0)+1,0)&gt;0,1,0)</formula>
    </cfRule>
    <cfRule type="expression" dxfId="10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9" priority="811">
      <formula>IF(VLOOKUP($FA$3,#NAME?,MATCH($A4,#NAME?,0)+1,0)&gt;0,1,0)</formula>
    </cfRule>
    <cfRule type="expression" dxfId="98"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97" priority="816">
      <formula>IF(VLOOKUP($FB$3,#NAME?,MATCH($A4,#NAME?,0)+1,0)&gt;0,1,0)</formula>
    </cfRule>
    <cfRule type="expression" dxfId="96"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95" priority="821">
      <formula>IF(VLOOKUP($FC$3,#NAME?,MATCH($A4,#NAME?,0)+1,0)&gt;0,1,0)</formula>
    </cfRule>
    <cfRule type="expression" dxfId="94"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93" priority="826">
      <formula>IF(VLOOKUP($FD$3,#NAME?,MATCH($A4,#NAME?,0)+1,0)&gt;0,1,0)</formula>
    </cfRule>
    <cfRule type="expression" dxfId="92"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91" priority="831">
      <formula>IF(VLOOKUP($FE$3,#NAME?,MATCH($A4,#NAME?,0)+1,0)&gt;0,1,0)</formula>
    </cfRule>
    <cfRule type="expression" dxfId="9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9" priority="836">
      <formula>IF(VLOOKUP($FF$3,#NAME?,MATCH($A4,#NAME?,0)+1,0)&gt;0,1,0)</formula>
    </cfRule>
    <cfRule type="expression" dxfId="88"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87" priority="841">
      <formula>IF(VLOOKUP($FG$3,#NAME?,MATCH($A4,#NAME?,0)+1,0)&gt;0,1,0)</formula>
    </cfRule>
    <cfRule type="expression" dxfId="86"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85" priority="849">
      <formula>AND(IF(IFERROR(VLOOKUP($FH$3,#NAME?,MATCH($A4,#NAME?,0)+1,0),0)&gt;0,0,1),IF(IFERROR(VLOOKUP($FH$3,#NAME?,MATCH($A4,#NAME?,0)+1,0),0)&gt;0,0,1),IF(IFERROR(VLOOKUP($FH$3,#NAME?,MATCH($A4,#NAME?,0)+1,0),0)&gt;0,0,1),IF(IFERROR(MATCH($A4,#NAME?,0),0)&gt;0,1,0))</formula>
    </cfRule>
    <cfRule type="expression" dxfId="84" priority="846">
      <formula>IF(VLOOKUP($FH$3,#NAME?,MATCH($A4,#NAME?,0)+1,0)&gt;0,1,0)</formula>
    </cfRule>
  </conditionalFormatting>
  <conditionalFormatting sqref="FI4 FI7:FI1048576">
    <cfRule type="expression" dxfId="83"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82" priority="850">
      <formula>IF(LEN(FI4)&gt;0,1,0)</formula>
    </cfRule>
    <cfRule type="expression" dxfId="81" priority="851">
      <formula>IF(VLOOKUP($FI$3,#NAME?,MATCH($A4,#NAME?,0)+1,0)&gt;0,1,0)</formula>
    </cfRule>
  </conditionalFormatting>
  <conditionalFormatting sqref="FI5:FJ204">
    <cfRule type="expression" dxfId="80" priority="845">
      <formula>IF(LEN(FI5)&gt;0,1,0)</formula>
    </cfRule>
  </conditionalFormatting>
  <conditionalFormatting sqref="FJ7:FJ1048576">
    <cfRule type="expression" dxfId="79" priority="855">
      <formula>IF(LEN(FJ8)&gt;0,1,0)</formula>
    </cfRule>
    <cfRule type="expression" dxfId="78" priority="856">
      <formula>IF(VLOOKUP($FJ$3,#NAME?,MATCH($A8,#NAME?,0)+1,0)&gt;0,1,0)</formula>
    </cfRule>
    <cfRule type="expression" dxfId="77"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76" priority="861">
      <formula>IF(VLOOKUP($FK$3,#NAME?,MATCH($A4,#NAME?,0)+1,0)&gt;0,1,0)</formula>
    </cfRule>
    <cfRule type="expression" dxfId="75"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74" priority="860">
      <formula>IF(LEN(FK4)&gt;0,1,0)</formula>
    </cfRule>
  </conditionalFormatting>
  <conditionalFormatting sqref="FL4:FL1048576">
    <cfRule type="expression" dxfId="73" priority="866">
      <formula>IF(VLOOKUP($FL$3,#NAME?,MATCH($A4,#NAME?,0)+1,0)&gt;0,1,0)</formula>
    </cfRule>
    <cfRule type="expression" dxfId="72"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71" priority="871">
      <formula>IF(VLOOKUP($FM$3,#NAME?,MATCH($A4,#NAME?,0)+1,0)&gt;0,1,0)</formula>
    </cfRule>
    <cfRule type="expression" dxfId="7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9" priority="879">
      <formula>AND(IF(IFERROR(VLOOKUP($FN$3,#NAME?,MATCH($A4,#NAME?,0)+1,0),0)&gt;0,0,1),IF(IFERROR(VLOOKUP($FN$3,#NAME?,MATCH($A4,#NAME?,0)+1,0),0)&gt;0,0,1),IF(IFERROR(VLOOKUP($FN$3,#NAME?,MATCH($A4,#NAME?,0)+1,0),0)&gt;0,0,1),IF(IFERROR(MATCH($A4,#NAME?,0),0)&gt;0,1,0))</formula>
    </cfRule>
    <cfRule type="expression" dxfId="68" priority="876">
      <formula>IF(VLOOKUP($FN$3,#NAME?,MATCH($A4,#NAME?,0)+1,0)&gt;0,1,0)</formula>
    </cfRule>
  </conditionalFormatting>
  <conditionalFormatting sqref="FO4 FO7:FO1048576">
    <cfRule type="expression" dxfId="67"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66" priority="53">
      <formula>IF(LEN(K4)&gt;0,1,0)</formula>
    </cfRule>
  </conditionalFormatting>
  <conditionalFormatting sqref="FO5:FO204 K4:K204">
    <cfRule type="expression" dxfId="65" priority="1031">
      <formula>IF(VLOOKUP($K$3,#NAME?,MATCH($A4,#NAME?,0)+1,0)&gt;0,1,0)</formula>
    </cfRule>
  </conditionalFormatting>
  <conditionalFormatting sqref="FO5:FO204 K5:K1048576">
    <cfRule type="expression" dxfId="64" priority="54">
      <formula>IF(VLOOKUP($K$3,#NAME?,MATCH($A5,#NAME?,0)+1,0)&gt;0,1,0)</formula>
    </cfRule>
    <cfRule type="expression" dxfId="63"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62" priority="1030">
      <formula>IF(LEN(K4)&gt;0,1,0)</formula>
    </cfRule>
  </conditionalFormatting>
  <conditionalFormatting sqref="FO7:FO1048576 FO4">
    <cfRule type="expression" dxfId="61" priority="881">
      <formula>IF(VLOOKUP($FO$3,#NAME?,MATCH($A4,#NAME?,0)+1,0)&gt;0,1,0)</formula>
    </cfRule>
  </conditionalFormatting>
  <conditionalFormatting sqref="FO7:FO1048576">
    <cfRule type="expression" dxfId="60" priority="880">
      <formula>IF(LEN(FO7)&gt;0,1,0)</formula>
    </cfRule>
  </conditionalFormatting>
  <conditionalFormatting sqref="FP4:FP1048576">
    <cfRule type="expression" dxfId="59" priority="886">
      <formula>IF(VLOOKUP($FP$3,#NAME?,MATCH($A4,#NAME?,0)+1,0)&gt;0,1,0)</formula>
    </cfRule>
    <cfRule type="expression" dxfId="58"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57" priority="885">
      <formula>IF(LEN(FP4)&gt;0,1,0)</formula>
    </cfRule>
  </conditionalFormatting>
  <conditionalFormatting sqref="FQ4:FQ1048576">
    <cfRule type="expression" dxfId="56" priority="891">
      <formula>IF(VLOOKUP($FQ$3,#NAME?,MATCH($A4,#NAME?,0)+1,0)&gt;0,1,0)</formula>
    </cfRule>
    <cfRule type="expression" dxfId="5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54" priority="896">
      <formula>IF(VLOOKUP($FR$3,#NAME?,MATCH($A4,#NAME?,0)+1,0)&gt;0,1,0)</formula>
    </cfRule>
    <cfRule type="expression" dxfId="53"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52" priority="901">
      <formula>IF(VLOOKUP($FS$3,#NAME?,MATCH($A4,#NAME?,0)+1,0)&gt;0,1,0)</formula>
    </cfRule>
    <cfRule type="expression" dxfId="51"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50" priority="906">
      <formula>IF(VLOOKUP($FT$3,#NAME?,MATCH($A4,#NAME?,0)+1,0)&gt;0,1,0)</formula>
    </cfRule>
    <cfRule type="expression" dxfId="49"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48" priority="914">
      <formula>AND(IF(IFERROR(VLOOKUP($FU$3,#NAME?,MATCH($A4,#NAME?,0)+1,0),0)&gt;0,0,1),IF(IFERROR(VLOOKUP($FU$3,#NAME?,MATCH($A4,#NAME?,0)+1,0),0)&gt;0,0,1),IF(IFERROR(VLOOKUP($FU$3,#NAME?,MATCH($A4,#NAME?,0)+1,0),0)&gt;0,0,1),IF(IFERROR(MATCH($A4,#NAME?,0),0)&gt;0,1,0))</formula>
    </cfRule>
    <cfRule type="expression" dxfId="47" priority="911">
      <formula>IF(VLOOKUP($FU$3,#NAME?,MATCH($A4,#NAME?,0)+1,0)&gt;0,1,0)</formula>
    </cfRule>
  </conditionalFormatting>
  <conditionalFormatting sqref="FV4:FV1048576">
    <cfRule type="expression" dxfId="46" priority="916">
      <formula>IF(VLOOKUP($FV$3,#NAME?,MATCH($A4,#NAME?,0)+1,0)&gt;0,1,0)</formula>
    </cfRule>
    <cfRule type="expression" dxfId="4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44" priority="921">
      <formula>IF(VLOOKUP($FW$3,#NAME?,MATCH($A4,#NAME?,0)+1,0)&gt;0,1,0)</formula>
    </cfRule>
    <cfRule type="expression" dxfId="43"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42" priority="926">
      <formula>IF(VLOOKUP($FX$3,#NAME?,MATCH($A4,#NAME?,0)+1,0)&gt;0,1,0)</formula>
    </cfRule>
    <cfRule type="expression" dxfId="41"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40" priority="931">
      <formula>IF(VLOOKUP($FY$3,#NAME?,MATCH($A4,#NAME?,0)+1,0)&gt;0,1,0)</formula>
    </cfRule>
    <cfRule type="expression" dxfId="39"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38" priority="936">
      <formula>IF(VLOOKUP($FZ$3,#NAME?,MATCH($A4,#NAME?,0)+1,0)&gt;0,1,0)</formula>
    </cfRule>
    <cfRule type="expression" dxfId="37"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36" priority="944">
      <formula>AND(IF(IFERROR(VLOOKUP($GA$3,#NAME?,MATCH($A4,#NAME?,0)+1,0),0)&gt;0,0,1),IF(IFERROR(VLOOKUP($GA$3,#NAME?,MATCH($A4,#NAME?,0)+1,0),0)&gt;0,0,1),IF(IFERROR(VLOOKUP($GA$3,#NAME?,MATCH($A4,#NAME?,0)+1,0),0)&gt;0,0,1),IF(IFERROR(MATCH($A4,#NAME?,0),0)&gt;0,1,0))</formula>
    </cfRule>
    <cfRule type="expression" dxfId="35" priority="941">
      <formula>IF(VLOOKUP($GA$3,#NAME?,MATCH($A4,#NAME?,0)+1,0)&gt;0,1,0)</formula>
    </cfRule>
  </conditionalFormatting>
  <conditionalFormatting sqref="GB4:GB1048576">
    <cfRule type="expression" dxfId="34" priority="946">
      <formula>IF(VLOOKUP($GB$3,#NAME?,MATCH($A4,#NAME?,0)+1,0)&gt;0,1,0)</formula>
    </cfRule>
    <cfRule type="expression" dxfId="33"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32" priority="951">
      <formula>IF(VLOOKUP($GC$3,#NAME?,MATCH($A4,#NAME?,0)+1,0)&gt;0,1,0)</formula>
    </cfRule>
    <cfRule type="expression" dxfId="31"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30" priority="956">
      <formula>IF(VLOOKUP($GD$3,#NAME?,MATCH($A4,#NAME?,0)+1,0)&gt;0,1,0)</formula>
    </cfRule>
    <cfRule type="expression" dxfId="29"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28" priority="961">
      <formula>IF(VLOOKUP($GE$3,#NAME?,MATCH($A4,#NAME?,0)+1,0)&gt;0,1,0)</formula>
    </cfRule>
    <cfRule type="expression" dxfId="27"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26" priority="969">
      <formula>AND(IF(IFERROR(VLOOKUP($GF$3,#NAME?,MATCH($A4,#NAME?,0)+1,0),0)&gt;0,0,1),IF(IFERROR(VLOOKUP($GF$3,#NAME?,MATCH($A4,#NAME?,0)+1,0),0)&gt;0,0,1),IF(IFERROR(VLOOKUP($GF$3,#NAME?,MATCH($A4,#NAME?,0)+1,0),0)&gt;0,0,1),IF(IFERROR(MATCH($A4,#NAME?,0),0)&gt;0,1,0))</formula>
    </cfRule>
    <cfRule type="expression" dxfId="25" priority="966">
      <formula>IF(VLOOKUP($GF$3,#NAME?,MATCH($A4,#NAME?,0)+1,0)&gt;0,1,0)</formula>
    </cfRule>
  </conditionalFormatting>
  <conditionalFormatting sqref="GG4:GG1048576">
    <cfRule type="expression" dxfId="24" priority="971">
      <formula>IF(VLOOKUP($GG$3,#NAME?,MATCH($A4,#NAME?,0)+1,0)&gt;0,1,0)</formula>
    </cfRule>
    <cfRule type="expression" dxfId="23"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22" priority="979">
      <formula>AND(IF(IFERROR(VLOOKUP($GH$3,#NAME?,MATCH($A4,#NAME?,0)+1,0),0)&gt;0,0,1),IF(IFERROR(VLOOKUP($GH$3,#NAME?,MATCH($A4,#NAME?,0)+1,0),0)&gt;0,0,1),IF(IFERROR(VLOOKUP($GH$3,#NAME?,MATCH($A4,#NAME?,0)+1,0),0)&gt;0,0,1),IF(IFERROR(MATCH($A4,#NAME?,0),0)&gt;0,1,0))</formula>
    </cfRule>
    <cfRule type="expression" dxfId="21" priority="976">
      <formula>IF(VLOOKUP($GH$3,#NAME?,MATCH($A4,#NAME?,0)+1,0)&gt;0,1,0)</formula>
    </cfRule>
  </conditionalFormatting>
  <conditionalFormatting sqref="GI4:GI1048576">
    <cfRule type="expression" dxfId="20" priority="981">
      <formula>IF(VLOOKUP($GI$3,#NAME?,MATCH($A4,#NAME?,0)+1,0)&gt;0,1,0)</formula>
    </cfRule>
    <cfRule type="expression" dxfId="19"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8" priority="986">
      <formula>IF(VLOOKUP($GJ$3,#NAME?,MATCH($A4,#NAME?,0)+1,0)&gt;0,1,0)</formula>
    </cfRule>
    <cfRule type="expression" dxfId="17"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8" priority="1">
      <formula>IF(LEN(B3)&gt;0,1,0)</formula>
    </cfRule>
    <cfRule type="expression" dxfId="7" priority="2">
      <formula>IF(VLOOKUP($AH$3,#NAME?,MATCH($A2,#NAME?,0)+1,0)&gt;0,1,0)</formula>
    </cfRule>
    <cfRule type="expression" dxfId="6"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 priority="1">
      <formula>IF(LEN(B3)&gt;0,1,0)</formula>
    </cfRule>
    <cfRule type="expression" dxfId="4" priority="2">
      <formula>IF(VLOOKUP($AH$3,#NAME?,MATCH($A2,#NAME?,0)+1,0)&gt;0,1,0)</formula>
    </cfRule>
    <cfRule type="expression" dxfId="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2" priority="1">
      <formula>IF(LEN(B3)&gt;0,1,0)</formula>
    </cfRule>
    <cfRule type="expression" dxfId="1" priority="2">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M12" sqref="M12"/>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replacement {language} backlit keyboard for HP   </v>
      </c>
      <c r="E1" s="62" t="s">
        <v>352</v>
      </c>
      <c r="F1" s="62"/>
      <c r="G1" s="62"/>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replacement {language} non-backlit keyboard for HP   </v>
      </c>
    </row>
    <row r="3" spans="1:22" x14ac:dyDescent="0.15">
      <c r="A3" s="37" t="s">
        <v>354</v>
      </c>
      <c r="B3" s="60"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44.99</v>
      </c>
      <c r="C4" s="42" t="b">
        <f>FALSE()</f>
        <v>0</v>
      </c>
      <c r="D4" s="42" t="b">
        <f>TRUE()</f>
        <v>1</v>
      </c>
      <c r="E4" s="61">
        <v>5714401845003</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German</v>
      </c>
      <c r="I4" s="44" t="b">
        <f>TRUE()</f>
        <v>1</v>
      </c>
      <c r="J4" s="45" t="b">
        <v>1</v>
      </c>
      <c r="K4" s="36" t="s">
        <v>686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 PS/840 G5 silver/BL/DE/1.jpg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 PS/840 G5 silver/BL/DE/2.jpg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 PS/840 G5 silver/BL/DE/3.jpg</v>
      </c>
      <c r="P4" t="str">
        <f t="shared" ref="P4:P35" si="3">IF(ISBLANK(K4),"",IF(L4, "https://raw.githubusercontent.com/PatrickVibild/TellusAmazonPictures/master/pictures/"&amp;K4&amp;"/4.jpg", ""))</f>
        <v>https://raw.githubusercontent.com/PatrickVibild/TellusAmazonPictures/master/pictures/HP/W. PS/840 G5 silver/BL/DE/4.jpg</v>
      </c>
      <c r="Q4" t="str">
        <f t="shared" ref="Q4:Q35" si="4">IF(ISBLANK(K4),"",IF(L4, "https://raw.githubusercontent.com/PatrickVibild/TellusAmazonPictures/master/pictures/"&amp;K4&amp;"/5.jpg", ""))</f>
        <v>https://raw.githubusercontent.com/PatrickVibild/TellusAmazonPictures/master/pictures/HP/W. PS/840 G5 silver/BL/DE/5.jpg</v>
      </c>
      <c r="R4" t="str">
        <f t="shared" ref="R4:R35" si="5">IF(ISBLANK(K4),"",IF(L4, "https://raw.githubusercontent.com/PatrickVibild/TellusAmazonPictures/master/pictures/"&amp;K4&amp;"/6.jpg", ""))</f>
        <v>https://raw.githubusercontent.com/PatrickVibild/TellusAmazonPictures/master/pictures/HP/W. PS/840 G5 silver/BL/DE/6.jpg</v>
      </c>
      <c r="S4" t="str">
        <f t="shared" ref="S4:S35" si="6">IF(ISBLANK(K4),"",IF(L4, "https://raw.githubusercontent.com/PatrickVibild/TellusAmazonPictures/master/pictures/"&amp;K4&amp;"/7.jpg", ""))</f>
        <v>https://raw.githubusercontent.com/PatrickVibild/TellusAmazonPictures/master/pictures/HP/W. PS/840 G5 silver/BL/DE/7.jpg</v>
      </c>
      <c r="T4" t="str">
        <f t="shared" ref="T4:T35" si="7">IF(ISBLANK(K4),"",IF(L4, "https://raw.githubusercontent.com/PatrickVibild/TellusAmazonPictures/master/pictures/"&amp;K4&amp;"/8.jpg",""))</f>
        <v>https://raw.githubusercontent.com/PatrickVibild/TellusAmazonPictures/master/pictures/HP/W. PS/840 G5 silver/BL/DE/8.jpg</v>
      </c>
      <c r="U4" t="str">
        <f t="shared" ref="U4:U35" si="8">IF(ISBLANK(K4),"",IF(L4, "https://raw.githubusercontent.com/PatrickVibild/TellusAmazonPictures/master/pictures/"&amp;K4&amp;"/9.jpg", ""))</f>
        <v>https://raw.githubusercontent.com/PatrickVibild/TellusAmazonPictures/master/pictures/HP/W. PS/840 G5 silver/BL/DE/9.jpg</v>
      </c>
      <c r="V4" s="43">
        <f>MATCH(G4,options!$D$1:$D$20,0)</f>
        <v>1</v>
      </c>
    </row>
    <row r="5" spans="1:22" ht="42" x14ac:dyDescent="0.15">
      <c r="A5" s="37" t="s">
        <v>371</v>
      </c>
      <c r="B5" s="41">
        <v>40.99</v>
      </c>
      <c r="C5" s="42" t="b">
        <f>FALSE()</f>
        <v>0</v>
      </c>
      <c r="D5" s="42" t="b">
        <f>TRUE()</f>
        <v>1</v>
      </c>
      <c r="E5" s="61">
        <v>5714401845010</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French</v>
      </c>
      <c r="I5" s="44" t="b">
        <f>TRUE()</f>
        <v>1</v>
      </c>
      <c r="J5" s="45" t="b">
        <v>1</v>
      </c>
      <c r="K5" s="36" t="s">
        <v>687</v>
      </c>
      <c r="L5" s="46" t="b">
        <v>1</v>
      </c>
      <c r="M5" s="47" t="str">
        <f t="shared" si="0"/>
        <v>https://raw.githubusercontent.com/PatrickVibild/TellusAmazonPictures/master/pictures/HP/W. PS/840 G5 silver/BL/FR/1.jpg</v>
      </c>
      <c r="N5" s="47" t="str">
        <f t="shared" si="1"/>
        <v>https://raw.githubusercontent.com/PatrickVibild/TellusAmazonPictures/master/pictures/HP/W. PS/840 G5 silver/BL/FR/2.jpg</v>
      </c>
      <c r="O5" s="48" t="str">
        <f t="shared" si="2"/>
        <v>https://raw.githubusercontent.com/PatrickVibild/TellusAmazonPictures/master/pictures/HP/W. PS/840 G5 silver/BL/FR/3.jpg</v>
      </c>
      <c r="P5" t="str">
        <f t="shared" si="3"/>
        <v>https://raw.githubusercontent.com/PatrickVibild/TellusAmazonPictures/master/pictures/HP/W. PS/840 G5 silver/BL/FR/4.jpg</v>
      </c>
      <c r="Q5" t="str">
        <f t="shared" si="4"/>
        <v>https://raw.githubusercontent.com/PatrickVibild/TellusAmazonPictures/master/pictures/HP/W. PS/840 G5 silver/BL/FR/5.jpg</v>
      </c>
      <c r="R5" t="str">
        <f t="shared" si="5"/>
        <v>https://raw.githubusercontent.com/PatrickVibild/TellusAmazonPictures/master/pictures/HP/W. PS/840 G5 silver/BL/FR/6.jpg</v>
      </c>
      <c r="S5" t="str">
        <f t="shared" si="6"/>
        <v>https://raw.githubusercontent.com/PatrickVibild/TellusAmazonPictures/master/pictures/HP/W. PS/840 G5 silver/BL/FR/7.jpg</v>
      </c>
      <c r="T5" t="str">
        <f t="shared" si="7"/>
        <v>https://raw.githubusercontent.com/PatrickVibild/TellusAmazonPictures/master/pictures/HP/W. PS/840 G5 silver/BL/FR/8.jpg</v>
      </c>
      <c r="U5" t="str">
        <f t="shared" si="8"/>
        <v>https://raw.githubusercontent.com/PatrickVibild/TellusAmazonPictures/master/pictures/HP/W. PS/840 G5 silver/BL/FR/9.jpg</v>
      </c>
      <c r="V5" s="43">
        <f>MATCH(G5,options!$D$1:$D$20,0)</f>
        <v>2</v>
      </c>
    </row>
    <row r="6" spans="1:22" ht="42" x14ac:dyDescent="0.15">
      <c r="A6" s="37" t="s">
        <v>373</v>
      </c>
      <c r="B6" s="49" t="s">
        <v>414</v>
      </c>
      <c r="C6" s="42" t="b">
        <f>FALSE()</f>
        <v>0</v>
      </c>
      <c r="D6" s="42" t="b">
        <f>TRUE()</f>
        <v>1</v>
      </c>
      <c r="E6" s="61">
        <v>5714401845027</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v>
      </c>
      <c r="I6" s="44" t="b">
        <f>TRUE()</f>
        <v>1</v>
      </c>
      <c r="J6" s="45" t="b">
        <v>1</v>
      </c>
      <c r="K6" s="36" t="s">
        <v>688</v>
      </c>
      <c r="L6" s="46" t="b">
        <v>1</v>
      </c>
      <c r="M6" s="47" t="str">
        <f t="shared" si="0"/>
        <v>https://raw.githubusercontent.com/PatrickVibild/TellusAmazonPictures/master/pictures/HP/W. PS/840 G5 silver/BL/IT/1.jpg</v>
      </c>
      <c r="N6" s="47" t="str">
        <f t="shared" si="1"/>
        <v>https://raw.githubusercontent.com/PatrickVibild/TellusAmazonPictures/master/pictures/HP/W. PS/840 G5 silver/BL/IT/2.jpg</v>
      </c>
      <c r="O6" s="48" t="str">
        <f t="shared" si="2"/>
        <v>https://raw.githubusercontent.com/PatrickVibild/TellusAmazonPictures/master/pictures/HP/W. PS/840 G5 silver/BL/IT/3.jpg</v>
      </c>
      <c r="P6" t="str">
        <f t="shared" si="3"/>
        <v>https://raw.githubusercontent.com/PatrickVibild/TellusAmazonPictures/master/pictures/HP/W. PS/840 G5 silver/BL/IT/4.jpg</v>
      </c>
      <c r="Q6" t="str">
        <f t="shared" si="4"/>
        <v>https://raw.githubusercontent.com/PatrickVibild/TellusAmazonPictures/master/pictures/HP/W. PS/840 G5 silver/BL/IT/5.jpg</v>
      </c>
      <c r="R6" t="str">
        <f t="shared" si="5"/>
        <v>https://raw.githubusercontent.com/PatrickVibild/TellusAmazonPictures/master/pictures/HP/W. PS/840 G5 silver/BL/IT/6.jpg</v>
      </c>
      <c r="S6" t="str">
        <f t="shared" si="6"/>
        <v>https://raw.githubusercontent.com/PatrickVibild/TellusAmazonPictures/master/pictures/HP/W. PS/840 G5 silver/BL/IT/7.jpg</v>
      </c>
      <c r="T6" t="str">
        <f t="shared" si="7"/>
        <v>https://raw.githubusercontent.com/PatrickVibild/TellusAmazonPictures/master/pictures/HP/W. PS/840 G5 silver/BL/IT/8.jpg</v>
      </c>
      <c r="U6" t="str">
        <f t="shared" si="8"/>
        <v>https://raw.githubusercontent.com/PatrickVibild/TellusAmazonPictures/master/pictures/HP/W. PS/840 G5 silver/BL/IT/9.jpg</v>
      </c>
      <c r="V6" s="43">
        <f>MATCH(G6,options!$D$1:$D$20,0)</f>
        <v>3</v>
      </c>
    </row>
    <row r="7" spans="1:22" ht="42" x14ac:dyDescent="0.15">
      <c r="A7" s="37" t="s">
        <v>376</v>
      </c>
      <c r="B7" s="50" t="str">
        <f>IF(B6=options!C1,"32","41")</f>
        <v>32</v>
      </c>
      <c r="C7" s="42" t="b">
        <f>FALSE()</f>
        <v>0</v>
      </c>
      <c r="D7" s="42" t="b">
        <f>TRUE()</f>
        <v>1</v>
      </c>
      <c r="E7" s="61">
        <v>5714401845034</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Spanish</v>
      </c>
      <c r="I7" s="44" t="b">
        <f>TRUE()</f>
        <v>1</v>
      </c>
      <c r="J7" s="45" t="b">
        <v>1</v>
      </c>
      <c r="K7" s="36" t="s">
        <v>689</v>
      </c>
      <c r="L7" s="46" t="b">
        <v>1</v>
      </c>
      <c r="M7" s="47" t="str">
        <f t="shared" si="0"/>
        <v>https://raw.githubusercontent.com/PatrickVibild/TellusAmazonPictures/master/pictures/HP/W. PS/840 G5 silver/BL/ES/1.jpg</v>
      </c>
      <c r="N7" s="47" t="str">
        <f t="shared" si="1"/>
        <v>https://raw.githubusercontent.com/PatrickVibild/TellusAmazonPictures/master/pictures/HP/W. PS/840 G5 silver/BL/ES/2.jpg</v>
      </c>
      <c r="O7" s="48" t="str">
        <f t="shared" si="2"/>
        <v>https://raw.githubusercontent.com/PatrickVibild/TellusAmazonPictures/master/pictures/HP/W. PS/840 G5 silver/BL/ES/3.jpg</v>
      </c>
      <c r="P7" t="str">
        <f t="shared" si="3"/>
        <v>https://raw.githubusercontent.com/PatrickVibild/TellusAmazonPictures/master/pictures/HP/W. PS/840 G5 silver/BL/ES/4.jpg</v>
      </c>
      <c r="Q7" t="str">
        <f t="shared" si="4"/>
        <v>https://raw.githubusercontent.com/PatrickVibild/TellusAmazonPictures/master/pictures/HP/W. PS/840 G5 silver/BL/ES/5.jpg</v>
      </c>
      <c r="R7" t="str">
        <f t="shared" si="5"/>
        <v>https://raw.githubusercontent.com/PatrickVibild/TellusAmazonPictures/master/pictures/HP/W. PS/840 G5 silver/BL/ES/6.jpg</v>
      </c>
      <c r="S7" t="str">
        <f t="shared" si="6"/>
        <v>https://raw.githubusercontent.com/PatrickVibild/TellusAmazonPictures/master/pictures/HP/W. PS/840 G5 silver/BL/ES/7.jpg</v>
      </c>
      <c r="T7" t="str">
        <f t="shared" si="7"/>
        <v>https://raw.githubusercontent.com/PatrickVibild/TellusAmazonPictures/master/pictures/HP/W. PS/840 G5 silver/BL/ES/8.jpg</v>
      </c>
      <c r="U7" t="str">
        <f t="shared" si="8"/>
        <v>https://raw.githubusercontent.com/PatrickVibild/TellusAmazonPictures/master/pictures/HP/W. PS/840 G5 silver/BL/ES/9.jpg</v>
      </c>
      <c r="V7" s="43">
        <f>MATCH(G7,options!$D$1:$D$20,0)</f>
        <v>4</v>
      </c>
    </row>
    <row r="8" spans="1:22" ht="42" x14ac:dyDescent="0.15">
      <c r="A8" s="37" t="s">
        <v>378</v>
      </c>
      <c r="B8" s="50" t="str">
        <f>IF(B6=options!C1,"18","17")</f>
        <v>18</v>
      </c>
      <c r="C8" s="42" t="b">
        <f>FALSE()</f>
        <v>0</v>
      </c>
      <c r="D8" s="42" t="b">
        <f>TRUE()</f>
        <v>1</v>
      </c>
      <c r="E8" s="61">
        <v>5714401845041</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44" t="b">
        <f>TRUE()</f>
        <v>1</v>
      </c>
      <c r="J8" s="45" t="b">
        <v>1</v>
      </c>
      <c r="K8" s="36" t="s">
        <v>690</v>
      </c>
      <c r="L8" s="46" t="b">
        <v>1</v>
      </c>
      <c r="M8" s="47" t="str">
        <f t="shared" si="0"/>
        <v>https://raw.githubusercontent.com/PatrickVibild/TellusAmazonPictures/master/pictures/HP/W. PS/840 G5 silver/BL/UK/1.jpg</v>
      </c>
      <c r="N8" s="47" t="str">
        <f t="shared" si="1"/>
        <v>https://raw.githubusercontent.com/PatrickVibild/TellusAmazonPictures/master/pictures/HP/W. PS/840 G5 silver/BL/UK/2.jpg</v>
      </c>
      <c r="O8" s="48" t="str">
        <f t="shared" si="2"/>
        <v>https://raw.githubusercontent.com/PatrickVibild/TellusAmazonPictures/master/pictures/HP/W. PS/840 G5 silver/BL/UK/3.jpg</v>
      </c>
      <c r="P8" t="str">
        <f t="shared" si="3"/>
        <v>https://raw.githubusercontent.com/PatrickVibild/TellusAmazonPictures/master/pictures/HP/W. PS/840 G5 silver/BL/UK/4.jpg</v>
      </c>
      <c r="Q8" t="str">
        <f t="shared" si="4"/>
        <v>https://raw.githubusercontent.com/PatrickVibild/TellusAmazonPictures/master/pictures/HP/W. PS/840 G5 silver/BL/UK/5.jpg</v>
      </c>
      <c r="R8" t="str">
        <f t="shared" si="5"/>
        <v>https://raw.githubusercontent.com/PatrickVibild/TellusAmazonPictures/master/pictures/HP/W. PS/840 G5 silver/BL/UK/6.jpg</v>
      </c>
      <c r="S8" t="str">
        <f t="shared" si="6"/>
        <v>https://raw.githubusercontent.com/PatrickVibild/TellusAmazonPictures/master/pictures/HP/W. PS/840 G5 silver/BL/UK/7.jpg</v>
      </c>
      <c r="T8" t="str">
        <f t="shared" si="7"/>
        <v>https://raw.githubusercontent.com/PatrickVibild/TellusAmazonPictures/master/pictures/HP/W. PS/840 G5 silver/BL/UK/8.jpg</v>
      </c>
      <c r="U8" t="str">
        <f t="shared" si="8"/>
        <v>https://raw.githubusercontent.com/PatrickVibild/TellusAmazonPictures/master/pictures/HP/W. PS/840 G5 silver/BL/UK/9.jpg</v>
      </c>
      <c r="V8" s="43">
        <f>MATCH(G8,options!$D$1:$D$20,0)</f>
        <v>5</v>
      </c>
    </row>
    <row r="9" spans="1:22" ht="42" x14ac:dyDescent="0.15">
      <c r="A9" s="37" t="s">
        <v>380</v>
      </c>
      <c r="B9" s="50" t="str">
        <f>IF(B6=options!C1,"2","5")</f>
        <v>2</v>
      </c>
      <c r="C9" s="42" t="b">
        <f>FALSE()</f>
        <v>0</v>
      </c>
      <c r="D9" s="42" t="b">
        <f>TRUE()</f>
        <v>1</v>
      </c>
      <c r="E9" s="61">
        <v>5714401845058</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Scandinavian – Nordic</v>
      </c>
      <c r="I9" s="44" t="b">
        <f>TRUE()</f>
        <v>1</v>
      </c>
      <c r="J9" s="45" t="b">
        <v>1</v>
      </c>
      <c r="K9" s="36" t="s">
        <v>691</v>
      </c>
      <c r="L9" s="46" t="b">
        <v>1</v>
      </c>
      <c r="M9" s="47" t="str">
        <f t="shared" si="0"/>
        <v>https://raw.githubusercontent.com/PatrickVibild/TellusAmazonPictures/master/pictures/HP/W. PS/840 G5 silver/BL/NOR/1.jpg</v>
      </c>
      <c r="N9" s="47" t="str">
        <f t="shared" si="1"/>
        <v>https://raw.githubusercontent.com/PatrickVibild/TellusAmazonPictures/master/pictures/HP/W. PS/840 G5 silver/BL/NOR/2.jpg</v>
      </c>
      <c r="O9" s="48" t="str">
        <f t="shared" si="2"/>
        <v>https://raw.githubusercontent.com/PatrickVibild/TellusAmazonPictures/master/pictures/HP/W. PS/840 G5 silver/BL/NOR/3.jpg</v>
      </c>
      <c r="P9" t="str">
        <f t="shared" si="3"/>
        <v>https://raw.githubusercontent.com/PatrickVibild/TellusAmazonPictures/master/pictures/HP/W. PS/840 G5 silver/BL/NOR/4.jpg</v>
      </c>
      <c r="Q9" t="str">
        <f t="shared" si="4"/>
        <v>https://raw.githubusercontent.com/PatrickVibild/TellusAmazonPictures/master/pictures/HP/W. PS/840 G5 silver/BL/NOR/5.jpg</v>
      </c>
      <c r="R9" t="str">
        <f t="shared" si="5"/>
        <v>https://raw.githubusercontent.com/PatrickVibild/TellusAmazonPictures/master/pictures/HP/W. PS/840 G5 silver/BL/NOR/6.jpg</v>
      </c>
      <c r="S9" t="str">
        <f t="shared" si="6"/>
        <v>https://raw.githubusercontent.com/PatrickVibild/TellusAmazonPictures/master/pictures/HP/W. PS/840 G5 silver/BL/NOR/7.jpg</v>
      </c>
      <c r="T9" t="str">
        <f t="shared" si="7"/>
        <v>https://raw.githubusercontent.com/PatrickVibild/TellusAmazonPictures/master/pictures/HP/W. PS/840 G5 silver/BL/NOR/8.jpg</v>
      </c>
      <c r="U9" t="str">
        <f t="shared" si="8"/>
        <v>https://raw.githubusercontent.com/PatrickVibild/TellusAmazonPictures/master/pictures/HP/W. PS/840 G5 silver/BL/NOR/9.jpg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Belgian</v>
      </c>
      <c r="I10" s="44" t="b">
        <f>TRUE()</f>
        <v>1</v>
      </c>
      <c r="J10" s="45" t="b">
        <v>1</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Swiss</v>
      </c>
      <c r="I11" s="44" t="b">
        <f>TRUE()</f>
        <v>1</v>
      </c>
      <c r="J11" s="45" t="b">
        <v>1</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42" x14ac:dyDescent="0.15">
      <c r="B12" s="51"/>
      <c r="C12" s="42" t="b">
        <f>FALSE()</f>
        <v>0</v>
      </c>
      <c r="D12" s="42" t="b">
        <f>FALSE()</f>
        <v>0</v>
      </c>
      <c r="E12" s="61">
        <v>5714401845089</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International</v>
      </c>
      <c r="I12" s="44" t="b">
        <f>TRUE()</f>
        <v>1</v>
      </c>
      <c r="J12" s="45" t="b">
        <v>1</v>
      </c>
      <c r="K12" s="36" t="s">
        <v>692</v>
      </c>
      <c r="L12" s="46" t="b">
        <v>1</v>
      </c>
      <c r="M12" s="47" t="str">
        <f t="shared" si="0"/>
        <v>https://raw.githubusercontent.com/PatrickVibild/TellusAmazonPictures/master/pictures/HP/W. PS/840 G5 silver/BL/USI/1.jpg</v>
      </c>
      <c r="N12" s="47" t="str">
        <f t="shared" si="1"/>
        <v>https://raw.githubusercontent.com/PatrickVibild/TellusAmazonPictures/master/pictures/HP/W. PS/840 G5 silver/BL/USI/2.jpg</v>
      </c>
      <c r="O12" s="48" t="str">
        <f t="shared" si="2"/>
        <v>https://raw.githubusercontent.com/PatrickVibild/TellusAmazonPictures/master/pictures/HP/W. PS/840 G5 silver/BL/USI/3.jpg</v>
      </c>
      <c r="P12" t="str">
        <f t="shared" si="3"/>
        <v>https://raw.githubusercontent.com/PatrickVibild/TellusAmazonPictures/master/pictures/HP/W. PS/840 G5 silver/BL/USI/4.jpg</v>
      </c>
      <c r="Q12" t="str">
        <f t="shared" si="4"/>
        <v>https://raw.githubusercontent.com/PatrickVibild/TellusAmazonPictures/master/pictures/HP/W. PS/840 G5 silver/BL/USI/5.jpg</v>
      </c>
      <c r="R12" t="str">
        <f t="shared" si="5"/>
        <v>https://raw.githubusercontent.com/PatrickVibild/TellusAmazonPictures/master/pictures/HP/W. PS/840 G5 silver/BL/USI/6.jpg</v>
      </c>
      <c r="S12" t="str">
        <f t="shared" si="6"/>
        <v>https://raw.githubusercontent.com/PatrickVibild/TellusAmazonPictures/master/pictures/HP/W. PS/840 G5 silver/BL/USI/7.jpg</v>
      </c>
      <c r="T12" t="str">
        <f t="shared" si="7"/>
        <v>https://raw.githubusercontent.com/PatrickVibild/TellusAmazonPictures/master/pictures/HP/W. PS/840 G5 silver/BL/USI/8.jpg</v>
      </c>
      <c r="U12" t="str">
        <f t="shared" si="8"/>
        <v>https://raw.githubusercontent.com/PatrickVibild/TellusAmazonPictures/master/pictures/HP/W. PS/840 G5 silver/BL/USI/9.jpg</v>
      </c>
      <c r="V12" s="43">
        <f>MATCH(G12,options!$D$1:$D$20,0)</f>
        <v>16</v>
      </c>
    </row>
    <row r="13" spans="1:22" ht="42" x14ac:dyDescent="0.15">
      <c r="A13" s="37" t="s">
        <v>387</v>
      </c>
      <c r="B13" s="60" t="s">
        <v>685</v>
      </c>
      <c r="C13" s="42" t="b">
        <v>1</v>
      </c>
      <c r="D13" s="42" t="b">
        <f>FALSE()</f>
        <v>0</v>
      </c>
      <c r="E13" s="61">
        <v>5714401845096</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1</v>
      </c>
      <c r="K13" s="36" t="s">
        <v>693</v>
      </c>
      <c r="L13" s="46" t="b">
        <v>1</v>
      </c>
      <c r="M13" s="47" t="str">
        <f t="shared" si="0"/>
        <v>https://raw.githubusercontent.com/PatrickVibild/TellusAmazonPictures/master/pictures/HP/W. PS/840 G5 silver/BL/US/1.jpg</v>
      </c>
      <c r="N13" s="47" t="str">
        <f t="shared" si="1"/>
        <v>https://raw.githubusercontent.com/PatrickVibild/TellusAmazonPictures/master/pictures/HP/W. PS/840 G5 silver/BL/US/2.jpg</v>
      </c>
      <c r="O13" s="48" t="str">
        <f t="shared" si="2"/>
        <v>https://raw.githubusercontent.com/PatrickVibild/TellusAmazonPictures/master/pictures/HP/W. PS/840 G5 silver/BL/US/3.jpg</v>
      </c>
      <c r="P13" t="str">
        <f t="shared" si="3"/>
        <v>https://raw.githubusercontent.com/PatrickVibild/TellusAmazonPictures/master/pictures/HP/W. PS/840 G5 silver/BL/US/4.jpg</v>
      </c>
      <c r="Q13" t="str">
        <f t="shared" si="4"/>
        <v>https://raw.githubusercontent.com/PatrickVibild/TellusAmazonPictures/master/pictures/HP/W. PS/840 G5 silver/BL/US/5.jpg</v>
      </c>
      <c r="R13" t="str">
        <f t="shared" si="5"/>
        <v>https://raw.githubusercontent.com/PatrickVibild/TellusAmazonPictures/master/pictures/HP/W. PS/840 G5 silver/BL/US/6.jpg</v>
      </c>
      <c r="S13" t="str">
        <f t="shared" si="6"/>
        <v>https://raw.githubusercontent.com/PatrickVibild/TellusAmazonPictures/master/pictures/HP/W. PS/840 G5 silver/BL/US/7.jpg</v>
      </c>
      <c r="T13" t="str">
        <f t="shared" si="7"/>
        <v>https://raw.githubusercontent.com/PatrickVibild/TellusAmazonPictures/master/pictures/HP/W. PS/840 G5 silver/BL/US/8.jpg</v>
      </c>
      <c r="U13" t="str">
        <f t="shared" si="8"/>
        <v>https://raw.githubusercontent.com/PatrickVibild/TellusAmazonPictures/master/pictures/HP/W. PS/840 G5 silver/BL/US/9.jpg</v>
      </c>
      <c r="V13" s="43">
        <f>MATCH(G13,options!$D$1:$D$20,0)</f>
        <v>18</v>
      </c>
    </row>
    <row r="14" spans="1:22" x14ac:dyDescent="0.15">
      <c r="A14" s="37" t="s">
        <v>389</v>
      </c>
      <c r="B14" s="60">
        <v>5714401845997</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Hungarian</v>
      </c>
      <c r="I14" s="44" t="b">
        <f>TRUE()</f>
        <v>1</v>
      </c>
      <c r="J14" s="45" t="b">
        <v>1</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Dutch</v>
      </c>
      <c r="I15" s="44" t="b">
        <f>TRUE()</f>
        <v>1</v>
      </c>
      <c r="J15" s="45" t="b">
        <v>1</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Norwegian</v>
      </c>
      <c r="I16" s="44" t="b">
        <f>TRUE()</f>
        <v>1</v>
      </c>
      <c r="J16" s="45" t="b">
        <v>1</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Polish</v>
      </c>
      <c r="I17" s="44" t="b">
        <f>TRUE()</f>
        <v>1</v>
      </c>
      <c r="J17" s="45" t="b">
        <v>1</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Portuguese</v>
      </c>
      <c r="I18" s="44" t="b">
        <f>TRUE()</f>
        <v>1</v>
      </c>
      <c r="J18" s="45" t="b">
        <v>1</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Swedish – Finnish</v>
      </c>
      <c r="I19" s="44" t="b">
        <f>TRUE()</f>
        <v>1</v>
      </c>
      <c r="J19" s="45" t="b">
        <v>1</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Swiss</v>
      </c>
      <c r="I20" s="44" t="b">
        <f>TRUE()</f>
        <v>1</v>
      </c>
      <c r="J20" s="45" t="b">
        <v>1</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44" t="b">
        <f>TRUE()</f>
        <v>1</v>
      </c>
      <c r="J21" s="45" t="b">
        <v>1</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Russian</v>
      </c>
      <c r="I22" s="44" t="b">
        <f>TRUE()</f>
        <v>1</v>
      </c>
      <c r="J22" s="45" t="b">
        <v>1</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REFURBISHED:  SAVE MONEY -  Replacement HP laptop keyboard, same quality as OEM keyboards. TellusRem is the Leading keyboards distributor in the world since 2011. Perfect replacement keyboard, easy to replace and install.</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v>1</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42"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A+ QUALITY AND 6 MONTH WARRANTY - All keyboards have been produced and quality tested in Denmark. We offer a 6 month full warranty for any defects. Please do not hesitate to contact TellusRem customer service, and we will do our best to help you at any time.</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German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ECOFRIENDLY PRODUCT - Buy refurbished, BUY GREEN! Reduce more than 80% carbon dioxide by buying our refurbished keyboards, compared to getting a new keyboard! Perfect OEM replacement part for your keyboard.</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French</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backlit.</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WITH - HP {model}. Please check the picture and description carefully before purchasing any keyboard. This ensures that you get the correct laptop keyboard for your computer. Super easy installation.</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Spanish</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 xml:space="preserve">Keyboard distributed by Tellus Remarketing, leading European company for laptop keyboards. Keyboards have been cleaned, packed and tested in our production line in Denmark. For any compatibility questions contact us through Amazon website. </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Scandinavian – Nordic</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Belgian</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month warranty after the delivery date. In case of any malfunction of the keyboard a new unit or a spare part for the keyboard of the product will be sent. In case of shortage of stock a full refund is issued.</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Bulgarian</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Czech</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NO backlit.</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Danish</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Hungarian</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Dutch</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412</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Norwegian</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404</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Polish</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Portuguese</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Swedish – Finnish</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Swiss</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Russian</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16" priority="2">
      <formula>IF(LEN(B3)&gt;0,1,0)</formula>
    </cfRule>
    <cfRule type="expression" dxfId="15" priority="3">
      <formula>IF(VLOOKUP($AH$3,#NAME?,MATCH($A2,#NAME?,0)+1,0)&gt;0,1,0)</formula>
    </cfRule>
    <cfRule type="expression" dxfId="14"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3" priority="2">
      <formula>IF(LEN(B1)&gt;0,1,0)</formula>
    </cfRule>
    <cfRule type="expression" dxfId="12" priority="3">
      <formula>IF(VLOOKUP($AH$3,#NAME?,MATCH(#REF!,#NAME?,0)+1,0)&gt;0,1,0)</formula>
    </cfRule>
    <cfRule type="expression" dxfId="11" priority="4">
      <formula>IF(VLOOKUP($AH$3,#NAME?,MATCH(#REF!,#NAME?,0)+1,0)&gt;0,1,0)</formula>
    </cfRule>
    <cfRule type="expression" dxfId="10" priority="5">
      <formula>IF(VLOOKUP($AH$3,#NAME?,MATCH(#REF!,#NAME?,0)+1,0)&gt;0,1,0)</formula>
    </cfRule>
    <cfRule type="expression" dxfId="9"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2024-07-24T22:42:58Z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