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HP/WP/850 G1 black/"/>
    </mc:Choice>
  </mc:AlternateContent>
  <xr:revisionPtr revIDLastSave="0" documentId="13_ncr:1_{DBC9E86A-271A-D64C-AE7F-F258FD1824FD}"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U43" i="2"/>
  <c r="T43" i="2"/>
  <c r="S43" i="2"/>
  <c r="R43" i="2"/>
  <c r="Q43" i="2"/>
  <c r="P43" i="2"/>
  <c r="O43" i="2"/>
  <c r="N43" i="2"/>
  <c r="M43" i="2"/>
  <c r="J43" i="2"/>
  <c r="I43" i="2"/>
  <c r="H43" i="2"/>
  <c r="V42" i="2"/>
  <c r="U42" i="2"/>
  <c r="T42" i="2"/>
  <c r="S42" i="2"/>
  <c r="R42" i="2"/>
  <c r="Q42" i="2"/>
  <c r="P42" i="2"/>
  <c r="O42" i="2"/>
  <c r="N42" i="2"/>
  <c r="M42" i="2"/>
  <c r="J42" i="2"/>
  <c r="I42" i="2"/>
  <c r="H42" i="2"/>
  <c r="V41" i="2"/>
  <c r="H41" i="2" s="1"/>
  <c r="U41" i="2"/>
  <c r="T41" i="2"/>
  <c r="S41" i="2"/>
  <c r="R41" i="2"/>
  <c r="Q41" i="2"/>
  <c r="P41" i="2"/>
  <c r="O41" i="2"/>
  <c r="N41" i="2"/>
  <c r="M41" i="2"/>
  <c r="L41" i="2"/>
  <c r="J41" i="2"/>
  <c r="I41" i="2"/>
  <c r="V40" i="2"/>
  <c r="H40" i="2" s="1"/>
  <c r="U40" i="2"/>
  <c r="T40" i="2"/>
  <c r="S40" i="2"/>
  <c r="R40" i="2"/>
  <c r="Q40" i="2"/>
  <c r="P40" i="2"/>
  <c r="O40" i="2"/>
  <c r="N40" i="2"/>
  <c r="M40" i="2"/>
  <c r="L40" i="2"/>
  <c r="J40" i="2"/>
  <c r="I40" i="2"/>
  <c r="V39" i="2"/>
  <c r="H39" i="2" s="1"/>
  <c r="U39" i="2"/>
  <c r="T39" i="2"/>
  <c r="S39" i="2"/>
  <c r="R39" i="2"/>
  <c r="Q39" i="2"/>
  <c r="P39" i="2"/>
  <c r="O39" i="2"/>
  <c r="N39" i="2"/>
  <c r="M39" i="2"/>
  <c r="L39" i="2"/>
  <c r="J39" i="2"/>
  <c r="I39" i="2"/>
  <c r="V38" i="2"/>
  <c r="U38" i="2"/>
  <c r="T38" i="2"/>
  <c r="S38" i="2"/>
  <c r="R38" i="2"/>
  <c r="Q38" i="2"/>
  <c r="P38" i="2"/>
  <c r="O38" i="2"/>
  <c r="N38" i="2"/>
  <c r="M38" i="2"/>
  <c r="L38" i="2"/>
  <c r="J38" i="2"/>
  <c r="I38" i="2"/>
  <c r="H38" i="2"/>
  <c r="V37" i="2"/>
  <c r="H37" i="2" s="1"/>
  <c r="U37" i="2"/>
  <c r="T37" i="2"/>
  <c r="S37" i="2"/>
  <c r="R37" i="2"/>
  <c r="Q37" i="2"/>
  <c r="P37" i="2"/>
  <c r="O37" i="2"/>
  <c r="N37" i="2"/>
  <c r="M37" i="2"/>
  <c r="L37" i="2"/>
  <c r="J37" i="2"/>
  <c r="I37" i="2"/>
  <c r="V36" i="2"/>
  <c r="H36" i="2" s="1"/>
  <c r="U36" i="2"/>
  <c r="T36" i="2"/>
  <c r="S36" i="2"/>
  <c r="R36" i="2"/>
  <c r="Q36" i="2"/>
  <c r="P36" i="2"/>
  <c r="O36" i="2"/>
  <c r="N36" i="2"/>
  <c r="M36" i="2"/>
  <c r="L36" i="2"/>
  <c r="J36" i="2"/>
  <c r="I36" i="2"/>
  <c r="V35" i="2"/>
  <c r="H35" i="2" s="1"/>
  <c r="U35" i="2"/>
  <c r="T35" i="2"/>
  <c r="S35" i="2"/>
  <c r="R35" i="2"/>
  <c r="Q35" i="2"/>
  <c r="P35" i="2"/>
  <c r="O35" i="2"/>
  <c r="N35" i="2"/>
  <c r="M35" i="2"/>
  <c r="L35" i="2"/>
  <c r="J35" i="2"/>
  <c r="I35" i="2"/>
  <c r="V34" i="2"/>
  <c r="H34" i="2" s="1"/>
  <c r="U34" i="2"/>
  <c r="T34" i="2"/>
  <c r="S34" i="2"/>
  <c r="R34" i="2"/>
  <c r="Q34" i="2"/>
  <c r="P34" i="2"/>
  <c r="O34" i="2"/>
  <c r="N34" i="2"/>
  <c r="M34" i="2"/>
  <c r="L34" i="2"/>
  <c r="J34" i="2"/>
  <c r="I34" i="2"/>
  <c r="V33" i="2"/>
  <c r="U33" i="2"/>
  <c r="T33" i="2"/>
  <c r="S33" i="2"/>
  <c r="R33" i="2"/>
  <c r="Q33" i="2"/>
  <c r="P33" i="2"/>
  <c r="O33" i="2"/>
  <c r="N33" i="2"/>
  <c r="M33" i="2"/>
  <c r="L33" i="2"/>
  <c r="J33" i="2"/>
  <c r="I33" i="2"/>
  <c r="H33" i="2"/>
  <c r="B33" i="2"/>
  <c r="V32" i="2"/>
  <c r="U32" i="2"/>
  <c r="T32" i="2"/>
  <c r="S32" i="2"/>
  <c r="R32" i="2"/>
  <c r="Q32" i="2"/>
  <c r="P32" i="2"/>
  <c r="O32" i="2"/>
  <c r="N32" i="2"/>
  <c r="M32" i="2"/>
  <c r="L32" i="2"/>
  <c r="J32" i="2"/>
  <c r="I32" i="2"/>
  <c r="H32" i="2"/>
  <c r="V31" i="2"/>
  <c r="H31" i="2" s="1"/>
  <c r="U31" i="2"/>
  <c r="T31" i="2"/>
  <c r="S31" i="2"/>
  <c r="R31" i="2"/>
  <c r="Q31" i="2"/>
  <c r="P31" i="2"/>
  <c r="O31" i="2"/>
  <c r="N31" i="2"/>
  <c r="M31" i="2"/>
  <c r="L31" i="2"/>
  <c r="J31" i="2"/>
  <c r="I31" i="2"/>
  <c r="B31" i="2"/>
  <c r="V30" i="2"/>
  <c r="H30" i="2" s="1"/>
  <c r="U30" i="2"/>
  <c r="T30" i="2"/>
  <c r="S30" i="2"/>
  <c r="R30" i="2"/>
  <c r="Q30" i="2"/>
  <c r="P30" i="2"/>
  <c r="O30" i="2"/>
  <c r="N30" i="2"/>
  <c r="M30" i="2"/>
  <c r="L30" i="2"/>
  <c r="J30" i="2"/>
  <c r="I30" i="2"/>
  <c r="V29" i="2"/>
  <c r="H29" i="2" s="1"/>
  <c r="U29" i="2"/>
  <c r="T29" i="2"/>
  <c r="S29" i="2"/>
  <c r="R29" i="2"/>
  <c r="Q29" i="2"/>
  <c r="P29" i="2"/>
  <c r="O29" i="2"/>
  <c r="N29" i="2"/>
  <c r="M29" i="2"/>
  <c r="L29" i="2"/>
  <c r="J29" i="2"/>
  <c r="I29" i="2"/>
  <c r="B29" i="2"/>
  <c r="V28" i="2"/>
  <c r="H28" i="2" s="1"/>
  <c r="U28" i="2"/>
  <c r="T28" i="2"/>
  <c r="S28" i="2"/>
  <c r="R28" i="2"/>
  <c r="Q28" i="2"/>
  <c r="P28" i="2"/>
  <c r="O28" i="2"/>
  <c r="N28" i="2"/>
  <c r="M28" i="2"/>
  <c r="L28" i="2"/>
  <c r="J28" i="2"/>
  <c r="I28" i="2"/>
  <c r="V27" i="2"/>
  <c r="H27" i="2" s="1"/>
  <c r="U27" i="2"/>
  <c r="T27" i="2"/>
  <c r="S27" i="2"/>
  <c r="R27" i="2"/>
  <c r="Q27" i="2"/>
  <c r="P27" i="2"/>
  <c r="O27" i="2"/>
  <c r="N27" i="2"/>
  <c r="M27" i="2"/>
  <c r="L27" i="2"/>
  <c r="J27" i="2"/>
  <c r="I27" i="2"/>
  <c r="B27" i="2"/>
  <c r="V26" i="2"/>
  <c r="H26" i="2" s="1"/>
  <c r="U26" i="2"/>
  <c r="T26" i="2"/>
  <c r="S26" i="2"/>
  <c r="R26" i="2"/>
  <c r="Q26" i="2"/>
  <c r="P26" i="2"/>
  <c r="O26" i="2"/>
  <c r="N26" i="2"/>
  <c r="M26" i="2"/>
  <c r="L26" i="2"/>
  <c r="J26" i="2"/>
  <c r="I26" i="2"/>
  <c r="B26" i="2"/>
  <c r="V25" i="2"/>
  <c r="H25" i="2" s="1"/>
  <c r="U25" i="2"/>
  <c r="T25" i="2"/>
  <c r="S25" i="2"/>
  <c r="R25" i="2"/>
  <c r="Q25" i="2"/>
  <c r="P25" i="2"/>
  <c r="O25" i="2"/>
  <c r="N25" i="2"/>
  <c r="M25" i="2"/>
  <c r="L25" i="2"/>
  <c r="J25" i="2"/>
  <c r="I25" i="2"/>
  <c r="B25" i="2"/>
  <c r="V24" i="2"/>
  <c r="H24" i="2" s="1"/>
  <c r="U24" i="2"/>
  <c r="T24" i="2"/>
  <c r="S24" i="2"/>
  <c r="R24" i="2"/>
  <c r="Q24" i="2"/>
  <c r="P24" i="2"/>
  <c r="O24" i="2"/>
  <c r="N24" i="2"/>
  <c r="M24" i="2"/>
  <c r="L24" i="2"/>
  <c r="J24" i="2"/>
  <c r="I24" i="2"/>
  <c r="B24" i="2"/>
  <c r="V23" i="2"/>
  <c r="H23" i="2" s="1"/>
  <c r="U23" i="2"/>
  <c r="T23" i="2"/>
  <c r="S23" i="2"/>
  <c r="R23" i="2"/>
  <c r="Q23" i="2"/>
  <c r="P23" i="2"/>
  <c r="O23" i="2"/>
  <c r="N23" i="2"/>
  <c r="M23" i="2"/>
  <c r="L23" i="2"/>
  <c r="J23" i="2"/>
  <c r="I23" i="2"/>
  <c r="B23" i="2"/>
  <c r="V22" i="2"/>
  <c r="H22" i="2" s="1"/>
  <c r="U22" i="2"/>
  <c r="T22" i="2"/>
  <c r="S22" i="2"/>
  <c r="R22" i="2"/>
  <c r="Q22" i="2"/>
  <c r="P22" i="2"/>
  <c r="O22" i="2"/>
  <c r="N22" i="2"/>
  <c r="M22" i="2"/>
  <c r="L22" i="2"/>
  <c r="J22" i="2"/>
  <c r="I22" i="2"/>
  <c r="V21" i="2"/>
  <c r="H21" i="2" s="1"/>
  <c r="U21" i="2"/>
  <c r="T21" i="2"/>
  <c r="S21" i="2"/>
  <c r="R21" i="2"/>
  <c r="Q21" i="2"/>
  <c r="P21" i="2"/>
  <c r="O21" i="2"/>
  <c r="N21" i="2"/>
  <c r="M21" i="2"/>
  <c r="L21" i="2"/>
  <c r="J21" i="2"/>
  <c r="I21" i="2"/>
  <c r="V20" i="2"/>
  <c r="U20" i="2"/>
  <c r="T20" i="2"/>
  <c r="S20" i="2"/>
  <c r="R20" i="2"/>
  <c r="Q20" i="2"/>
  <c r="P20" i="2"/>
  <c r="O20" i="2"/>
  <c r="N20" i="2"/>
  <c r="M20" i="2"/>
  <c r="L20" i="2"/>
  <c r="J20" i="2"/>
  <c r="I20" i="2"/>
  <c r="H20" i="2"/>
  <c r="V19" i="2"/>
  <c r="H19" i="2" s="1"/>
  <c r="U19" i="2"/>
  <c r="T19" i="2"/>
  <c r="S19" i="2"/>
  <c r="R19" i="2"/>
  <c r="Q19" i="2"/>
  <c r="P19" i="2"/>
  <c r="O19" i="2"/>
  <c r="N19" i="2"/>
  <c r="M19" i="2"/>
  <c r="L19" i="2"/>
  <c r="J19" i="2"/>
  <c r="I19" i="2"/>
  <c r="V18" i="2"/>
  <c r="H18" i="2" s="1"/>
  <c r="U18" i="2"/>
  <c r="T18" i="2"/>
  <c r="S18" i="2"/>
  <c r="R18" i="2"/>
  <c r="Q18" i="2"/>
  <c r="P18" i="2"/>
  <c r="O18" i="2"/>
  <c r="N18" i="2"/>
  <c r="M18" i="2"/>
  <c r="L18" i="2"/>
  <c r="J18" i="2"/>
  <c r="I18" i="2"/>
  <c r="V17" i="2"/>
  <c r="H17" i="2" s="1"/>
  <c r="U17" i="2"/>
  <c r="T17" i="2"/>
  <c r="S17" i="2"/>
  <c r="R17" i="2"/>
  <c r="Q17" i="2"/>
  <c r="P17" i="2"/>
  <c r="O17" i="2"/>
  <c r="N17" i="2"/>
  <c r="M17" i="2"/>
  <c r="L17" i="2"/>
  <c r="J17" i="2"/>
  <c r="I17" i="2"/>
  <c r="V16" i="2"/>
  <c r="H16" i="2" s="1"/>
  <c r="U16" i="2"/>
  <c r="T16" i="2"/>
  <c r="S16" i="2"/>
  <c r="R16" i="2"/>
  <c r="Q16" i="2"/>
  <c r="P16" i="2"/>
  <c r="O16" i="2"/>
  <c r="N16" i="2"/>
  <c r="M16" i="2"/>
  <c r="L16" i="2"/>
  <c r="J16" i="2"/>
  <c r="I16" i="2"/>
  <c r="V15" i="2"/>
  <c r="U15" i="2"/>
  <c r="T15" i="2"/>
  <c r="S15" i="2"/>
  <c r="R15" i="2"/>
  <c r="Q15" i="2"/>
  <c r="P15" i="2"/>
  <c r="O15" i="2"/>
  <c r="N15" i="2"/>
  <c r="M15" i="2"/>
  <c r="L15" i="2"/>
  <c r="J15" i="2"/>
  <c r="I15" i="2"/>
  <c r="H15" i="2"/>
  <c r="V14" i="2"/>
  <c r="H14" i="2" s="1"/>
  <c r="U14" i="2"/>
  <c r="T14" i="2"/>
  <c r="S14" i="2"/>
  <c r="R14" i="2"/>
  <c r="Q14" i="2"/>
  <c r="P14" i="2"/>
  <c r="O14" i="2"/>
  <c r="N14" i="2"/>
  <c r="M14" i="2"/>
  <c r="L14" i="2"/>
  <c r="J14" i="2"/>
  <c r="I14" i="2"/>
  <c r="V13" i="2"/>
  <c r="H13" i="2" s="1"/>
  <c r="U13" i="2"/>
  <c r="T13" i="2"/>
  <c r="S13" i="2"/>
  <c r="R13" i="2"/>
  <c r="Q13" i="2"/>
  <c r="P13" i="2"/>
  <c r="O13" i="2"/>
  <c r="N13" i="2"/>
  <c r="M13" i="2"/>
  <c r="L13" i="2"/>
  <c r="J13" i="2"/>
  <c r="I13" i="2"/>
  <c r="V12" i="2"/>
  <c r="U12" i="2"/>
  <c r="T12" i="2"/>
  <c r="S12" i="2"/>
  <c r="R12" i="2"/>
  <c r="Q12" i="2"/>
  <c r="P12" i="2"/>
  <c r="O12" i="2"/>
  <c r="N12" i="2"/>
  <c r="M12" i="2"/>
  <c r="L12" i="2"/>
  <c r="J12" i="2"/>
  <c r="I12" i="2"/>
  <c r="H12" i="2"/>
  <c r="V11" i="2"/>
  <c r="H11" i="2" s="1"/>
  <c r="U11" i="2"/>
  <c r="T11" i="2"/>
  <c r="S11" i="2"/>
  <c r="R11" i="2"/>
  <c r="Q11" i="2"/>
  <c r="P11" i="2"/>
  <c r="O11" i="2"/>
  <c r="N11" i="2"/>
  <c r="M11" i="2"/>
  <c r="L11" i="2"/>
  <c r="J11" i="2"/>
  <c r="I11" i="2"/>
  <c r="V10" i="2"/>
  <c r="S10" i="2"/>
  <c r="R10" i="2"/>
  <c r="P10" i="2"/>
  <c r="O10" i="2"/>
  <c r="N10" i="2"/>
  <c r="L10" i="2"/>
  <c r="Q10" i="2" s="1"/>
  <c r="Q11" i="1" s="1"/>
  <c r="J10" i="2"/>
  <c r="I10" i="2"/>
  <c r="H10" i="2"/>
  <c r="D10" i="2"/>
  <c r="C10" i="2"/>
  <c r="V9" i="2"/>
  <c r="H9" i="2" s="1"/>
  <c r="U9" i="2"/>
  <c r="T9" i="2"/>
  <c r="S9" i="2"/>
  <c r="R9" i="2"/>
  <c r="Q9" i="2"/>
  <c r="P9" i="2"/>
  <c r="O9" i="2"/>
  <c r="N9" i="2"/>
  <c r="N10" i="1" s="1"/>
  <c r="M9" i="2"/>
  <c r="L9" i="2"/>
  <c r="J9" i="2"/>
  <c r="I9" i="2"/>
  <c r="D9" i="2"/>
  <c r="C9" i="2"/>
  <c r="B9" i="2"/>
  <c r="V8" i="2"/>
  <c r="H8" i="2" s="1"/>
  <c r="U8" i="2"/>
  <c r="T8" i="2"/>
  <c r="S8" i="2"/>
  <c r="R8" i="2"/>
  <c r="Q8" i="2"/>
  <c r="P8" i="2"/>
  <c r="O8" i="2"/>
  <c r="N8" i="2"/>
  <c r="M8" i="2"/>
  <c r="L8" i="2"/>
  <c r="J8" i="2"/>
  <c r="I8" i="2"/>
  <c r="D8" i="2"/>
  <c r="C8" i="2"/>
  <c r="B8" i="2"/>
  <c r="V7" i="2"/>
  <c r="U7" i="2"/>
  <c r="T7" i="2"/>
  <c r="S7" i="2"/>
  <c r="R7" i="2"/>
  <c r="Q7" i="2"/>
  <c r="P7" i="2"/>
  <c r="O7" i="2"/>
  <c r="N7" i="2"/>
  <c r="M7" i="2"/>
  <c r="L7" i="2"/>
  <c r="J7" i="2"/>
  <c r="I7" i="2"/>
  <c r="H7" i="2"/>
  <c r="D7" i="2"/>
  <c r="C7" i="2"/>
  <c r="B7" i="2"/>
  <c r="V6" i="2"/>
  <c r="H6" i="2" s="1"/>
  <c r="U6" i="2"/>
  <c r="T6" i="2"/>
  <c r="S6" i="2"/>
  <c r="R6" i="2"/>
  <c r="Q6" i="2"/>
  <c r="P6" i="2"/>
  <c r="O6" i="2"/>
  <c r="N6" i="2"/>
  <c r="M6" i="2"/>
  <c r="L6" i="2"/>
  <c r="J6" i="2"/>
  <c r="I6" i="2"/>
  <c r="D6" i="2"/>
  <c r="C6" i="2"/>
  <c r="V5" i="2"/>
  <c r="H5" i="2" s="1"/>
  <c r="U5" i="2"/>
  <c r="T5" i="2"/>
  <c r="S5" i="2"/>
  <c r="R5" i="2"/>
  <c r="Q5" i="2"/>
  <c r="P5" i="2"/>
  <c r="O5" i="2"/>
  <c r="N5" i="2"/>
  <c r="M5" i="2"/>
  <c r="L5" i="2"/>
  <c r="J5" i="2"/>
  <c r="FO6" i="1" s="1"/>
  <c r="I5" i="2"/>
  <c r="D5" i="2"/>
  <c r="C5" i="2"/>
  <c r="V4" i="2"/>
  <c r="H4" i="2" s="1"/>
  <c r="U4" i="2"/>
  <c r="T4" i="2"/>
  <c r="S4" i="2"/>
  <c r="R4" i="2"/>
  <c r="Q4" i="2"/>
  <c r="P4" i="2"/>
  <c r="O4" i="2"/>
  <c r="N4" i="2"/>
  <c r="M4" i="2"/>
  <c r="L4" i="2"/>
  <c r="J4" i="2"/>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CL12" i="1"/>
  <c r="CK12" i="1"/>
  <c r="CJ12" i="1"/>
  <c r="CI12" i="1"/>
  <c r="CH12" i="1"/>
  <c r="CG12" i="1"/>
  <c r="BH12" i="1"/>
  <c r="BG12" i="1"/>
  <c r="BF12" i="1"/>
  <c r="BE12" i="1"/>
  <c r="AV12" i="1"/>
  <c r="AT12" i="1"/>
  <c r="AM12" i="1"/>
  <c r="AL12" i="1"/>
  <c r="AK12" i="1"/>
  <c r="AJ12" i="1"/>
  <c r="AI12" i="1"/>
  <c r="AB12" i="1"/>
  <c r="AA12" i="1"/>
  <c r="Z12" i="1"/>
  <c r="Y12" i="1"/>
  <c r="X12" i="1"/>
  <c r="W12" i="1"/>
  <c r="U12" i="1"/>
  <c r="T12" i="1"/>
  <c r="S12" i="1"/>
  <c r="R12" i="1"/>
  <c r="Q12" i="1"/>
  <c r="P12" i="1"/>
  <c r="O12" i="1"/>
  <c r="N12" i="1"/>
  <c r="M12" i="1"/>
  <c r="L12" i="1"/>
  <c r="K12" i="1"/>
  <c r="J12" i="1"/>
  <c r="I12" i="1"/>
  <c r="H12" i="1"/>
  <c r="G12" i="1"/>
  <c r="F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FE11" i="1" s="1"/>
  <c r="CL11" i="1"/>
  <c r="CK11" i="1"/>
  <c r="CJ11" i="1"/>
  <c r="CI11" i="1"/>
  <c r="CH11" i="1"/>
  <c r="CG11" i="1"/>
  <c r="BH11" i="1"/>
  <c r="BG11" i="1"/>
  <c r="BF11" i="1"/>
  <c r="BE11" i="1"/>
  <c r="AV11" i="1"/>
  <c r="AT11" i="1"/>
  <c r="AM11" i="1"/>
  <c r="AL11" i="1"/>
  <c r="AK11" i="1"/>
  <c r="AJ11" i="1"/>
  <c r="AI11" i="1"/>
  <c r="AB11" i="1"/>
  <c r="AA11" i="1"/>
  <c r="Z11" i="1"/>
  <c r="Y11" i="1"/>
  <c r="X11" i="1"/>
  <c r="W11" i="1"/>
  <c r="S11" i="1"/>
  <c r="R11" i="1"/>
  <c r="P11" i="1"/>
  <c r="O11" i="1"/>
  <c r="N11" i="1"/>
  <c r="L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I10" i="1"/>
  <c r="AB10" i="1"/>
  <c r="AA10" i="1"/>
  <c r="Z10" i="1"/>
  <c r="Y10" i="1"/>
  <c r="X10" i="1"/>
  <c r="W10" i="1"/>
  <c r="U10" i="1"/>
  <c r="T10" i="1"/>
  <c r="S10" i="1"/>
  <c r="R10" i="1"/>
  <c r="Q10" i="1"/>
  <c r="P10" i="1"/>
  <c r="O10" i="1"/>
  <c r="M10" i="1"/>
  <c r="L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FE9" i="1" s="1"/>
  <c r="CL9" i="1"/>
  <c r="CK9" i="1"/>
  <c r="CJ9" i="1"/>
  <c r="CI9" i="1"/>
  <c r="CH9" i="1"/>
  <c r="CG9" i="1"/>
  <c r="BH9" i="1"/>
  <c r="BG9" i="1"/>
  <c r="BF9" i="1"/>
  <c r="BE9" i="1"/>
  <c r="AV9" i="1"/>
  <c r="AM9" i="1"/>
  <c r="AK9" i="1"/>
  <c r="AJ9" i="1"/>
  <c r="AI9" i="1"/>
  <c r="AB9" i="1"/>
  <c r="AA9" i="1"/>
  <c r="Z9" i="1"/>
  <c r="Y9" i="1"/>
  <c r="X9" i="1"/>
  <c r="W9" i="1"/>
  <c r="U9" i="1"/>
  <c r="T9" i="1"/>
  <c r="S9" i="1"/>
  <c r="R9" i="1"/>
  <c r="Q9" i="1"/>
  <c r="P9" i="1"/>
  <c r="O9" i="1"/>
  <c r="N9" i="1"/>
  <c r="M9" i="1"/>
  <c r="L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L8" i="1" s="1"/>
  <c r="CL8" i="1"/>
  <c r="CK8" i="1"/>
  <c r="CJ8" i="1"/>
  <c r="CI8" i="1"/>
  <c r="CH8" i="1"/>
  <c r="CG8" i="1"/>
  <c r="BH8" i="1"/>
  <c r="BG8" i="1"/>
  <c r="BF8" i="1"/>
  <c r="BE8" i="1"/>
  <c r="AV8" i="1"/>
  <c r="AT8" i="1"/>
  <c r="AM8" i="1"/>
  <c r="AL8" i="1"/>
  <c r="AK8" i="1"/>
  <c r="AJ8" i="1"/>
  <c r="AI8" i="1"/>
  <c r="AB8" i="1"/>
  <c r="AA8" i="1"/>
  <c r="Z8" i="1"/>
  <c r="Y8" i="1"/>
  <c r="X8" i="1"/>
  <c r="W8" i="1"/>
  <c r="U8" i="1"/>
  <c r="T8" i="1"/>
  <c r="S8" i="1"/>
  <c r="R8" i="1"/>
  <c r="Q8" i="1"/>
  <c r="P8" i="1"/>
  <c r="O8" i="1"/>
  <c r="N8" i="1"/>
  <c r="M8" i="1"/>
  <c r="K8" i="1"/>
  <c r="J8" i="1"/>
  <c r="I8" i="1"/>
  <c r="H8" i="1"/>
  <c r="G8" i="1"/>
  <c r="F8" i="1"/>
  <c r="E8" i="1"/>
  <c r="D8" i="1"/>
  <c r="C8" i="1"/>
  <c r="B8" i="1"/>
  <c r="A8" i="1"/>
  <c r="FV7" i="1"/>
  <c r="FU7" i="1"/>
  <c r="FT7" i="1"/>
  <c r="FS7" i="1"/>
  <c r="FR7" i="1"/>
  <c r="FQ7" i="1"/>
  <c r="FP7" i="1"/>
  <c r="FO7" i="1"/>
  <c r="FM7" i="1"/>
  <c r="FJ7" i="1"/>
  <c r="FI7" i="1"/>
  <c r="FH7" i="1"/>
  <c r="FE7" i="1"/>
  <c r="EV7" i="1"/>
  <c r="ES7" i="1"/>
  <c r="EI7" i="1"/>
  <c r="DY7" i="1"/>
  <c r="DP7" i="1"/>
  <c r="DO7" i="1"/>
  <c r="DA7" i="1"/>
  <c r="CZ7" i="1"/>
  <c r="CV7" i="1"/>
  <c r="CU7" i="1"/>
  <c r="CT7" i="1"/>
  <c r="CS7" i="1"/>
  <c r="CR7" i="1"/>
  <c r="CQ7" i="1"/>
  <c r="CP7" i="1"/>
  <c r="CO7" i="1"/>
  <c r="CL7" i="1"/>
  <c r="CK7" i="1"/>
  <c r="CJ7" i="1"/>
  <c r="CI7" i="1"/>
  <c r="CH7" i="1"/>
  <c r="CG7" i="1"/>
  <c r="BH7" i="1"/>
  <c r="BG7" i="1"/>
  <c r="BF7" i="1"/>
  <c r="BE7" i="1"/>
  <c r="AV7" i="1"/>
  <c r="AM7" i="1"/>
  <c r="AK7" i="1"/>
  <c r="AJ7" i="1"/>
  <c r="AI7" i="1"/>
  <c r="AB7" i="1"/>
  <c r="AA7" i="1"/>
  <c r="Z7" i="1"/>
  <c r="Y7" i="1"/>
  <c r="X7" i="1"/>
  <c r="W7" i="1"/>
  <c r="U7" i="1"/>
  <c r="T7" i="1"/>
  <c r="S7" i="1"/>
  <c r="R7" i="1"/>
  <c r="Q7" i="1"/>
  <c r="P7" i="1"/>
  <c r="O7" i="1"/>
  <c r="N7" i="1"/>
  <c r="M7" i="1"/>
  <c r="L7" i="1"/>
  <c r="K7" i="1"/>
  <c r="J7" i="1"/>
  <c r="I7" i="1"/>
  <c r="H7" i="1"/>
  <c r="G7" i="1"/>
  <c r="E7" i="1"/>
  <c r="D7" i="1"/>
  <c r="C7" i="1"/>
  <c r="B7" i="1"/>
  <c r="A7" i="1"/>
  <c r="FV6" i="1"/>
  <c r="FU6" i="1"/>
  <c r="FT6" i="1"/>
  <c r="FS6" i="1"/>
  <c r="FR6" i="1"/>
  <c r="FQ6" i="1"/>
  <c r="FP6" i="1"/>
  <c r="FM6" i="1"/>
  <c r="FJ6" i="1"/>
  <c r="FI6" i="1"/>
  <c r="FH6" i="1"/>
  <c r="FE6" i="1"/>
  <c r="EV6" i="1"/>
  <c r="ES6" i="1"/>
  <c r="EI6" i="1"/>
  <c r="DY6" i="1"/>
  <c r="DP6" i="1"/>
  <c r="DO6" i="1"/>
  <c r="DA6" i="1"/>
  <c r="CZ6" i="1"/>
  <c r="CV6" i="1"/>
  <c r="CU6" i="1"/>
  <c r="CT6" i="1"/>
  <c r="CS6" i="1"/>
  <c r="CR6" i="1"/>
  <c r="CQ6" i="1"/>
  <c r="CP6" i="1"/>
  <c r="CO6" i="1"/>
  <c r="CL6" i="1"/>
  <c r="CK6" i="1"/>
  <c r="CJ6" i="1"/>
  <c r="CI6" i="1"/>
  <c r="CH6" i="1"/>
  <c r="CG6" i="1"/>
  <c r="BH6" i="1"/>
  <c r="BG6" i="1"/>
  <c r="BF6" i="1"/>
  <c r="BE6" i="1"/>
  <c r="AV6" i="1"/>
  <c r="AM6" i="1"/>
  <c r="AK6" i="1"/>
  <c r="AJ6" i="1"/>
  <c r="AI6" i="1"/>
  <c r="AB6" i="1"/>
  <c r="AA6" i="1"/>
  <c r="Z6" i="1"/>
  <c r="Y6" i="1"/>
  <c r="X6" i="1"/>
  <c r="W6" i="1"/>
  <c r="U6" i="1"/>
  <c r="T6" i="1"/>
  <c r="S6" i="1"/>
  <c r="R6" i="1"/>
  <c r="Q6" i="1"/>
  <c r="P6" i="1"/>
  <c r="O6" i="1"/>
  <c r="N6" i="1"/>
  <c r="M6" i="1"/>
  <c r="L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L5" i="1" s="1"/>
  <c r="CL5" i="1"/>
  <c r="CK5" i="1"/>
  <c r="CJ5" i="1"/>
  <c r="CI5" i="1"/>
  <c r="CH5" i="1"/>
  <c r="CG5" i="1"/>
  <c r="BH5" i="1"/>
  <c r="BG5" i="1"/>
  <c r="BF5" i="1"/>
  <c r="BE5" i="1"/>
  <c r="AV5" i="1"/>
  <c r="AM5" i="1"/>
  <c r="AK5" i="1"/>
  <c r="AJ5" i="1"/>
  <c r="AI5" i="1"/>
  <c r="AB5" i="1"/>
  <c r="AA5" i="1"/>
  <c r="Z5" i="1"/>
  <c r="Y5" i="1"/>
  <c r="X5" i="1"/>
  <c r="W5" i="1"/>
  <c r="U5" i="1"/>
  <c r="T5" i="1"/>
  <c r="S5" i="1"/>
  <c r="R5" i="1"/>
  <c r="Q5" i="1"/>
  <c r="P5" i="1"/>
  <c r="O5" i="1"/>
  <c r="N5" i="1"/>
  <c r="M5" i="1"/>
  <c r="K5" i="1"/>
  <c r="J5" i="1"/>
  <c r="I5" i="1"/>
  <c r="H5" i="1"/>
  <c r="G5" i="1"/>
  <c r="E5" i="1"/>
  <c r="D5" i="1"/>
  <c r="C5" i="1"/>
  <c r="B5" i="1"/>
  <c r="A5" i="1"/>
  <c r="AA4" i="1"/>
  <c r="J4" i="1"/>
  <c r="I4" i="1"/>
  <c r="H4" i="1"/>
  <c r="F4" i="1"/>
  <c r="D4" i="1"/>
  <c r="B4" i="1"/>
  <c r="A4" i="1"/>
  <c r="AT9" i="1" l="1"/>
  <c r="AL9" i="1"/>
  <c r="F9" i="1"/>
  <c r="AT6" i="1"/>
  <c r="AL6" i="1"/>
  <c r="AL10" i="1"/>
  <c r="F10" i="1"/>
  <c r="AT10" i="1"/>
  <c r="F5" i="1"/>
  <c r="AT5" i="1"/>
  <c r="AL5" i="1"/>
  <c r="F7" i="1"/>
  <c r="AL7" i="1"/>
  <c r="AT7" i="1"/>
  <c r="F6" i="1"/>
  <c r="T10" i="2"/>
  <c r="T11" i="1" s="1"/>
  <c r="U10" i="2"/>
  <c r="U11" i="1" s="1"/>
  <c r="FE8" i="1"/>
  <c r="FE5" i="1"/>
  <c r="M10" i="2"/>
  <c r="M11" i="1" s="1"/>
</calcChain>
</file>

<file path=xl/sharedStrings.xml><?xml version="1.0" encoding="utf-8"?>
<sst xmlns="http://schemas.openxmlformats.org/spreadsheetml/2006/main" count="753" uniqueCount="603">
  <si>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</si>
  <si>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</si>
  <si>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</si>
  <si>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</si>
  <si>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</si>
  <si>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</si>
  <si>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</si>
  <si>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</si>
  <si>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</si>
  <si>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</si>
  <si>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</si>
  <si>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</si>
  <si>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</si>
  <si>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</si>
  <si>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</si>
  <si>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</si>
  <si>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</si>
  <si>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</si>
  <si>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</si>
  <si>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</si>
  <si>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</si>
  <si>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</si>
  <si>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</si>
  <si>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</si>
  <si>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</si>
  <si>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</si>
  <si>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</si>
  <si>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</si>
  <si>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</si>
  <si>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</si>
  <si>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</si>
  <si>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</si>
  <si>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</si>
  <si>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</si>
  <si>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</si>
  <si>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</si>
  <si>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</si>
  <si>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</si>
  <si>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</si>
  <si>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</si>
  <si>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</si>
  <si>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</si>
  <si>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</si>
  <si>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</si>
  <si>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</si>
  <si>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</si>
  <si>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</si>
  <si>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</si>
  <si>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</si>
  <si>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</si>
  <si>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</si>
  <si>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</si>
  <si>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</si>
  <si>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</si>
  <si>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</si>
  <si>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</si>
  <si>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</si>
  <si>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</si>
  <si>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</si>
  <si>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</si>
  <si>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</si>
  <si>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</si>
  <si>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</si>
  <si>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</si>
  <si>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</si>
  <si>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</si>
  <si>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</si>
  <si>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</si>
  <si>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</si>
  <si>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</si>
  <si>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</si>
  <si>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</si>
  <si>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</si>
  <si>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</si>
  <si>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</si>
  <si>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</si>
  <si>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</si>
  <si>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</si>
  <si>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</si>
  <si>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</si>
  <si>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</si>
  <si>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</si>
  <si>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</si>
  <si>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</si>
  <si>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</si>
  <si>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</si>
  <si>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</si>
  <si>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</si>
  <si>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</si>
  <si>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</si>
  <si>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</si>
  <si>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</si>
  <si>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</si>
  <si>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</si>
  <si>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</si>
  <si>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</si>
  <si>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</si>
  <si>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</si>
  <si>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</si>
  <si>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</si>
  <si>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</si>
  <si>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</si>
  <si>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</si>
  <si>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</si>
  <si>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</si>
  <si>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</si>
  <si>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</si>
  <si>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</si>
  <si>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</si>
  <si>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</si>
  <si>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</si>
  <si>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</si>
  <si>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</si>
  <si>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</si>
  <si>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</si>
  <si>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</si>
  <si>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</si>
  <si>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</si>
  <si>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</si>
  <si>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</si>
  <si>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</si>
  <si>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</si>
  <si>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</si>
  <si>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</si>
  <si>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</si>
  <si>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</si>
  <si>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</si>
  <si>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</si>
  <si>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</si>
  <si>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</si>
  <si>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</si>
  <si>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</si>
  <si>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</si>
  <si>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</si>
  <si>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</si>
  <si>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</si>
  <si>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</si>
  <si>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</si>
  <si>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</si>
  <si>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</si>
  <si>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</si>
  <si>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</si>
  <si>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</si>
  <si>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</si>
  <si>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</si>
  <si>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</si>
  <si>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</si>
  <si>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</si>
  <si>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</si>
  <si>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</si>
  <si>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</si>
  <si>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</si>
  <si>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</si>
  <si>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</si>
  <si>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</si>
  <si>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</si>
  <si>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</si>
  <si>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</si>
  <si>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</si>
  <si>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</si>
  <si>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</si>
  <si>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</si>
  <si>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</si>
  <si>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</si>
  <si>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</si>
  <si>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</si>
  <si>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</si>
  <si>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</si>
  <si>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</si>
  <si>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</si>
  <si>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</si>
  <si>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</si>
  <si>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</si>
  <si>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</si>
  <si>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</si>
  <si>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</si>
  <si>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</si>
  <si>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</si>
  <si>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</si>
  <si>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</si>
  <si>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</si>
  <si>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</si>
  <si>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</si>
  <si>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</si>
  <si>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</si>
  <si>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</si>
  <si>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</si>
  <si>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</si>
  <si>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</si>
  <si>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</si>
  <si>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</si>
  <si>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</si>
  <si>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</si>
  <si>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</si>
  <si>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</si>
  <si>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</si>
  <si>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</si>
  <si>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</si>
  <si>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</si>
  <si>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</si>
  <si>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</si>
  <si>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</si>
  <si>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</si>
  <si>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</si>
  <si>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</si>
  <si>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</si>
  <si>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</si>
  <si>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</si>
  <si>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</si>
  <si>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</si>
  <si>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</si>
  <si>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</si>
  <si>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</si>
  <si>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</si>
  <si>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</si>
  <si>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</si>
  <si>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</si>
  <si>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</si>
  <si>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</si>
  <si>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</si>
  <si>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</si>
  <si>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</si>
  <si>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</si>
  <si>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</si>
  <si>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</si>
  <si>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</si>
  <si>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</si>
  <si>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</si>
  <si>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</si>
  <si>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</si>
  <si>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</si>
  <si>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</si>
  <si>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</si>
  <si>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</si>
  <si>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</si>
  <si>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</si>
  <si>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</si>
  <si>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</si>
  <si>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</si>
  <si>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</si>
  <si>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</si>
  <si>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</si>
  <si>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</si>
  <si>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</si>
  <si>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</si>
  <si>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</si>
  <si>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</si>
  <si>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</si>
  <si>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</si>
  <si>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</si>
  <si>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</si>
  <si>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</si>
  <si>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</si>
  <si>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</si>
  <si>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</si>
  <si>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</si>
  <si>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</si>
  <si>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</si>
  <si>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</si>
  <si>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</si>
  <si>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</si>
  <si>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</si>
  <si>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</si>
  <si>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</si>
  <si>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</si>
  <si>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</si>
  <si>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</si>
  <si>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</si>
  <si>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</si>
  <si>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</si>
  <si>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</si>
  <si>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</si>
  <si>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</si>
  <si>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</si>
  <si>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</si>
  <si>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</si>
  <si>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</si>
  <si>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</si>
  <si>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</si>
  <si>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</si>
  <si>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</si>
  <si>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</si>
  <si>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</si>
  <si>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</si>
  <si>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</si>
  <si>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</si>
  <si>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</si>
  <si>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</si>
  <si>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</si>
  <si>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</si>
  <si>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</si>
  <si>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</si>
  <si>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</si>
  <si>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</si>
  <si>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</si>
  <si>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</si>
  <si>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</si>
  <si>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</si>
  <si>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</si>
  <si>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</si>
  <si>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</si>
  <si>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</si>
  <si>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</si>
  <si>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</si>
  <si>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</si>
  <si>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</si>
  <si>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</si>
  <si>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</si>
  <si>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</si>
  <si>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</si>
  <si>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</si>
  <si>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</si>
  <si>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</si>
  <si>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</si>
  <si>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</si>
  <si>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</si>
  <si>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</si>
  <si>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</si>
  <si>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</si>
  <si>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</si>
  <si>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</si>
  <si>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</si>
  <si>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</si>
  <si>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</si>
  <si>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</si>
  <si>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</si>
  <si>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</si>
  <si>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</si>
  <si>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</si>
  <si>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</si>
  <si>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</si>
  <si>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</si>
  <si>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</si>
  <si>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</si>
  <si>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</si>
  <si>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</si>
  <si>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</si>
  <si>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</si>
  <si>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</si>
  <si>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</si>
  <si>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</si>
  <si>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</si>
  <si>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</si>
  <si>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</si>
  <si>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</si>
  <si>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</si>
  <si>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</si>
  <si>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</si>
  <si>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</si>
  <si>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</si>
  <si>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</si>
  <si>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HP T440 - US</t>
  </si>
  <si>
    <t>Pruduct Title Backlit</t>
  </si>
  <si>
    <t>MODELS</t>
  </si>
  <si>
    <t>Product Title</t>
  </si>
  <si>
    <t>Product Model</t>
  </si>
  <si>
    <t>840 G1, 845 G1, 850 G1, 840 G2, 845 G2, 850 G2</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</si>
  <si>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</si>
  <si>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</si>
  <si>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</si>
  <si>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</si>
  <si>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</si>
  <si>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</si>
  <si>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</si>
  <si>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</si>
  <si>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</si>
  <si>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</si>
  <si>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</si>
  <si>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</si>
  <si>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</si>
  <si>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</si>
  <si>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</si>
  <si>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840 BL black - DE</t>
  </si>
  <si>
    <t>German</t>
  </si>
  <si>
    <t>Price – NON-Backlit</t>
  </si>
  <si>
    <t>HP 840 BL black - FR</t>
  </si>
  <si>
    <t>French</t>
  </si>
  <si>
    <t>Packing size</t>
  </si>
  <si>
    <t>Big</t>
  </si>
  <si>
    <t>HP 840 BL black - IT</t>
  </si>
  <si>
    <t>Italian</t>
  </si>
  <si>
    <t>Package height (CM)</t>
  </si>
  <si>
    <t>HP 840 BL black - ES</t>
  </si>
  <si>
    <t>Spanish</t>
  </si>
  <si>
    <t>Package width (CM)</t>
  </si>
  <si>
    <t>HP 840 BL black - UK</t>
  </si>
  <si>
    <t>UK</t>
  </si>
  <si>
    <t>Package length (CM)</t>
  </si>
  <si>
    <t>HP 840 BL black - US int</t>
  </si>
  <si>
    <t>US International</t>
  </si>
  <si>
    <t>Origin of Product</t>
  </si>
  <si>
    <t>HP 840 BL black - US</t>
  </si>
  <si>
    <t>US</t>
  </si>
  <si>
    <t>HP/W. PS/840 G1 black/US</t>
  </si>
  <si>
    <t>Package weight (GR)</t>
  </si>
  <si>
    <t>Bulgarian</t>
  </si>
  <si>
    <t>Czech</t>
  </si>
  <si>
    <t>Parent sku</t>
  </si>
  <si>
    <t>HP 840 G1 black parent</t>
  </si>
  <si>
    <t>Danish</t>
  </si>
  <si>
    <t>Parent EAN</t>
  </si>
  <si>
    <t>Hungarian</t>
  </si>
  <si>
    <t>Dutch</t>
  </si>
  <si>
    <t>Item_type</t>
  </si>
  <si>
    <t>laptop-computer-replacement-parts</t>
  </si>
  <si>
    <t>Norwegian</t>
  </si>
  <si>
    <t>Polish</t>
  </si>
  <si>
    <t>Default quantity</t>
  </si>
  <si>
    <t>Portuguese</t>
  </si>
  <si>
    <t>Swedish – Finnish</t>
  </si>
  <si>
    <t>Format</t>
  </si>
  <si>
    <t>Update</t>
  </si>
  <si>
    <t>Swiss</t>
  </si>
  <si>
    <t>Bullet Point 1:</t>
  </si>
  <si>
    <t>Bullet Point 2:</t>
  </si>
  <si>
    <t>Bullet Point 5:</t>
  </si>
  <si>
    <t>Bullet Point 4:</t>
  </si>
  <si>
    <t>Scandinavian – Nordic</t>
  </si>
  <si>
    <t>Product Description</t>
  </si>
  <si>
    <t>Belgian</t>
  </si>
  <si>
    <t>Warranty Message</t>
  </si>
  <si>
    <t>bullet point 4: regular</t>
  </si>
  <si>
    <t>language</t>
  </si>
  <si>
    <t>English</t>
  </si>
  <si>
    <t>Marketplace</t>
  </si>
  <si>
    <t>Russian</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</si>
  <si>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</si>
  <si>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</si>
  <si>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</si>
  <si>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</si>
  <si>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</si>
  <si>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</si>
  <si>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</si>
  <si>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</si>
  <si>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</si>
  <si>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</si>
  <si>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</si>
  <si>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</si>
  <si>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</si>
  <si>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</si>
  <si>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</si>
  <si>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</si>
  <si>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</si>
  <si>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</si>
  <si>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</si>
  <si>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</si>
  <si>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</si>
  <si>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</si>
  <si>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</si>
  <si>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</si>
  <si>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HP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</si>
  <si>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</si>
  <si>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</si>
  <si>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</si>
  <si>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</si>
  <si>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</si>
  <si>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</si>
  <si>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</si>
  <si>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</si>
  <si>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HP  </t>
  </si>
  <si>
    <t xml:space="preserve">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</si>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</sst>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5" xfId="0" applyFill="1" applyBorder="1" applyAlignment="1">
      <alignment horizontal="left"/>
    </xf>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1" fontId="0" fillId="0" borderId="0" xfId="0" applyNumberFormat="1" applyAlignment="1">
      <alignment wrapText="1"/>
    </xf>
    <xf numFmtId="0" fontId="0" fillId="15" borderId="0" xfId="0" applyFill="1" applyAlignment="1">
      <alignment horizontal="left" wrapText="1"/>
    </xf>
    <xf numFmtId="0" fontId="0" fillId="0" borderId="0" xfId="0" applyAlignment="1">
      <alignment horizontal="left" wrapText="1"/>
    </xf>
    <xf numFmtId="1" fontId="0" fillId="14" borderId="6"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93B47339" TargetMode="External"/><Relationship Id="rId1" Type="http://schemas.openxmlformats.org/officeDocument/2006/relationships/externalLinkPath" Target="file:///93B47339/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W9" sqref="AW9"/>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601</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602</v>
      </c>
    </row>
    <row r="4" spans="1:193" ht="17" x14ac:dyDescent="0.2">
      <c r="A4" s="2" t="str">
        <f>IF(ISBLANK(Values!E3),"",IF(Values!$B$37="EU","computercomponent","computer"))</f>
        <v>computer</v>
      </c>
      <c r="B4" s="28" t="str">
        <f>Values!B13</f>
        <v>HP 840 G1 black parent</v>
      </c>
      <c r="C4" s="28" t="s">
        <v>345</v>
      </c>
      <c r="D4" s="29">
        <f>Values!B14</f>
        <v>5714401844990</v>
      </c>
      <c r="E4" s="2" t="s">
        <v>346</v>
      </c>
      <c r="F4" s="28" t="str">
        <f>SUBSTITUTE(Values!B1, "{language}", "") &amp; " " &amp; Values!B3</f>
        <v>replacement  backlit keyboard for HP   840 G1, 845 G1, 850 G1, 840 G2, 845 G2, 850 G2</v>
      </c>
      <c r="G4" s="28" t="s">
        <v>345</v>
      </c>
      <c r="H4" s="2" t="str">
        <f>Values!B16</f>
        <v>laptop-computer-replacement-parts</v>
      </c>
      <c r="I4" s="2" t="str">
        <f>IF(ISBLANK(Values!E3),"","4730574031")</f>
        <v>4730574031</v>
      </c>
      <c r="J4" s="30" t="str">
        <f>Values!B13</f>
        <v>HP 840 G1 black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48" x14ac:dyDescent="0.2">
      <c r="A5" s="2" t="str">
        <f>IF(ISBLANK(Values!E4),"",IF(Values!$B$37="EU","computercomponent","computer"))</f>
        <v>computer</v>
      </c>
      <c r="B5" s="34" t="str">
        <f>IF(ISBLANK(Values!E4),"",Values!F4)</f>
        <v>HP 840 BL black - DE</v>
      </c>
      <c r="C5" s="30" t="str">
        <f>IF(ISBLANK(Values!E4),"","TellusRem")</f>
        <v>TellusRem</v>
      </c>
      <c r="D5" s="29">
        <f>IF(ISBLANK(Values!E4),"",Values!E4)</f>
        <v>5714401844013</v>
      </c>
      <c r="E5" s="2" t="str">
        <f>IF(ISBLANK(Values!E4),"","EAN")</f>
        <v>EAN</v>
      </c>
      <c r="F5" s="28" t="str">
        <f>IF(ISBLANK(Values!E4),"",IF(Values!J4, SUBSTITUTE(Values!$B$1, "{language}", Values!H4) &amp; " " &amp;Values!$B$3, SUBSTITUTE(Values!$B$2, "{language}", Values!$H4) &amp; " " &amp;Values!$B$3))</f>
        <v>replacement German backlit keyboard for HP   840 G1, 845 G1, 850 G1, 840 G2, 845 G2, 850 G2</v>
      </c>
      <c r="G5" s="30" t="str">
        <f>IF(ISBLANK(Values!E4),"","TellusRem")</f>
        <v>TellusRem</v>
      </c>
      <c r="H5" s="2" t="str">
        <f>IF(ISBLANK(Values!E4),"",Values!$B$16)</f>
        <v>laptop-computer-replacement-parts</v>
      </c>
      <c r="I5" s="2" t="str">
        <f>IF(ISBLANK(Values!E4),"","4730574031")</f>
        <v>4730574031</v>
      </c>
      <c r="J5" s="32" t="str">
        <f>IF(ISBLANK(Values!E4),"",Values!F4 )</f>
        <v>HP 840 BL black - DE</v>
      </c>
      <c r="K5" s="28">
        <f>IF(ISBLANK(Values!E4),"",IF(Values!J4, Values!$B$4, Values!$B$5))</f>
        <v>58.99</v>
      </c>
      <c r="L5" s="28">
        <f>IF(ISBLANK(Values!E4),"",IF($CO5="DEFAULT", Values!$B$18, ""))</f>
        <v>5</v>
      </c>
      <c r="M5" s="28" t="str">
        <f>IF(ISBLANK(Values!E4),"",Values!$M4)</f>
        <v/>
      </c>
      <c r="N5" s="28" t="str">
        <f>IF(ISBLANK(Values!$F4),"",Values!N4)</f>
        <v/>
      </c>
      <c r="O5" s="28" t="str">
        <f>IF(ISBLANK(Values!$F4),"",Values!O4)</f>
        <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0" t="str">
        <f>IF(ISBLANK(Values!E4),"","Child")</f>
        <v>Child</v>
      </c>
      <c r="X5" s="30" t="str">
        <f>IF(ISBLANK(Values!E4),"",Values!$B$13)</f>
        <v>HP 840 G1 black parent</v>
      </c>
      <c r="Y5" s="32" t="str">
        <f>IF(ISBLANK(Values!E4),"","Size-Color")</f>
        <v>Size-Color</v>
      </c>
      <c r="Z5" s="30" t="str">
        <f>IF(ISBLANK(Values!E4),"","variation")</f>
        <v>variation</v>
      </c>
      <c r="AA5" s="2" t="str">
        <f>IF(ISBLANK(Values!E4),"",Values!$B$20)</f>
        <v>Update</v>
      </c>
      <c r="AB5" s="2"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5"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33"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845 G1, 850 G1, 840 G2, 845 G2, 850 G2</v>
      </c>
      <c r="AK5" s="2" t="str">
        <f>IF(ISBLANK(Values!E4),"",Values!$B$25)</f>
        <v>♻️ ECOFRIENDLY PRODUCT - Buy refurbished, BUY GREEN! Reduce more than 80% carbon dioxide by buying our refurbished keyboards, compared to getting a new keyboard! Perfect OEM replacement part for your keyboard.</v>
      </c>
      <c r="AL5" s="2" t="str">
        <f>IF(ISBLANK(Values!E4),"",SUBSTITUTE(SUBSTITUTE(IF(Values!$J4, Values!$B$26, Values!$B$33), "{language}", Values!$H4), "{flag}", INDEX(options!$E$1:$E$20, Values!$V4)))</f>
        <v>👉 LAYOUT – 🇩🇪 German backlit.</v>
      </c>
      <c r="AM5" s="2" t="str">
        <f>SUBSTITUTE(IF(ISBLANK(Values!E4),"",Values!$B$27), "{model}", Values!$B$3)</f>
        <v>👉 COMPATIBLE WITH - HP 840 G1, 845 G1, 850 G1, 840 G2, 845 G2, 850 G2. Please check the picture and description carefully before purchasing any keyboard. This ensures that you get the correct laptop keyboard for your computer. Super easy installation.</v>
      </c>
      <c r="AT5" s="28" t="str">
        <f>IF(ISBLANK(Values!E4),"",Values!H4)</f>
        <v>German</v>
      </c>
      <c r="AV5" s="2" t="str">
        <f>IF(ISBLANK(Values!E4),"",IF(Values!J4,"Backlit", "Non-Backlit"))</f>
        <v>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DEFAULT</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Denmark</v>
      </c>
      <c r="CZ5" s="2" t="str">
        <f>IF(ISBLANK(Values!E4),"","No")</f>
        <v>No</v>
      </c>
      <c r="DA5" s="2" t="str">
        <f>IF(ISBLANK(Values!E4),"","No")</f>
        <v>No</v>
      </c>
      <c r="DO5" s="2" t="str">
        <f>IF(ISBLANK(Values!E4),"","Parts")</f>
        <v>Parts</v>
      </c>
      <c r="DP5" s="2"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2" t="str">
        <f>IF(ISBLANK(Values!E4),"",Values!$B$31)</f>
        <v>6 month warranty after the delivery date. In case of any malfunction of the keyboard a new unit or a spare part for the keyboard of the product will be sent. In case of shortage of stock a full refund is issued.</v>
      </c>
      <c r="ES5" s="2" t="str">
        <f>IF(ISBLANK(Values!E4),"","Amazon Tellus UPS")</f>
        <v>Amazon Tellus UPS</v>
      </c>
      <c r="EV5" s="2" t="str">
        <f>IF(ISBLANK(Values!E4),"","New")</f>
        <v>New</v>
      </c>
      <c r="FE5" s="2">
        <f>IF(ISBLANK(Values!E4),"",IF(CO5&lt;&gt;"DEFAULT", "", 3))</f>
        <v>3</v>
      </c>
      <c r="FH5" s="2" t="str">
        <f>IF(ISBLANK(Values!E4),"","FALSE")</f>
        <v>FALSE</v>
      </c>
      <c r="FI5" s="2" t="str">
        <f>IF(ISBLANK(Values!E4),"","FALSE")</f>
        <v>FALSE</v>
      </c>
      <c r="FJ5" s="2" t="str">
        <f>IF(ISBLANK(Values!E4),"","FALSE")</f>
        <v>FALSE</v>
      </c>
      <c r="FM5" s="2" t="str">
        <f>IF(ISBLANK(Values!E4),"","1")</f>
        <v>1</v>
      </c>
      <c r="FO5" s="28">
        <f>IF(ISBLANK(Values!E4),"",IF(Values!J4, Values!$B$4, Values!$B$5))</f>
        <v>58.99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2">
        <f>K5</f>
        <v>58.99</v>
      </c>
    </row>
    <row r="6" spans="1:193" ht="48" x14ac:dyDescent="0.2">
      <c r="A6" s="2" t="str">
        <f>IF(ISBLANK(Values!E5),"",IF(Values!$B$37="EU","computercomponent","computer"))</f>
        <v>computer</v>
      </c>
      <c r="B6" s="34" t="str">
        <f>IF(ISBLANK(Values!E5),"",Values!F5)</f>
        <v>HP 840 BL black - FR</v>
      </c>
      <c r="C6" s="30" t="str">
        <f>IF(ISBLANK(Values!E5),"","TellusRem")</f>
        <v>TellusRem</v>
      </c>
      <c r="D6" s="29">
        <f>IF(ISBLANK(Values!E5),"",Values!E5)</f>
        <v>5714401844020</v>
      </c>
      <c r="E6" s="2" t="str">
        <f>IF(ISBLANK(Values!E5),"","EAN")</f>
        <v>EAN</v>
      </c>
      <c r="F6" s="28" t="str">
        <f>IF(ISBLANK(Values!E5),"",IF(Values!J5, SUBSTITUTE(Values!$B$1, "{language}", Values!H5) &amp; " " &amp;Values!$B$3, SUBSTITUTE(Values!$B$2, "{language}", Values!$H5) &amp; " " &amp;Values!$B$3))</f>
        <v>replacement French backlit keyboard for HP   840 G1, 845 G1, 850 G1, 840 G2, 845 G2, 850 G2</v>
      </c>
      <c r="G6" s="30" t="str">
        <f>IF(ISBLANK(Values!E5),"","TellusRem")</f>
        <v>TellusRem</v>
      </c>
      <c r="H6" s="2" t="str">
        <f>IF(ISBLANK(Values!E5),"",Values!$B$16)</f>
        <v>laptop-computer-replacement-parts</v>
      </c>
      <c r="I6" s="2" t="str">
        <f>IF(ISBLANK(Values!E5),"","4730574031")</f>
        <v>4730574031</v>
      </c>
      <c r="J6" s="32" t="str">
        <f>IF(ISBLANK(Values!E5),"",Values!F5 )</f>
        <v>HP 840 BL black - FR</v>
      </c>
      <c r="K6" s="28">
        <f>IF(ISBLANK(Values!E5),"",IF(Values!J5, Values!$B$4, Values!$B$5))</f>
        <v>58.99</v>
      </c>
      <c r="L6" s="28">
        <f>IF(ISBLANK(Values!E5),"",IF($CO6="DEFAULT", Values!$B$18, ""))</f>
        <v>5</v>
      </c>
      <c r="M6" s="28" t="str">
        <f>IF(ISBLANK(Values!E5),"",Values!$M5)</f>
        <v/>
      </c>
      <c r="N6" s="28" t="str">
        <f>IF(ISBLANK(Values!$F5),"",Values!N5)</f>
        <v/>
      </c>
      <c r="O6" s="28" t="str">
        <f>IF(ISBLANK(Values!$F5),"",Values!O5)</f>
        <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0" t="str">
        <f>IF(ISBLANK(Values!E5),"","Child")</f>
        <v>Child</v>
      </c>
      <c r="X6" s="30" t="str">
        <f>IF(ISBLANK(Values!E5),"",Values!$B$13)</f>
        <v>HP 840 G1 black parent</v>
      </c>
      <c r="Y6" s="32" t="str">
        <f>IF(ISBLANK(Values!E5),"","Size-Color")</f>
        <v>Size-Color</v>
      </c>
      <c r="Z6" s="30" t="str">
        <f>IF(ISBLANK(Values!E5),"","variation")</f>
        <v>variation</v>
      </c>
      <c r="AA6" s="2" t="str">
        <f>IF(ISBLANK(Values!E5),"",Values!$B$20)</f>
        <v>Update</v>
      </c>
      <c r="AB6" s="2"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5"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33"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845 G1, 850 G1, 840 G2, 845 G2, 850 G2</v>
      </c>
      <c r="AK6" s="2" t="str">
        <f>IF(ISBLANK(Values!E5),"",Values!$B$25)</f>
        <v>♻️ ECOFRIENDLY PRODUCT - Buy refurbished, BUY GREEN! Reduce more than 80% carbon dioxide by buying our refurbished keyboards, compared to getting a new keyboard! Perfect OEM replacement part for your keyboard.</v>
      </c>
      <c r="AL6" s="2" t="str">
        <f>IF(ISBLANK(Values!E5),"",SUBSTITUTE(SUBSTITUTE(IF(Values!$J5, Values!$B$26, Values!$B$33), "{language}", Values!$H5), "{flag}", INDEX(options!$E$1:$E$20, Values!$V5)))</f>
        <v>👉 LAYOUT – 🇫🇷 French backlit.</v>
      </c>
      <c r="AM6" s="2" t="str">
        <f>SUBSTITUTE(IF(ISBLANK(Values!E5),"",Values!$B$27), "{model}", Values!$B$3)</f>
        <v>👉 COMPATIBLE WITH - HP 840 G1, 845 G1, 850 G1, 840 G2, 845 G2, 850 G2. Please check the picture and description carefully before purchasing any keyboard. This ensures that you get the correct laptop keyboard for your computer. Super easy installation.</v>
      </c>
      <c r="AT6" s="28" t="str">
        <f>IF(ISBLANK(Values!E5),"",Values!H5)</f>
        <v>French</v>
      </c>
      <c r="AV6" s="2" t="str">
        <f>IF(ISBLANK(Values!E5),"",IF(Values!J5,"Backlit", "Non-Backlit"))</f>
        <v>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DEFAULT</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Denmark</v>
      </c>
      <c r="CZ6" s="2" t="str">
        <f>IF(ISBLANK(Values!E5),"","No")</f>
        <v>No</v>
      </c>
      <c r="DA6" s="2" t="str">
        <f>IF(ISBLANK(Values!E5),"","No")</f>
        <v>No</v>
      </c>
      <c r="DO6" s="2" t="str">
        <f>IF(ISBLANK(Values!E5),"","Parts")</f>
        <v>Parts</v>
      </c>
      <c r="DP6" s="2"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2" t="str">
        <f>IF(ISBLANK(Values!E5),"",Values!$B$31)</f>
        <v>6 month warranty after the delivery date. In case of any malfunction of the keyboard a new unit or a spare part for the keyboard of the product will be sent. In case of shortage of stock a full refund is issued.</v>
      </c>
      <c r="ES6" s="2" t="str">
        <f>IF(ISBLANK(Values!E5),"","Amazon Tellus UPS")</f>
        <v>Amazon Tellus UPS</v>
      </c>
      <c r="EV6" s="2" t="str">
        <f>IF(ISBLANK(Values!E5),"","New")</f>
        <v>New</v>
      </c>
      <c r="FE6" s="2">
        <f>IF(ISBLANK(Values!E5),"",IF(CO6&lt;&gt;"DEFAULT", "", 3))</f>
        <v>3</v>
      </c>
      <c r="FH6" s="2" t="str">
        <f>IF(ISBLANK(Values!E5),"","FALSE")</f>
        <v>FALSE</v>
      </c>
      <c r="FI6" s="2" t="str">
        <f>IF(ISBLANK(Values!E5),"","FALSE")</f>
        <v>FALSE</v>
      </c>
      <c r="FJ6" s="2" t="str">
        <f>IF(ISBLANK(Values!E5),"","FALSE")</f>
        <v>FALSE</v>
      </c>
      <c r="FM6" s="2" t="str">
        <f>IF(ISBLANK(Values!E5),"","1")</f>
        <v>1</v>
      </c>
      <c r="FO6" s="28">
        <f>IF(ISBLANK(Values!E5),"",IF(Values!J5, Values!$B$4, Values!$B$5))</f>
        <v>58.99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2">
        <f>K6</f>
        <v>58.99</v>
      </c>
    </row>
    <row r="7" spans="1:193" ht="48" x14ac:dyDescent="0.2">
      <c r="A7" s="2" t="str">
        <f>IF(ISBLANK(Values!E6),"",IF(Values!$B$37="EU","computercomponent","computer"))</f>
        <v>computer</v>
      </c>
      <c r="B7" s="34" t="str">
        <f>IF(ISBLANK(Values!E6),"",Values!F6)</f>
        <v>HP 840 BL black - IT</v>
      </c>
      <c r="C7" s="30" t="str">
        <f>IF(ISBLANK(Values!E6),"","TellusRem")</f>
        <v>TellusRem</v>
      </c>
      <c r="D7" s="29">
        <f>IF(ISBLANK(Values!E6),"",Values!E6)</f>
        <v>5714401844037</v>
      </c>
      <c r="E7" s="2" t="str">
        <f>IF(ISBLANK(Values!E6),"","EAN")</f>
        <v>EAN</v>
      </c>
      <c r="F7" s="28" t="str">
        <f>IF(ISBLANK(Values!E6),"",IF(Values!J6, SUBSTITUTE(Values!$B$1, "{language}", Values!H6) &amp; " " &amp;Values!$B$3, SUBSTITUTE(Values!$B$2, "{language}", Values!$H6) &amp; " " &amp;Values!$B$3))</f>
        <v>replacement Italian backlit keyboard for HP   840 G1, 845 G1, 850 G1, 840 G2, 845 G2, 850 G2</v>
      </c>
      <c r="G7" s="30" t="str">
        <f>IF(ISBLANK(Values!E6),"","TellusRem")</f>
        <v>TellusRem</v>
      </c>
      <c r="H7" s="2" t="str">
        <f>IF(ISBLANK(Values!E6),"",Values!$B$16)</f>
        <v>laptop-computer-replacement-parts</v>
      </c>
      <c r="I7" s="2" t="str">
        <f>IF(ISBLANK(Values!E6),"","4730574031")</f>
        <v>4730574031</v>
      </c>
      <c r="J7" s="32" t="str">
        <f>IF(ISBLANK(Values!E6),"",Values!F6 )</f>
        <v>HP 840 BL black - IT</v>
      </c>
      <c r="K7" s="28">
        <f>IF(ISBLANK(Values!E6),"",IF(Values!J6, Values!$B$4, Values!$B$5))</f>
        <v>58.99</v>
      </c>
      <c r="L7" s="28">
        <f>IF(ISBLANK(Values!E6),"",IF($CO7="DEFAULT", Values!$B$18, ""))</f>
        <v>5</v>
      </c>
      <c r="M7" s="28" t="str">
        <f>IF(ISBLANK(Values!E6),"",Values!$M6)</f>
        <v/>
      </c>
      <c r="N7" s="28" t="str">
        <f>IF(ISBLANK(Values!$F6),"",Values!N6)</f>
        <v/>
      </c>
      <c r="O7" s="28" t="str">
        <f>IF(ISBLANK(Values!$F6),"",Values!O6)</f>
        <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0" t="str">
        <f>IF(ISBLANK(Values!E6),"","Child")</f>
        <v>Child</v>
      </c>
      <c r="X7" s="30" t="str">
        <f>IF(ISBLANK(Values!E6),"",Values!$B$13)</f>
        <v>HP 840 G1 black parent</v>
      </c>
      <c r="Y7" s="32" t="str">
        <f>IF(ISBLANK(Values!E6),"","Size-Color")</f>
        <v>Size-Color</v>
      </c>
      <c r="Z7" s="30" t="str">
        <f>IF(ISBLANK(Values!E6),"","variation")</f>
        <v>variation</v>
      </c>
      <c r="AA7" s="2" t="str">
        <f>IF(ISBLANK(Values!E6),"",Values!$B$20)</f>
        <v>Update</v>
      </c>
      <c r="AB7" s="2"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5"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33"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845 G1, 850 G1, 840 G2, 845 G2, 850 G2</v>
      </c>
      <c r="AK7" s="2" t="str">
        <f>IF(ISBLANK(Values!E6),"",Values!$B$25)</f>
        <v>♻️ ECOFRIENDLY PRODUCT - Buy refurbished, BUY GREEN! Reduce more than 80% carbon dioxide by buying our refurbished keyboards, compared to getting a new keyboard! Perfect OEM replacement part for your keyboard.</v>
      </c>
      <c r="AL7" s="2" t="str">
        <f>IF(ISBLANK(Values!E6),"",SUBSTITUTE(SUBSTITUTE(IF(Values!$J6, Values!$B$26, Values!$B$33), "{language}", Values!$H6), "{flag}", INDEX(options!$E$1:$E$20, Values!$V6)))</f>
        <v>👉 LAYOUT – 🇮🇹 Italian backlit.</v>
      </c>
      <c r="AM7" s="2" t="str">
        <f>SUBSTITUTE(IF(ISBLANK(Values!E6),"",Values!$B$27), "{model}", Values!$B$3)</f>
        <v>👉 COMPATIBLE WITH - HP 840 G1, 845 G1, 850 G1, 840 G2, 845 G2, 850 G2. Please check the picture and description carefully before purchasing any keyboard. This ensures that you get the correct laptop keyboard for your computer. Super easy installation.</v>
      </c>
      <c r="AT7" s="28" t="str">
        <f>IF(ISBLANK(Values!E6),"",Values!H6)</f>
        <v>Italian</v>
      </c>
      <c r="AV7" s="2" t="str">
        <f>IF(ISBLANK(Values!E6),"",IF(Values!J6,"Backlit", "Non-Backlit"))</f>
        <v>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DEFAULT</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Denmark</v>
      </c>
      <c r="CZ7" s="2" t="str">
        <f>IF(ISBLANK(Values!E6),"","No")</f>
        <v>No</v>
      </c>
      <c r="DA7" s="2" t="str">
        <f>IF(ISBLANK(Values!E6),"","No")</f>
        <v>No</v>
      </c>
      <c r="DO7" s="2" t="str">
        <f>IF(ISBLANK(Values!E6),"","Parts")</f>
        <v>Parts</v>
      </c>
      <c r="DP7" s="2"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2" t="str">
        <f>IF(ISBLANK(Values!E6),"",Values!$B$31)</f>
        <v>6 month warranty after the delivery date. In case of any malfunction of the keyboard a new unit or a spare part for the keyboard of the product will be sent. In case of shortage of stock a full refund is issued.</v>
      </c>
      <c r="ES7" s="2" t="str">
        <f>IF(ISBLANK(Values!E6),"","Amazon Tellus UPS")</f>
        <v>Amazon Tellus UPS</v>
      </c>
      <c r="EV7" s="2" t="str">
        <f>IF(ISBLANK(Values!E6),"","New")</f>
        <v>New</v>
      </c>
      <c r="FE7" s="2">
        <f>IF(ISBLANK(Values!E6),"",IF(CO7&lt;&gt;"DEFAULT", "", 3))</f>
        <v>3</v>
      </c>
      <c r="FH7" s="2" t="str">
        <f>IF(ISBLANK(Values!E6),"","FALSE")</f>
        <v>FALSE</v>
      </c>
      <c r="FI7" s="2" t="str">
        <f>IF(ISBLANK(Values!E6),"","FALSE")</f>
        <v>FALSE</v>
      </c>
      <c r="FJ7" s="2" t="str">
        <f>IF(ISBLANK(Values!E6),"","FALSE")</f>
        <v>FALSE</v>
      </c>
      <c r="FM7" s="2" t="str">
        <f>IF(ISBLANK(Values!E6),"","1")</f>
        <v>1</v>
      </c>
      <c r="FO7" s="28">
        <f>IF(ISBLANK(Values!E6),"",IF(Values!J6, Values!$B$4, Values!$B$5))</f>
        <v>58.99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2">
        <f>K7</f>
        <v>58.99</v>
      </c>
    </row>
    <row r="8" spans="1:193" ht="48" x14ac:dyDescent="0.2">
      <c r="A8" s="2" t="str">
        <f>IF(ISBLANK(Values!E7),"",IF(Values!$B$37="EU","computercomponent","computer"))</f>
        <v>computer</v>
      </c>
      <c r="B8" s="34" t="str">
        <f>IF(ISBLANK(Values!E7),"",Values!F7)</f>
        <v>HP 840 BL black - ES</v>
      </c>
      <c r="C8" s="30" t="str">
        <f>IF(ISBLANK(Values!E7),"","TellusRem")</f>
        <v>TellusRem</v>
      </c>
      <c r="D8" s="29">
        <f>IF(ISBLANK(Values!E7),"",Values!E7)</f>
        <v>5714401844044</v>
      </c>
      <c r="E8" s="2" t="str">
        <f>IF(ISBLANK(Values!E7),"","EAN")</f>
        <v>EAN</v>
      </c>
      <c r="F8" s="28" t="str">
        <f>IF(ISBLANK(Values!E7),"",IF(Values!J7, SUBSTITUTE(Values!$B$1, "{language}", Values!H7) &amp; " " &amp;Values!$B$3, SUBSTITUTE(Values!$B$2, "{language}", Values!$H7) &amp; " " &amp;Values!$B$3))</f>
        <v>replacement Spanish backlit keyboard for HP   840 G1, 845 G1, 850 G1, 840 G2, 845 G2, 850 G2</v>
      </c>
      <c r="G8" s="30" t="str">
        <f>IF(ISBLANK(Values!E7),"","TellusRem")</f>
        <v>TellusRem</v>
      </c>
      <c r="H8" s="2" t="str">
        <f>IF(ISBLANK(Values!E7),"",Values!$B$16)</f>
        <v>laptop-computer-replacement-parts</v>
      </c>
      <c r="I8" s="2" t="str">
        <f>IF(ISBLANK(Values!E7),"","4730574031")</f>
        <v>4730574031</v>
      </c>
      <c r="J8" s="32" t="str">
        <f>IF(ISBLANK(Values!E7),"",Values!F7 )</f>
        <v>HP 840 BL black - ES</v>
      </c>
      <c r="K8" s="28">
        <f>IF(ISBLANK(Values!E7),"",IF(Values!J7, Values!$B$4, Values!$B$5))</f>
        <v>58.99</v>
      </c>
      <c r="L8" s="28">
        <f>IF(ISBLANK(Values!E7),"",IF($CO8="DEFAULT", Values!$B$18, ""))</f>
        <v>5</v>
      </c>
      <c r="M8" s="28" t="str">
        <f>IF(ISBLANK(Values!E7),"",Values!$M7)</f>
        <v/>
      </c>
      <c r="N8" s="28" t="str">
        <f>IF(ISBLANK(Values!$F7),"",Values!N7)</f>
        <v/>
      </c>
      <c r="O8" s="28" t="str">
        <f>IF(ISBLANK(Values!$F7),"",Values!O7)</f>
        <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0" t="str">
        <f>IF(ISBLANK(Values!E7),"","Child")</f>
        <v>Child</v>
      </c>
      <c r="X8" s="30" t="str">
        <f>IF(ISBLANK(Values!E7),"",Values!$B$13)</f>
        <v>HP 840 G1 black parent</v>
      </c>
      <c r="Y8" s="32" t="str">
        <f>IF(ISBLANK(Values!E7),"","Size-Color")</f>
        <v>Size-Color</v>
      </c>
      <c r="Z8" s="30" t="str">
        <f>IF(ISBLANK(Values!E7),"","variation")</f>
        <v>variation</v>
      </c>
      <c r="AA8" s="2" t="str">
        <f>IF(ISBLANK(Values!E7),"",Values!$B$20)</f>
        <v>Update</v>
      </c>
      <c r="AB8" s="2"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5"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33"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845 G1, 850 G1, 840 G2, 845 G2, 850 G2</v>
      </c>
      <c r="AK8" s="2" t="str">
        <f>IF(ISBLANK(Values!E7),"",Values!$B$25)</f>
        <v>♻️ ECOFRIENDLY PRODUCT - Buy refurbished, BUY GREEN! Reduce more than 80% carbon dioxide by buying our refurbished keyboards, compared to getting a new keyboard! Perfect OEM replacement part for your keyboard.</v>
      </c>
      <c r="AL8" s="2" t="str">
        <f>IF(ISBLANK(Values!E7),"",SUBSTITUTE(SUBSTITUTE(IF(Values!$J7, Values!$B$26, Values!$B$33), "{language}", Values!$H7), "{flag}", INDEX(options!$E$1:$E$20, Values!$V7)))</f>
        <v>👉 LAYOUT – 🇪🇸 Spanish backlit.</v>
      </c>
      <c r="AM8" s="2" t="str">
        <f>SUBSTITUTE(IF(ISBLANK(Values!E7),"",Values!$B$27), "{model}", Values!$B$3)</f>
        <v>👉 COMPATIBLE WITH - HP 840 G1, 845 G1, 850 G1, 840 G2, 845 G2, 850 G2. Please check the picture and description carefully before purchasing any keyboard. This ensures that you get the correct laptop keyboard for your computer. Super easy installation.</v>
      </c>
      <c r="AT8" s="28" t="str">
        <f>IF(ISBLANK(Values!E7),"",Values!H7)</f>
        <v>Spanish</v>
      </c>
      <c r="AV8" s="2" t="str">
        <f>IF(ISBLANK(Values!E7),"",IF(Values!J7,"Backlit", "Non-Backlit"))</f>
        <v>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DEFAULT</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Denmark</v>
      </c>
      <c r="CZ8" s="2" t="str">
        <f>IF(ISBLANK(Values!E7),"","No")</f>
        <v>No</v>
      </c>
      <c r="DA8" s="2" t="str">
        <f>IF(ISBLANK(Values!E7),"","No")</f>
        <v>No</v>
      </c>
      <c r="DO8" s="2" t="str">
        <f>IF(ISBLANK(Values!E7),"","Parts")</f>
        <v>Parts</v>
      </c>
      <c r="DP8" s="2"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2" t="str">
        <f>IF(ISBLANK(Values!E7),"",Values!$B$31)</f>
        <v>6 month warranty after the delivery date. In case of any malfunction of the keyboard a new unit or a spare part for the keyboard of the product will be sent. In case of shortage of stock a full refund is issued.</v>
      </c>
      <c r="ES8" s="2" t="str">
        <f>IF(ISBLANK(Values!E7),"","Amazon Tellus UPS")</f>
        <v>Amazon Tellus UPS</v>
      </c>
      <c r="EV8" s="2" t="str">
        <f>IF(ISBLANK(Values!E7),"","New")</f>
        <v>New</v>
      </c>
      <c r="FE8" s="2">
        <f>IF(ISBLANK(Values!E7),"",IF(CO8&lt;&gt;"DEFAULT", "", 3))</f>
        <v>3</v>
      </c>
      <c r="FH8" s="2" t="str">
        <f>IF(ISBLANK(Values!E7),"","FALSE")</f>
        <v>FALSE</v>
      </c>
      <c r="FI8" s="2" t="str">
        <f>IF(ISBLANK(Values!E7),"","FALSE")</f>
        <v>FALSE</v>
      </c>
      <c r="FJ8" s="2" t="str">
        <f>IF(ISBLANK(Values!E7),"","FALSE")</f>
        <v>FALSE</v>
      </c>
      <c r="FM8" s="2" t="str">
        <f>IF(ISBLANK(Values!E7),"","1")</f>
        <v>1</v>
      </c>
      <c r="FO8" s="28">
        <f>IF(ISBLANK(Values!E7),"",IF(Values!J7, Values!$B$4, Values!$B$5))</f>
        <v>58.99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2">
        <f>K8</f>
        <v>58.99</v>
      </c>
    </row>
    <row r="9" spans="1:193" ht="48" x14ac:dyDescent="0.2">
      <c r="A9" s="2" t="str">
        <f>IF(ISBLANK(Values!E8),"",IF(Values!$B$37="EU","computercomponent","computer"))</f>
        <v>computer</v>
      </c>
      <c r="B9" s="34" t="str">
        <f>IF(ISBLANK(Values!E8),"",Values!F8)</f>
        <v>HP 840 BL black - UK</v>
      </c>
      <c r="C9" s="30" t="str">
        <f>IF(ISBLANK(Values!E8),"","TellusRem")</f>
        <v>TellusRem</v>
      </c>
      <c r="D9" s="29">
        <f>IF(ISBLANK(Values!E8),"",Values!E8)</f>
        <v>5714401844051</v>
      </c>
      <c r="E9" s="2" t="str">
        <f>IF(ISBLANK(Values!E8),"","EAN")</f>
        <v>EAN</v>
      </c>
      <c r="F9" s="28" t="str">
        <f>IF(ISBLANK(Values!E8),"",IF(Values!J8, SUBSTITUTE(Values!$B$1, "{language}", Values!H8) &amp; " " &amp;Values!$B$3, SUBSTITUTE(Values!$B$2, "{language}", Values!$H8) &amp; " " &amp;Values!$B$3))</f>
        <v>replacement UK backlit keyboard for HP   840 G1, 845 G1, 850 G1, 840 G2, 845 G2, 850 G2</v>
      </c>
      <c r="G9" s="30" t="str">
        <f>IF(ISBLANK(Values!E8),"","TellusRem")</f>
        <v>TellusRem</v>
      </c>
      <c r="H9" s="2" t="str">
        <f>IF(ISBLANK(Values!E8),"",Values!$B$16)</f>
        <v>laptop-computer-replacement-parts</v>
      </c>
      <c r="I9" s="2" t="str">
        <f>IF(ISBLANK(Values!E8),"","4730574031")</f>
        <v>4730574031</v>
      </c>
      <c r="J9" s="32" t="str">
        <f>IF(ISBLANK(Values!E8),"",Values!F8 )</f>
        <v>HP 840 BL black - UK</v>
      </c>
      <c r="K9" s="28">
        <f>IF(ISBLANK(Values!E8),"",IF(Values!J8, Values!$B$4, Values!$B$5))</f>
        <v>58.99</v>
      </c>
      <c r="L9" s="28">
        <f>IF(ISBLANK(Values!E8),"",IF($CO9="DEFAULT", Values!$B$18, ""))</f>
        <v>5</v>
      </c>
      <c r="M9" s="28" t="str">
        <f>IF(ISBLANK(Values!E8),"",Values!$M8)</f>
        <v/>
      </c>
      <c r="N9" s="28" t="str">
        <f>IF(ISBLANK(Values!$F8),"",Values!N8)</f>
        <v/>
      </c>
      <c r="O9" s="28" t="str">
        <f>IF(ISBLANK(Values!$F8),"",Values!O8)</f>
        <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0" t="str">
        <f>IF(ISBLANK(Values!E8),"","Child")</f>
        <v>Child</v>
      </c>
      <c r="X9" s="30" t="str">
        <f>IF(ISBLANK(Values!E8),"",Values!$B$13)</f>
        <v>HP 840 G1 black parent</v>
      </c>
      <c r="Y9" s="32" t="str">
        <f>IF(ISBLANK(Values!E8),"","Size-Color")</f>
        <v>Size-Color</v>
      </c>
      <c r="Z9" s="30" t="str">
        <f>IF(ISBLANK(Values!E8),"","variation")</f>
        <v>variation</v>
      </c>
      <c r="AA9" s="2" t="str">
        <f>IF(ISBLANK(Values!E8),"",Values!$B$20)</f>
        <v>Update</v>
      </c>
      <c r="AB9" s="2"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5"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33"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845 G1, 850 G1, 840 G2, 845 G2, 850 G2</v>
      </c>
      <c r="AK9" s="2" t="str">
        <f>IF(ISBLANK(Values!E8),"",Values!$B$25)</f>
        <v>♻️ ECOFRIENDLY PRODUCT - Buy refurbished, BUY GREEN! Reduce more than 80% carbon dioxide by buying our refurbished keyboards, compared to getting a new keyboard! Perfect OEM replacement part for your keyboard.</v>
      </c>
      <c r="AL9" s="2" t="str">
        <f>IF(ISBLANK(Values!E8),"",SUBSTITUTE(SUBSTITUTE(IF(Values!$J8, Values!$B$26, Values!$B$33), "{language}", Values!$H8), "{flag}", INDEX(options!$E$1:$E$20, Values!$V8)))</f>
        <v>👉 LAYOUT – 🇬🇧 UK backlit.</v>
      </c>
      <c r="AM9" s="2" t="str">
        <f>SUBSTITUTE(IF(ISBLANK(Values!E8),"",Values!$B$27), "{model}", Values!$B$3)</f>
        <v>👉 COMPATIBLE WITH - HP 840 G1, 845 G1, 850 G1, 840 G2, 845 G2, 850 G2. Please check the picture and description carefully before purchasing any keyboard. This ensures that you get the correct laptop keyboard for your computer. Super easy installation.</v>
      </c>
      <c r="AT9" s="28" t="str">
        <f>IF(ISBLANK(Values!E8),"",Values!H8)</f>
        <v>UK</v>
      </c>
      <c r="AV9" s="2" t="str">
        <f>IF(ISBLANK(Values!E8),"",IF(Values!J8,"Backlit", "Non-Backlit"))</f>
        <v>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DEFAULT</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Denmark</v>
      </c>
      <c r="CZ9" s="2" t="str">
        <f>IF(ISBLANK(Values!E8),"","No")</f>
        <v>No</v>
      </c>
      <c r="DA9" s="2" t="str">
        <f>IF(ISBLANK(Values!E8),"","No")</f>
        <v>No</v>
      </c>
      <c r="DO9" s="2" t="str">
        <f>IF(ISBLANK(Values!E8),"","Parts")</f>
        <v>Parts</v>
      </c>
      <c r="DP9" s="2"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2" t="str">
        <f>IF(ISBLANK(Values!E8),"",Values!$B$31)</f>
        <v>6 month warranty after the delivery date. In case of any malfunction of the keyboard a new unit or a spare part for the keyboard of the product will be sent. In case of shortage of stock a full refund is issued.</v>
      </c>
      <c r="ES9" s="2" t="str">
        <f>IF(ISBLANK(Values!E8),"","Amazon Tellus UPS")</f>
        <v>Amazon Tellus UPS</v>
      </c>
      <c r="EV9" s="2" t="str">
        <f>IF(ISBLANK(Values!E8),"","New")</f>
        <v>New</v>
      </c>
      <c r="FE9" s="2">
        <f>IF(ISBLANK(Values!E8),"",IF(CO9&lt;&gt;"DEFAULT", "", 3))</f>
        <v>3</v>
      </c>
      <c r="FH9" s="2" t="str">
        <f>IF(ISBLANK(Values!E8),"","FALSE")</f>
        <v>FALSE</v>
      </c>
      <c r="FI9" s="2" t="str">
        <f>IF(ISBLANK(Values!E8),"","FALSE")</f>
        <v>FALSE</v>
      </c>
      <c r="FJ9" s="2" t="str">
        <f>IF(ISBLANK(Values!E8),"","FALSE")</f>
        <v>FALSE</v>
      </c>
      <c r="FM9" s="2" t="str">
        <f>IF(ISBLANK(Values!E8),"","1")</f>
        <v>1</v>
      </c>
      <c r="FO9" s="28">
        <f>IF(ISBLANK(Values!E8),"",IF(Values!J8, Values!$B$4, Values!$B$5))</f>
        <v>58.99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2">
        <f>K9</f>
        <v>58.99</v>
      </c>
    </row>
    <row r="10" spans="1:193" ht="48" x14ac:dyDescent="0.2">
      <c r="A10" s="2" t="str">
        <f>IF(ISBLANK(Values!E9),"",IF(Values!$B$37="EU","computercomponent","computer"))</f>
        <v>computer</v>
      </c>
      <c r="B10" s="34" t="str">
        <f>IF(ISBLANK(Values!E9),"",Values!F9)</f>
        <v>HP 840 BL black - US int</v>
      </c>
      <c r="C10" s="30" t="str">
        <f>IF(ISBLANK(Values!E10),"","TellusRem")</f>
        <v>TellusRem</v>
      </c>
      <c r="D10" s="29">
        <f>IF(ISBLANK(Values!E10),"",Values!E10)</f>
        <v>5714401844105</v>
      </c>
      <c r="E10" s="2" t="str">
        <f>IF(ISBLANK(Values!E10),"","EAN")</f>
        <v>EAN</v>
      </c>
      <c r="F10" s="28" t="str">
        <f>IF(ISBLANK(Values!E10),"",IF(Values!J9, SUBSTITUTE(Values!$B$1, "{language}", Values!H9) &amp; " " &amp;Values!$B$3, SUBSTITUTE(Values!$B$2, "{language}", Values!$H9) &amp; " " &amp;Values!$B$3))</f>
        <v>replacement US International backlit keyboard for HP   840 G1, 845 G1, 850 G1, 840 G2, 845 G2, 850 G2</v>
      </c>
      <c r="G10" s="30" t="str">
        <f>IF(ISBLANK(Values!E9),"","TellusRem")</f>
        <v>TellusRem</v>
      </c>
      <c r="H10" s="2" t="str">
        <f>IF(ISBLANK(Values!E9),"",Values!$B$16)</f>
        <v>laptop-computer-replacement-parts</v>
      </c>
      <c r="I10" s="2" t="str">
        <f>IF(ISBLANK(Values!E9),"","4730574031")</f>
        <v>4730574031</v>
      </c>
      <c r="J10" s="32" t="str">
        <f>IF(ISBLANK(Values!E9),"",Values!F9 )</f>
        <v>HP 840 BL black - US int</v>
      </c>
      <c r="K10" s="28">
        <f>IF(ISBLANK(Values!E9),"",IF(Values!J9, Values!$B$4, Values!$B$5))</f>
        <v>58.99</v>
      </c>
      <c r="L10" s="28" t="str">
        <f>IF(ISBLANK(Values!E9),"",IF($CO10="DEFAULT", Values!$B$18, ""))</f>
        <v/>
      </c>
      <c r="M10" s="28" t="str">
        <f>IF(ISBLANK(Values!E9),"",Values!$M9)</f>
        <v/>
      </c>
      <c r="N10" s="28" t="str">
        <f>IF(ISBLANK(Values!$F9),"",Values!N9)</f>
        <v/>
      </c>
      <c r="O10" s="28" t="str">
        <f>IF(ISBLANK(Values!$F9),"",Values!O9)</f>
        <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0" t="str">
        <f>IF(ISBLANK(Values!E9),"","Child")</f>
        <v>Child</v>
      </c>
      <c r="X10" s="30" t="str">
        <f>IF(ISBLANK(Values!E9),"",Values!$B$13)</f>
        <v>HP 840 G1 black parent</v>
      </c>
      <c r="Y10" s="32" t="str">
        <f>IF(ISBLANK(Values!E9),"","Size-Color")</f>
        <v>Size-Color</v>
      </c>
      <c r="Z10" s="30" t="str">
        <f>IF(ISBLANK(Values!E9),"","variation")</f>
        <v>variation</v>
      </c>
      <c r="AA10" s="2" t="str">
        <f>IF(ISBLANK(Values!E9),"",Values!$B$20)</f>
        <v>Update</v>
      </c>
      <c r="AB10" s="2"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5"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33"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845 G1, 850 G1, 840 G2, 845 G2, 850 G2</v>
      </c>
      <c r="AK10" s="2" t="str">
        <f>IF(ISBLANK(Values!E9),"",Values!$B$25)</f>
        <v>♻️ ECOFRIENDLY PRODUCT - Buy refurbished, BUY GREEN! Reduce more than 80% carbon dioxide by buying our refurbished keyboards, compared to getting a new keyboard! Perfect OEM replacement part for your keyboard.</v>
      </c>
      <c r="AL10" s="2" t="str">
        <f>IF(ISBLANK(Values!E9),"",SUBSTITUTE(SUBSTITUTE(IF(Values!$J9, Values!$B$26, Values!$B$33), "{language}", Values!$H9), "{flag}", INDEX(options!$E$1:$E$20, Values!$V9)))</f>
        <v>👉 LAYOUT – 🇺🇸 with € symbol US International backlit.</v>
      </c>
      <c r="AM10" s="2" t="str">
        <f>SUBSTITUTE(IF(ISBLANK(Values!E9),"",Values!$B$27), "{model}", Values!$B$3)</f>
        <v>👉 COMPATIBLE WITH - HP 840 G1, 845 G1, 850 G1, 840 G2, 845 G2, 850 G2. Please check the picture and description carefully before purchasing any keyboard. This ensures that you get the correct laptop keyboard for your computer. Super easy installation.</v>
      </c>
      <c r="AT10" s="28" t="str">
        <f>IF(ISBLANK(Values!E9),"",Values!H9)</f>
        <v>US International</v>
      </c>
      <c r="AV10" s="2" t="str">
        <f>IF(ISBLANK(Values!E9),"",IF(Values!J9,"Backlit", "Non-Backlit"))</f>
        <v>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AMAZON_NA</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Denmark</v>
      </c>
      <c r="CZ10" s="2" t="str">
        <f>IF(ISBLANK(Values!E9),"","No")</f>
        <v>No</v>
      </c>
      <c r="DA10" s="2" t="str">
        <f>IF(ISBLANK(Values!E9),"","No")</f>
        <v>No</v>
      </c>
      <c r="DO10" s="2" t="str">
        <f>IF(ISBLANK(Values!E9),"","Parts")</f>
        <v>Parts</v>
      </c>
      <c r="DP10" s="2"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2" t="str">
        <f>IF(ISBLANK(Values!E9),"",Values!$B$31)</f>
        <v>6 month warranty after the delivery date. In case of any malfunction of the keyboard a new unit or a spare part for the keyboard of the product will be sent. In case of shortage of stock a full refund is issued.</v>
      </c>
      <c r="ES10" s="2" t="str">
        <f>IF(ISBLANK(Values!E9),"","Amazon Tellus UPS")</f>
        <v>Amazon Tellus UPS</v>
      </c>
      <c r="EV10" s="2" t="str">
        <f>IF(ISBLANK(Values!E9),"","New")</f>
        <v>New</v>
      </c>
      <c r="FE10" s="2" t="str">
        <f>IF(ISBLANK(Values!E9),"",IF(CO10&lt;&gt;"DEFAULT", "", 3))</f>
        <v/>
      </c>
      <c r="FH10" s="2" t="str">
        <f>IF(ISBLANK(Values!E9),"","FALSE")</f>
        <v>FALSE</v>
      </c>
      <c r="FI10" s="2" t="str">
        <f>IF(ISBLANK(Values!E9),"","FALSE")</f>
        <v>FALSE</v>
      </c>
      <c r="FJ10" s="2" t="str">
        <f>IF(ISBLANK(Values!E9),"","FALSE")</f>
        <v>FALSE</v>
      </c>
      <c r="FM10" s="2" t="str">
        <f>IF(ISBLANK(Values!E9),"","1")</f>
        <v>1</v>
      </c>
      <c r="FO10" s="28">
        <f>IF(ISBLANK(Values!E9),"",IF(Values!J9, Values!$B$4, Values!$B$5))</f>
        <v>58.99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2">
        <f>K10</f>
        <v>58.99</v>
      </c>
    </row>
    <row r="11" spans="1:193" ht="48" x14ac:dyDescent="0.2">
      <c r="A11" s="2" t="str">
        <f>IF(ISBLANK(Values!E10),"",IF(Values!$B$37="EU","computercomponent","computer"))</f>
        <v>computer</v>
      </c>
      <c r="B11" s="34" t="str">
        <f>IF(ISBLANK(Values!E10),"",Values!F10)</f>
        <v>HP 840 BL black - US</v>
      </c>
      <c r="C11" s="30" t="str">
        <f>IF(ISBLANK(Values!E10),"","TellusRem")</f>
        <v>TellusRem</v>
      </c>
      <c r="D11" s="29">
        <f>IF(ISBLANK(Values!E10),"",Values!E10)</f>
        <v>5714401844105</v>
      </c>
      <c r="E11" s="2" t="str">
        <f>IF(ISBLANK(Values!E10),"","EAN")</f>
        <v>EAN</v>
      </c>
      <c r="F11" s="28" t="str">
        <f>IF(ISBLANK(Values!E10),"",IF(Values!J10, SUBSTITUTE(Values!$B$1, "{language}", Values!H10) &amp; " " &amp;Values!$B$3, SUBSTITUTE(Values!$B$2, "{language}", Values!$H10) &amp; " " &amp;Values!$B$3))</f>
        <v>replacement US backlit keyboard for HP   840 G1, 845 G1, 850 G1, 840 G2, 845 G2, 850 G2</v>
      </c>
      <c r="G11" s="30" t="str">
        <f>IF(ISBLANK(Values!E10),"","TellusRem")</f>
        <v>TellusRem</v>
      </c>
      <c r="H11" s="2" t="str">
        <f>IF(ISBLANK(Values!E10),"",Values!$B$16)</f>
        <v>laptop-computer-replacement-parts</v>
      </c>
      <c r="I11" s="2" t="str">
        <f>IF(ISBLANK(Values!E10),"","4730574031")</f>
        <v>4730574031</v>
      </c>
      <c r="J11" s="32" t="str">
        <f>IF(ISBLANK(Values!E10),"",Values!F10 )</f>
        <v>HP 840 BL black - US</v>
      </c>
      <c r="K11" s="28">
        <f>IF(ISBLANK(Values!E10),"",IF(Values!J10, Values!$B$4, Values!$B$5))</f>
        <v>58.99</v>
      </c>
      <c r="L11" s="28" t="str">
        <f>IF(ISBLANK(Values!E10),"",IF($CO11="DEFAULT", Values!$B$18, ""))</f>
        <v/>
      </c>
      <c r="M11" s="28" t="str">
        <f>IF(ISBLANK(Values!E10),"",Values!$M10)</f>
        <v>https://raw.githubusercontent.com/PatrickVibild/TellusAmazonPictures/master/pictures/HP/W. PS/840 G1 black/US/1.jpg</v>
      </c>
      <c r="N11" s="28" t="str">
        <f>IF(ISBLANK(Values!$F10),"",Values!N10)</f>
        <v>https://raw.githubusercontent.com/PatrickVibild/TellusAmazonPictures/master/pictures/HP/W. PS/840 G1 black/US/2.jpg</v>
      </c>
      <c r="O11" s="28" t="str">
        <f>IF(ISBLANK(Values!$F10),"",Values!O10)</f>
        <v>https://raw.githubusercontent.com/PatrickVibild/TellusAmazonPictures/master/pictures/HP/W. PS/840 G1 black/US/3.jpg</v>
      </c>
      <c r="P11" s="28" t="str">
        <f>IF(ISBLANK(Values!$F10),"",Values!P10)</f>
        <v>https://raw.githubusercontent.com/PatrickVibild/TellusAmazonPictures/master/pictures/HP/W. PS/840 G1 black/US/4.jpg</v>
      </c>
      <c r="Q11" s="28" t="str">
        <f>IF(ISBLANK(Values!$F10),"",Values!Q10)</f>
        <v>https://raw.githubusercontent.com/PatrickVibild/TellusAmazonPictures/master/pictures/HP/W. PS/840 G1 black/US/5.jpg</v>
      </c>
      <c r="R11" s="28" t="str">
        <f>IF(ISBLANK(Values!$F10),"",Values!R10)</f>
        <v>https://raw.githubusercontent.com/PatrickVibild/TellusAmazonPictures/master/pictures/HP/W. PS/840 G1 black/US/6.jpg</v>
      </c>
      <c r="S11" s="28" t="str">
        <f>IF(ISBLANK(Values!$F10),"",Values!S10)</f>
        <v>https://raw.githubusercontent.com/PatrickVibild/TellusAmazonPictures/master/pictures/HP/W. PS/840 G1 black/US/7.jpg</v>
      </c>
      <c r="T11" s="28" t="str">
        <f>IF(ISBLANK(Values!$F10),"",Values!T10)</f>
        <v>https://raw.githubusercontent.com/PatrickVibild/TellusAmazonPictures/master/pictures/HP/W. PS/840 G1 black/US/8.jpg</v>
      </c>
      <c r="U11" s="28" t="str">
        <f>IF(ISBLANK(Values!$F10),"",Values!U10)</f>
        <v>https://raw.githubusercontent.com/PatrickVibild/TellusAmazonPictures/master/pictures/HP/W. PS/840 G1 black/US/9.jpg</v>
      </c>
      <c r="W11" s="30" t="str">
        <f>IF(ISBLANK(Values!E10),"","Child")</f>
        <v>Child</v>
      </c>
      <c r="X11" s="30" t="str">
        <f>IF(ISBLANK(Values!E10),"",Values!$B$13)</f>
        <v>HP 840 G1 black parent</v>
      </c>
      <c r="Y11" s="32" t="str">
        <f>IF(ISBLANK(Values!E10),"","Size-Color")</f>
        <v>Size-Color</v>
      </c>
      <c r="Z11" s="30" t="str">
        <f>IF(ISBLANK(Values!E10),"","variation")</f>
        <v>variation</v>
      </c>
      <c r="AA11" s="2" t="str">
        <f>IF(ISBLANK(Values!E10),"",Values!$B$20)</f>
        <v>Update</v>
      </c>
      <c r="AB11" s="2"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5" t="str">
        <f>IF(ISBLANK(Values!E10),"",IF(Values!I10,Values!$B$23,Values!$B$33))</f>
        <v>👉 REFURBISHED:  SAVE MONEY -  Replacement HP laptop keyboard, same quality as OEM keyboards. TellusRem is the Leading keyboards distributor in the world since 2011. Perfect replacement keyboard, easy to replace and install.</v>
      </c>
      <c r="AJ11" s="33"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845 G1, 850 G1, 840 G2, 845 G2, 850 G2</v>
      </c>
      <c r="AK11" s="2" t="str">
        <f>IF(ISBLANK(Values!E10),"",Values!$B$25)</f>
        <v>♻️ ECOFRIENDLY PRODUCT - Buy refurbished, BUY GREEN! Reduce more than 80% carbon dioxide by buying our refurbished keyboards, compared to getting a new keyboard! Perfect OEM replacement part for your keyboard.</v>
      </c>
      <c r="AL11" s="2" t="str">
        <f>IF(ISBLANK(Values!E10),"",SUBSTITUTE(SUBSTITUTE(IF(Values!$J10, Values!$B$26, Values!$B$33), "{language}", Values!$H10), "{flag}", INDEX(options!$E$1:$E$20, Values!$V10)))</f>
        <v>👉 LAYOUT – 🇺🇸 US backlit.</v>
      </c>
      <c r="AM11" s="2" t="str">
        <f>SUBSTITUTE(IF(ISBLANK(Values!E10),"",Values!$B$27), "{model}", Values!$B$3)</f>
        <v>👉 COMPATIBLE WITH - HP 840 G1, 845 G1, 850 G1, 840 G2, 845 G2, 850 G2. Please check the picture and description carefully before purchasing any keyboard. This ensures that you get the correct laptop keyboard for your computer. Super easy installation.</v>
      </c>
      <c r="AT11" s="28" t="str">
        <f>IF(ISBLANK(Values!E10),"",Values!H10)</f>
        <v>US</v>
      </c>
      <c r="AV11" s="2" t="str">
        <f>IF(ISBLANK(Values!E10),"",IF(Values!J10,"Backlit", "Non-Backlit"))</f>
        <v>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AMAZON_NA</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Denmark</v>
      </c>
      <c r="CZ11" s="2" t="str">
        <f>IF(ISBLANK(Values!E10),"","No")</f>
        <v>No</v>
      </c>
      <c r="DA11" s="2" t="str">
        <f>IF(ISBLANK(Values!E10),"","No")</f>
        <v>No</v>
      </c>
      <c r="DO11" s="2" t="str">
        <f>IF(ISBLANK(Values!E10),"","Parts")</f>
        <v>Parts</v>
      </c>
      <c r="DP11" s="2"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2" t="str">
        <f>IF(ISBLANK(Values!E10),"",Values!$B$31)</f>
        <v>6 month warranty after the delivery date. In case of any malfunction of the keyboard a new unit or a spare part for the keyboard of the product will be sent. In case of shortage of stock a full refund is issued.</v>
      </c>
      <c r="ES11" s="2" t="str">
        <f>IF(ISBLANK(Values!E10),"","Amazon Tellus UPS")</f>
        <v>Amazon Tellus UPS</v>
      </c>
      <c r="EV11" s="2" t="str">
        <f>IF(ISBLANK(Values!E10),"","New")</f>
        <v>New</v>
      </c>
      <c r="FE11" s="2" t="str">
        <f>IF(ISBLANK(Values!E10),"",IF(CO11&lt;&gt;"DEFAULT", "", 3))</f>
        <v/>
      </c>
      <c r="FH11" s="2" t="str">
        <f>IF(ISBLANK(Values!E10),"","FALSE")</f>
        <v>FALSE</v>
      </c>
      <c r="FI11" s="2" t="str">
        <f>IF(ISBLANK(Values!E10),"","FALSE")</f>
        <v>FALSE</v>
      </c>
      <c r="FJ11" s="2" t="str">
        <f>IF(ISBLANK(Values!E10),"","FALSE")</f>
        <v>FALSE</v>
      </c>
      <c r="FM11" s="2" t="str">
        <f>IF(ISBLANK(Values!E10),"","1")</f>
        <v>1</v>
      </c>
      <c r="FO11" s="28">
        <f>IF(ISBLANK(Values!E10),"",IF(Values!J10, Values!$B$4, Values!$B$5))</f>
        <v>58.99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2">
        <f>K11</f>
        <v>58.99</v>
      </c>
    </row>
    <row r="12" spans="1:193" ht="17" x14ac:dyDescent="0.2">
      <c r="A12" s="2" t="str">
        <f>IF(ISBLANK(Values!E11),"",IF(Values!$B$37="EU","computercomponent","computer"))</f>
        <v/>
      </c>
      <c r="B12" s="34" t="str">
        <f>IF(ISBLANK(Values!E11),"",Values!F11)</f>
        <v/>
      </c>
      <c r="C12" s="30" t="str">
        <f>IF(ISBLANK(Values!E11),"","TellusRem")</f>
        <v/>
      </c>
      <c r="D12" s="29" t="str">
        <f>IF(ISBLANK(Values!E11),"",Values!E11)</f>
        <v/>
      </c>
      <c r="E12" s="2" t="str">
        <f>IF(ISBLANK(Values!E11),"","EAN")</f>
        <v/>
      </c>
      <c r="F12" s="28" t="str">
        <f>IF(ISBLANK(Values!E11),"",IF(Values!J11, SUBSTITUTE(Values!$B$1, "{language}", Values!H11) &amp; " " &amp;Values!$B$3, SUBSTITUTE(Values!$B$2, "{language}", Values!$H11) &amp; " " &amp;Values!$B$3))</f>
        <v/>
      </c>
      <c r="G12" s="30" t="str">
        <f>IF(ISBLANK(Values!E11),"","TellusRem")</f>
        <v/>
      </c>
      <c r="H12" s="2" t="str">
        <f>IF(ISBLANK(Values!E11),"",Values!$B$16)</f>
        <v/>
      </c>
      <c r="I12" s="2" t="str">
        <f>IF(ISBLANK(Values!E11),"","4730574031")</f>
        <v/>
      </c>
      <c r="J12" s="32" t="str">
        <f>IF(ISBLANK(Values!E11),"",Values!F11 )</f>
        <v/>
      </c>
      <c r="K12" s="28" t="str">
        <f>IF(ISBLANK(Values!E11),"",IF(Values!J11, Values!$B$4, Values!$B$5))</f>
        <v/>
      </c>
      <c r="L12" s="28"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0" t="str">
        <f>IF(ISBLANK(Values!E11),"","Child")</f>
        <v/>
      </c>
      <c r="X12" s="30" t="str">
        <f>IF(ISBLANK(Values!E11),"",Values!$B$13)</f>
        <v/>
      </c>
      <c r="Y12" s="32" t="str">
        <f>IF(ISBLANK(Values!E11),"","Size-Color")</f>
        <v/>
      </c>
      <c r="Z12" s="30" t="str">
        <f>IF(ISBLANK(Values!E11),"","variation")</f>
        <v/>
      </c>
      <c r="AA12" s="2" t="str">
        <f>IF(ISBLANK(Values!E11),"",Values!$B$20)</f>
        <v/>
      </c>
      <c r="AB12" s="2" t="str">
        <f>IF(ISBLANK(Values!E11),"",Values!$B$29)</f>
        <v/>
      </c>
      <c r="AI12" s="35" t="str">
        <f>IF(ISBLANK(Values!E11),"",IF(Values!I11,Values!$B$23,Values!$B$33))</f>
        <v/>
      </c>
      <c r="AJ12" s="33" t="str">
        <f>IF(ISBLANK(Values!E11),"",Values!$B$24 &amp;" "&amp;Values!$B$3)</f>
        <v/>
      </c>
      <c r="AK12" s="2" t="str">
        <f>IF(ISBLANK(Values!E11),"",Values!$B$25)</f>
        <v/>
      </c>
      <c r="AL12" s="2" t="str">
        <f>IF(ISBLANK(Values!E11),"",SUBSTITUTE(SUBSTITUTE(IF(Values!$J11, Values!$B$26, Values!$B$33), "{language}", Values!$H11), "{flag}", INDEX(options!$E$1:$E$20, Values!$V11)))</f>
        <v/>
      </c>
      <c r="AM12" s="2" t="str">
        <f>SUBSTITUTE(IF(ISBLANK(Values!E11),"",Values!$B$27), "{model}", Values!$B$3)</f>
        <v/>
      </c>
      <c r="AT12" s="28" t="str">
        <f>IF(ISBLANK(Values!E11),"",Values!H11)</f>
        <v/>
      </c>
      <c r="AV12" s="2" t="str">
        <f>IF(ISBLANK(Values!E11),"",IF(Values!J11,"Backlit", "Non-Backlit"))</f>
        <v/>
      </c>
      <c r="BE12" s="2" t="str">
        <f>IF(ISBLANK(Values!E11),"","Professional Audience")</f>
        <v/>
      </c>
      <c r="BF12" s="2" t="str">
        <f>IF(ISBLANK(Values!E11),"","Consumer Audience")</f>
        <v/>
      </c>
      <c r="BG12" s="2" t="str">
        <f>IF(ISBLANK(Values!E11),"","Adults")</f>
        <v/>
      </c>
      <c r="BH12" s="2" t="str">
        <f>IF(ISBLANK(Values!E11),"","People")</f>
        <v/>
      </c>
      <c r="CG12" s="2" t="str">
        <f>IF(ISBLANK(Values!E11),"",Values!$B$11)</f>
        <v/>
      </c>
      <c r="CH12" s="2" t="str">
        <f>IF(ISBLANK(Values!E11),"","GR")</f>
        <v/>
      </c>
      <c r="CI12" s="2" t="str">
        <f>IF(ISBLANK(Values!E11),"",Values!$B$7)</f>
        <v/>
      </c>
      <c r="CJ12" s="2" t="str">
        <f>IF(ISBLANK(Values!E11),"",Values!$B$8)</f>
        <v/>
      </c>
      <c r="CK12" s="2" t="str">
        <f>IF(ISBLANK(Values!E11),"",Values!$B$9)</f>
        <v/>
      </c>
      <c r="CL12" s="2" t="str">
        <f>IF(ISBLANK(Values!E11),"","CM")</f>
        <v/>
      </c>
      <c r="CO12" s="2" t="str">
        <f>IF(ISBLANK(Values!E11), "", IF(AND(Values!$B$37=options!$G$2, Values!$C11), "AMAZON_NA", IF(AND(Values!$B$37=options!$G$1, Values!$D11), "AMAZON_EU", "DEFAULT")))</f>
        <v/>
      </c>
      <c r="CP12" s="2" t="str">
        <f>IF(ISBLANK(Values!E11),"",Values!$B$7)</f>
        <v/>
      </c>
      <c r="CQ12" s="2" t="str">
        <f>IF(ISBLANK(Values!E11),"",Values!$B$8)</f>
        <v/>
      </c>
      <c r="CR12" s="2" t="str">
        <f>IF(ISBLANK(Values!E11),"",Values!$B$9)</f>
        <v/>
      </c>
      <c r="CS12" s="2" t="str">
        <f>IF(ISBLANK(Values!E11),"",Values!$B$11)</f>
        <v/>
      </c>
      <c r="CT12" s="2" t="str">
        <f>IF(ISBLANK(Values!E11),"","GR")</f>
        <v/>
      </c>
      <c r="CU12" s="2" t="str">
        <f>IF(ISBLANK(Values!E11),"","CM")</f>
        <v/>
      </c>
      <c r="CV12" s="2" t="str">
        <f>IF(ISBLANK(Values!E11),"",IF(Values!$B$36=options!$F$1,"Denmark", IF(Values!$B$36=options!$F$2, "Danemark",IF(Values!$B$36=options!$F$3, "Dänemark",IF(Values!$B$36=options!$F$4, "Danimarca",IF(Values!$B$36=options!$F$5, "Dinamarca",IF(Values!$B$36=options!$F$6, "Denemarken","" ) ) ) ) )))</f>
        <v/>
      </c>
      <c r="CZ12" s="2" t="str">
        <f>IF(ISBLANK(Values!E11),"","No")</f>
        <v/>
      </c>
      <c r="DA12" s="2" t="str">
        <f>IF(ISBLANK(Values!E11),"","No")</f>
        <v/>
      </c>
      <c r="DO12" s="2" t="str">
        <f>IF(ISBLANK(Values!E11),"","Parts")</f>
        <v/>
      </c>
      <c r="DP12" s="2" t="str">
        <f>IF(ISBLANK(Values!E11),"",Values!$B$31)</f>
        <v/>
      </c>
      <c r="DY12" t="str">
        <f>IF(ISBLANK(Values!$E11), "", "not_applicable")</f>
        <v/>
      </c>
      <c r="EI12" s="2" t="str">
        <f>IF(ISBLANK(Values!E11),"",Values!$B$31)</f>
        <v/>
      </c>
      <c r="ES12" s="2" t="str">
        <f>IF(ISBLANK(Values!E11),"","Amazon Tellus UPS")</f>
        <v/>
      </c>
      <c r="EV12" s="2" t="str">
        <f>IF(ISBLANK(Values!E11),"","New")</f>
        <v/>
      </c>
      <c r="FE12" s="2" t="str">
        <f>IF(ISBLANK(Values!E11),"",IF(CO12&lt;&gt;"DEFAULT", "", 3))</f>
        <v/>
      </c>
      <c r="FH12" s="2" t="str">
        <f>IF(ISBLANK(Values!E11),"","FALSE")</f>
        <v/>
      </c>
      <c r="FI12" s="2" t="str">
        <f>IF(ISBLANK(Values!E11),"","FALSE")</f>
        <v/>
      </c>
      <c r="FJ12" s="2" t="str">
        <f>IF(ISBLANK(Values!E11),"","FALSE")</f>
        <v/>
      </c>
      <c r="FM12" s="2" t="str">
        <f>IF(ISBLANK(Values!E11),"","1")</f>
        <v/>
      </c>
      <c r="FO12" s="28" t="str">
        <f>IF(ISBLANK(Values!E11),"",IF(Values!J11, Values!$B$4, Values!$B$5))</f>
        <v/>
      </c>
      <c r="FP12" s="2" t="str">
        <f>IF(ISBLANK(Values!E11),"","Percent")</f>
        <v/>
      </c>
      <c r="FQ12" s="2" t="str">
        <f>IF(ISBLANK(Values!E11),"","2")</f>
        <v/>
      </c>
      <c r="FR12" s="2" t="str">
        <f>IF(ISBLANK(Values!E11),"","3")</f>
        <v/>
      </c>
      <c r="FS12" s="2" t="str">
        <f>IF(ISBLANK(Values!E11),"","5")</f>
        <v/>
      </c>
      <c r="FT12" s="2" t="str">
        <f>IF(ISBLANK(Values!E11),"","6")</f>
        <v/>
      </c>
      <c r="FU12" s="2" t="str">
        <f>IF(ISBLANK(Values!E11),"","10")</f>
        <v/>
      </c>
      <c r="FV12" s="2" t="str">
        <f>IF(ISBLANK(Values!E11),"","10")</f>
        <v/>
      </c>
      <c r="GK12" s="62" t="str">
        <f>K12</f>
        <v/>
      </c>
    </row>
    <row r="13" spans="1:193" ht="17" x14ac:dyDescent="0.2">
      <c r="A13" s="2" t="str">
        <f>IF(ISBLANK(Values!E12),"",IF(Values!$B$37="EU","computercomponent","computer"))</f>
        <v/>
      </c>
      <c r="B13" s="34" t="str">
        <f>IF(ISBLANK(Values!E12),"",Values!F12)</f>
        <v/>
      </c>
      <c r="C13" s="30" t="str">
        <f>IF(ISBLANK(Values!E12),"","TellusRem")</f>
        <v/>
      </c>
      <c r="D13" s="29" t="str">
        <f>IF(ISBLANK(Values!E12),"",Values!E12)</f>
        <v/>
      </c>
      <c r="E13" s="2" t="str">
        <f>IF(ISBLANK(Values!E12),"","EAN")</f>
        <v/>
      </c>
      <c r="F13" s="28" t="str">
        <f>IF(ISBLANK(Values!E12),"",IF(Values!J12, SUBSTITUTE(Values!$B$1, "{language}", Values!H12) &amp; " " &amp;Values!$B$3, SUBSTITUTE(Values!$B$2, "{language}", Values!$H12) &amp; " " &amp;Values!$B$3))</f>
        <v/>
      </c>
      <c r="G13" s="30" t="str">
        <f>IF(ISBLANK(Values!E12),"","TellusRem")</f>
        <v/>
      </c>
      <c r="H13" s="2" t="str">
        <f>IF(ISBLANK(Values!E12),"",Values!$B$16)</f>
        <v/>
      </c>
      <c r="I13" s="2" t="str">
        <f>IF(ISBLANK(Values!E12),"","4730574031")</f>
        <v/>
      </c>
      <c r="J13" s="32" t="str">
        <f>IF(ISBLANK(Values!E12),"",Values!F12 )</f>
        <v/>
      </c>
      <c r="K13" s="28" t="str">
        <f>IF(ISBLANK(Values!E12),"",IF(Values!J12, Values!$B$4, Values!$B$5))</f>
        <v/>
      </c>
      <c r="L13" s="28" t="str">
        <f>IF(ISBLANK(Values!E12),"",IF($CO13="DEFAULT", Values!$B$18, ""))</f>
        <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
      </c>
      <c r="X13" s="30" t="str">
        <f>IF(ISBLANK(Values!E12),"",Values!$B$13)</f>
        <v/>
      </c>
      <c r="Y13" s="32" t="str">
        <f>IF(ISBLANK(Values!E12),"","Size-Color")</f>
        <v/>
      </c>
      <c r="Z13" s="30" t="str">
        <f>IF(ISBLANK(Values!E12),"","variation")</f>
        <v/>
      </c>
      <c r="AA13" s="2" t="str">
        <f>IF(ISBLANK(Values!E12),"",Values!$B$20)</f>
        <v/>
      </c>
      <c r="AB13" s="2" t="str">
        <f>IF(ISBLANK(Values!E12),"",Values!$B$29)</f>
        <v/>
      </c>
      <c r="AI13" s="35" t="str">
        <f>IF(ISBLANK(Values!E12),"",IF(Values!I12,Values!$B$23,Values!$B$33))</f>
        <v/>
      </c>
      <c r="AJ13" s="33" t="str">
        <f>IF(ISBLANK(Values!E12),"",Values!$B$24 &amp;" "&amp;Values!$B$3)</f>
        <v/>
      </c>
      <c r="AK13" s="2" t="str">
        <f>IF(ISBLANK(Values!E12),"",Values!$B$25)</f>
        <v/>
      </c>
      <c r="AL13" s="2" t="str">
        <f>IF(ISBLANK(Values!E12),"",SUBSTITUTE(SUBSTITUTE(IF(Values!$J12, Values!$B$26, Values!$B$33), "{language}", Values!$H12), "{flag}", INDEX(options!$E$1:$E$20, Values!$V12)))</f>
        <v/>
      </c>
      <c r="AM13" s="2" t="str">
        <f>SUBSTITUTE(IF(ISBLANK(Values!E12),"",Values!$B$27), "{model}", Values!$B$3)</f>
        <v/>
      </c>
      <c r="AT13" s="28" t="str">
        <f>IF(ISBLANK(Values!E12),"",Values!H12)</f>
        <v/>
      </c>
      <c r="AV13" s="2" t="str">
        <f>IF(ISBLANK(Values!E12),"",IF(Values!J12,"Backlit", "Non-Backlit"))</f>
        <v/>
      </c>
      <c r="BE13" s="2" t="str">
        <f>IF(ISBLANK(Values!E12),"","Professional Audience")</f>
        <v/>
      </c>
      <c r="BF13" s="2" t="str">
        <f>IF(ISBLANK(Values!E12),"","Consumer Audience")</f>
        <v/>
      </c>
      <c r="BG13" s="2" t="str">
        <f>IF(ISBLANK(Values!E12),"","Adults")</f>
        <v/>
      </c>
      <c r="BH13" s="2" t="str">
        <f>IF(ISBLANK(Values!E12),"","People")</f>
        <v/>
      </c>
      <c r="CG13" s="2" t="str">
        <f>IF(ISBLANK(Values!E12),"",Values!$B$11)</f>
        <v/>
      </c>
      <c r="CH13" s="2" t="str">
        <f>IF(ISBLANK(Values!E12),"","GR")</f>
        <v/>
      </c>
      <c r="CI13" s="2" t="str">
        <f>IF(ISBLANK(Values!E12),"",Values!$B$7)</f>
        <v/>
      </c>
      <c r="CJ13" s="2" t="str">
        <f>IF(ISBLANK(Values!E12),"",Values!$B$8)</f>
        <v/>
      </c>
      <c r="CK13" s="2" t="str">
        <f>IF(ISBLANK(Values!E12),"",Values!$B$9)</f>
        <v/>
      </c>
      <c r="CL13" s="2" t="str">
        <f>IF(ISBLANK(Values!E12),"","CM")</f>
        <v/>
      </c>
      <c r="CO13" s="2" t="str">
        <f>IF(ISBLANK(Values!E12), "", IF(AND(Values!$B$37=options!$G$2, Values!$C12), "AMAZON_NA", IF(AND(Values!$B$37=options!$G$1, Values!$D12), "AMAZON_EU", "DEFAULT")))</f>
        <v/>
      </c>
      <c r="CP13" s="2" t="str">
        <f>IF(ISBLANK(Values!E12),"",Values!$B$7)</f>
        <v/>
      </c>
      <c r="CQ13" s="2" t="str">
        <f>IF(ISBLANK(Values!E12),"",Values!$B$8)</f>
        <v/>
      </c>
      <c r="CR13" s="2" t="str">
        <f>IF(ISBLANK(Values!E12),"",Values!$B$9)</f>
        <v/>
      </c>
      <c r="CS13" s="2" t="str">
        <f>IF(ISBLANK(Values!E12),"",Values!$B$11)</f>
        <v/>
      </c>
      <c r="CT13" s="2" t="str">
        <f>IF(ISBLANK(Values!E12),"","GR")</f>
        <v/>
      </c>
      <c r="CU13" s="2" t="str">
        <f>IF(ISBLANK(Values!E12),"","CM")</f>
        <v/>
      </c>
      <c r="CV13" s="2" t="str">
        <f>IF(ISBLANK(Values!E12),"",IF(Values!$B$36=options!$F$1,"Denmark", IF(Values!$B$36=options!$F$2, "Danemark",IF(Values!$B$36=options!$F$3, "Dänemark",IF(Values!$B$36=options!$F$4, "Danimarca",IF(Values!$B$36=options!$F$5, "Dinamarca",IF(Values!$B$36=options!$F$6, "Denemarken","" ) ) ) ) )))</f>
        <v/>
      </c>
      <c r="CZ13" s="2" t="str">
        <f>IF(ISBLANK(Values!E12),"","No")</f>
        <v/>
      </c>
      <c r="DA13" s="2" t="str">
        <f>IF(ISBLANK(Values!E12),"","No")</f>
        <v/>
      </c>
      <c r="DO13" s="2" t="str">
        <f>IF(ISBLANK(Values!E12),"","Parts")</f>
        <v/>
      </c>
      <c r="DP13" s="2" t="str">
        <f>IF(ISBLANK(Values!E12),"",Values!$B$31)</f>
        <v/>
      </c>
      <c r="DY13" t="str">
        <f>IF(ISBLANK(Values!$E12), "", "not_applicable")</f>
        <v/>
      </c>
      <c r="EI13" s="2" t="str">
        <f>IF(ISBLANK(Values!E12),"",Values!$B$31)</f>
        <v/>
      </c>
      <c r="ES13" s="2" t="str">
        <f>IF(ISBLANK(Values!E12),"","Amazon Tellus UPS")</f>
        <v/>
      </c>
      <c r="EV13" s="2" t="str">
        <f>IF(ISBLANK(Values!E12),"","New")</f>
        <v/>
      </c>
      <c r="FE13" s="2" t="str">
        <f>IF(ISBLANK(Values!E12),"",IF(CO13&lt;&gt;"DEFAULT", "", 3))</f>
        <v/>
      </c>
      <c r="FH13" s="2" t="str">
        <f>IF(ISBLANK(Values!E12),"","FALSE")</f>
        <v/>
      </c>
      <c r="FI13" s="2" t="str">
        <f>IF(ISBLANK(Values!E12),"","FALSE")</f>
        <v/>
      </c>
      <c r="FJ13" s="2" t="str">
        <f>IF(ISBLANK(Values!E12),"","FALSE")</f>
        <v/>
      </c>
      <c r="FM13" s="2" t="str">
        <f>IF(ISBLANK(Values!E12),"","1")</f>
        <v/>
      </c>
      <c r="FO13" s="28" t="str">
        <f>IF(ISBLANK(Values!E12),"",IF(Values!J12, Values!$B$4, Values!$B$5))</f>
        <v/>
      </c>
      <c r="FP13" s="2" t="str">
        <f>IF(ISBLANK(Values!E12),"","Percent")</f>
        <v/>
      </c>
      <c r="FQ13" s="2" t="str">
        <f>IF(ISBLANK(Values!E12),"","2")</f>
        <v/>
      </c>
      <c r="FR13" s="2" t="str">
        <f>IF(ISBLANK(Values!E12),"","3")</f>
        <v/>
      </c>
      <c r="FS13" s="2" t="str">
        <f>IF(ISBLANK(Values!E12),"","5")</f>
        <v/>
      </c>
      <c r="FT13" s="2" t="str">
        <f>IF(ISBLANK(Values!E12),"","6")</f>
        <v/>
      </c>
      <c r="FU13" s="2" t="str">
        <f>IF(ISBLANK(Values!E12),"","10")</f>
        <v/>
      </c>
      <c r="FV13" s="2" t="str">
        <f>IF(ISBLANK(Values!E12),"","10")</f>
        <v/>
      </c>
      <c r="GK13" s="62" t="str">
        <f>K13</f>
        <v/>
      </c>
    </row>
    <row r="14" spans="1:193" ht="17" x14ac:dyDescent="0.2">
      <c r="A14" s="2" t="str">
        <f>IF(ISBLANK(Values!E13),"",IF(Values!$B$37="EU","computercomponent","computer"))</f>
        <v/>
      </c>
      <c r="B14" s="34" t="str">
        <f>IF(ISBLANK(Values!E13),"",Values!F13)</f>
        <v/>
      </c>
      <c r="C14" s="30" t="str">
        <f>IF(ISBLANK(Values!E13),"","TellusRem")</f>
        <v/>
      </c>
      <c r="D14" s="29" t="str">
        <f>IF(ISBLANK(Values!E13),"",Values!E13)</f>
        <v/>
      </c>
      <c r="E14" s="2" t="str">
        <f>IF(ISBLANK(Values!E13),"","EAN")</f>
        <v/>
      </c>
      <c r="F14" s="28" t="str">
        <f>IF(ISBLANK(Values!E13),"",IF(Values!J13, SUBSTITUTE(Values!$B$1, "{language}", Values!H13) &amp; " " &amp;Values!$B$3, SUBSTITUTE(Values!$B$2, "{language}", Values!$H13) &amp; " " &amp;Values!$B$3))</f>
        <v/>
      </c>
      <c r="G14" s="30" t="str">
        <f>IF(ISBLANK(Values!E13),"","TellusRem")</f>
        <v/>
      </c>
      <c r="H14" s="2" t="str">
        <f>IF(ISBLANK(Values!E13),"",Values!$B$16)</f>
        <v/>
      </c>
      <c r="I14" s="2" t="str">
        <f>IF(ISBLANK(Values!E13),"","4730574031")</f>
        <v/>
      </c>
      <c r="J14" s="32" t="str">
        <f>IF(ISBLANK(Values!E13),"",Values!F13 )</f>
        <v/>
      </c>
      <c r="K14" s="28" t="str">
        <f>IF(ISBLANK(Values!E13),"",IF(Values!J13, Values!$B$4, Values!$B$5))</f>
        <v/>
      </c>
      <c r="L14" s="28" t="str">
        <f>IF(ISBLANK(Values!E13),"",IF($CO14="DEFAULT", Values!$B$18, ""))</f>
        <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0" t="str">
        <f>IF(ISBLANK(Values!E13),"","Child")</f>
        <v/>
      </c>
      <c r="X14" s="30" t="str">
        <f>IF(ISBLANK(Values!E13),"",Values!$B$13)</f>
        <v/>
      </c>
      <c r="Y14" s="32" t="str">
        <f>IF(ISBLANK(Values!E13),"","Size-Color")</f>
        <v/>
      </c>
      <c r="Z14" s="30" t="str">
        <f>IF(ISBLANK(Values!E13),"","variation")</f>
        <v/>
      </c>
      <c r="AA14" s="2" t="str">
        <f>IF(ISBLANK(Values!E13),"",Values!$B$20)</f>
        <v/>
      </c>
      <c r="AB14" s="2" t="str">
        <f>IF(ISBLANK(Values!E13),"",Values!$B$29)</f>
        <v/>
      </c>
      <c r="AI14" s="35" t="str">
        <f>IF(ISBLANK(Values!E13),"",IF(Values!I13,Values!$B$23,Values!$B$33))</f>
        <v/>
      </c>
      <c r="AJ14" s="33" t="str">
        <f>IF(ISBLANK(Values!E13),"",Values!$B$24 &amp;" "&amp;Values!$B$3)</f>
        <v/>
      </c>
      <c r="AK14" s="2" t="str">
        <f>IF(ISBLANK(Values!E13),"",Values!$B$25)</f>
        <v/>
      </c>
      <c r="AL14" s="2" t="str">
        <f>IF(ISBLANK(Values!E13),"",SUBSTITUTE(SUBSTITUTE(IF(Values!$J13, Values!$B$26, Values!$B$33), "{language}", Values!$H13), "{flag}", INDEX(options!$E$1:$E$20, Values!$V13)))</f>
        <v/>
      </c>
      <c r="AM14" s="2" t="str">
        <f>SUBSTITUTE(IF(ISBLANK(Values!E13),"",Values!$B$27), "{model}", Values!$B$3)</f>
        <v/>
      </c>
      <c r="AT14" s="28" t="str">
        <f>IF(ISBLANK(Values!E13),"",Values!H13)</f>
        <v/>
      </c>
      <c r="AV14" s="2" t="str">
        <f>IF(ISBLANK(Values!E13),"",IF(Values!J13,"Backlit", "Non-Backlit"))</f>
        <v/>
      </c>
      <c r="BE14" s="2" t="str">
        <f>IF(ISBLANK(Values!E13),"","Professional Audience")</f>
        <v/>
      </c>
      <c r="BF14" s="2" t="str">
        <f>IF(ISBLANK(Values!E13),"","Consumer Audience")</f>
        <v/>
      </c>
      <c r="BG14" s="2" t="str">
        <f>IF(ISBLANK(Values!E13),"","Adults")</f>
        <v/>
      </c>
      <c r="BH14" s="2" t="str">
        <f>IF(ISBLANK(Values!E13),"","People")</f>
        <v/>
      </c>
      <c r="CG14" s="2" t="str">
        <f>IF(ISBLANK(Values!E13),"",Values!$B$11)</f>
        <v/>
      </c>
      <c r="CH14" s="2" t="str">
        <f>IF(ISBLANK(Values!E13),"","GR")</f>
        <v/>
      </c>
      <c r="CI14" s="2" t="str">
        <f>IF(ISBLANK(Values!E13),"",Values!$B$7)</f>
        <v/>
      </c>
      <c r="CJ14" s="2" t="str">
        <f>IF(ISBLANK(Values!E13),"",Values!$B$8)</f>
        <v/>
      </c>
      <c r="CK14" s="2" t="str">
        <f>IF(ISBLANK(Values!E13),"",Values!$B$9)</f>
        <v/>
      </c>
      <c r="CL14" s="2" t="str">
        <f>IF(ISBLANK(Values!E13),"","CM")</f>
        <v/>
      </c>
      <c r="CO14" s="2" t="str">
        <f>IF(ISBLANK(Values!E13), "", IF(AND(Values!$B$37=options!$G$2, Values!$C13), "AMAZON_NA", IF(AND(Values!$B$37=options!$G$1, Values!$D13), "AMAZON_EU", "DEFAULT")))</f>
        <v/>
      </c>
      <c r="CP14" s="2" t="str">
        <f>IF(ISBLANK(Values!E13),"",Values!$B$7)</f>
        <v/>
      </c>
      <c r="CQ14" s="2" t="str">
        <f>IF(ISBLANK(Values!E13),"",Values!$B$8)</f>
        <v/>
      </c>
      <c r="CR14" s="2" t="str">
        <f>IF(ISBLANK(Values!E13),"",Values!$B$9)</f>
        <v/>
      </c>
      <c r="CS14" s="2" t="str">
        <f>IF(ISBLANK(Values!E13),"",Values!$B$11)</f>
        <v/>
      </c>
      <c r="CT14" s="2" t="str">
        <f>IF(ISBLANK(Values!E13),"","GR")</f>
        <v/>
      </c>
      <c r="CU14" s="2" t="str">
        <f>IF(ISBLANK(Values!E13),"","CM")</f>
        <v/>
      </c>
      <c r="CV14" s="2" t="str">
        <f>IF(ISBLANK(Values!E13),"",IF(Values!$B$36=options!$F$1,"Denmark", IF(Values!$B$36=options!$F$2, "Danemark",IF(Values!$B$36=options!$F$3, "Dänemark",IF(Values!$B$36=options!$F$4, "Danimarca",IF(Values!$B$36=options!$F$5, "Dinamarca",IF(Values!$B$36=options!$F$6, "Denemarken","" ) ) ) ) )))</f>
        <v/>
      </c>
      <c r="CZ14" s="2" t="str">
        <f>IF(ISBLANK(Values!E13),"","No")</f>
        <v/>
      </c>
      <c r="DA14" s="2" t="str">
        <f>IF(ISBLANK(Values!E13),"","No")</f>
        <v/>
      </c>
      <c r="DO14" s="2" t="str">
        <f>IF(ISBLANK(Values!E13),"","Parts")</f>
        <v/>
      </c>
      <c r="DP14" s="2" t="str">
        <f>IF(ISBLANK(Values!E13),"",Values!$B$31)</f>
        <v/>
      </c>
      <c r="DY14" t="str">
        <f>IF(ISBLANK(Values!$E13), "", "not_applicable")</f>
        <v/>
      </c>
      <c r="EI14" s="2" t="str">
        <f>IF(ISBLANK(Values!E13),"",Values!$B$31)</f>
        <v/>
      </c>
      <c r="ES14" s="2" t="str">
        <f>IF(ISBLANK(Values!E13),"","Amazon Tellus UPS")</f>
        <v/>
      </c>
      <c r="EV14" s="2" t="str">
        <f>IF(ISBLANK(Values!E13),"","New")</f>
        <v/>
      </c>
      <c r="FE14" s="2" t="str">
        <f>IF(ISBLANK(Values!E13),"",IF(CO14&lt;&gt;"DEFAULT", "", 3))</f>
        <v/>
      </c>
      <c r="FH14" s="2" t="str">
        <f>IF(ISBLANK(Values!E13),"","FALSE")</f>
        <v/>
      </c>
      <c r="FI14" s="2" t="str">
        <f>IF(ISBLANK(Values!E13),"","FALSE")</f>
        <v/>
      </c>
      <c r="FJ14" s="2" t="str">
        <f>IF(ISBLANK(Values!E13),"","FALSE")</f>
        <v/>
      </c>
      <c r="FM14" s="2" t="str">
        <f>IF(ISBLANK(Values!E13),"","1")</f>
        <v/>
      </c>
      <c r="FO14" s="28" t="str">
        <f>IF(ISBLANK(Values!E13),"",IF(Values!J13, Values!$B$4, Values!$B$5))</f>
        <v/>
      </c>
      <c r="FP14" s="2" t="str">
        <f>IF(ISBLANK(Values!E13),"","Percent")</f>
        <v/>
      </c>
      <c r="FQ14" s="2" t="str">
        <f>IF(ISBLANK(Values!E13),"","2")</f>
        <v/>
      </c>
      <c r="FR14" s="2" t="str">
        <f>IF(ISBLANK(Values!E13),"","3")</f>
        <v/>
      </c>
      <c r="FS14" s="2" t="str">
        <f>IF(ISBLANK(Values!E13),"","5")</f>
        <v/>
      </c>
      <c r="FT14" s="2" t="str">
        <f>IF(ISBLANK(Values!E13),"","6")</f>
        <v/>
      </c>
      <c r="FU14" s="2" t="str">
        <f>IF(ISBLANK(Values!E13),"","10")</f>
        <v/>
      </c>
      <c r="FV14" s="2" t="str">
        <f>IF(ISBLANK(Values!E13),"","10")</f>
        <v/>
      </c>
      <c r="GK14" s="62" t="str">
        <f>K14</f>
        <v/>
      </c>
    </row>
    <row r="15" spans="1:193" ht="17" x14ac:dyDescent="0.2">
      <c r="A15" s="2" t="str">
        <f>IF(ISBLANK(Values!E14),"",IF(Values!$B$37="EU","computercomponent","computer"))</f>
        <v/>
      </c>
      <c r="B15" s="34" t="str">
        <f>IF(ISBLANK(Values!E14),"",Values!F14)</f>
        <v/>
      </c>
      <c r="C15" s="30" t="str">
        <f>IF(ISBLANK(Values!E14),"","TellusRem")</f>
        <v/>
      </c>
      <c r="D15" s="29" t="str">
        <f>IF(ISBLANK(Values!E14),"",Values!E14)</f>
        <v/>
      </c>
      <c r="E15" s="2" t="str">
        <f>IF(ISBLANK(Values!E14),"","EAN")</f>
        <v/>
      </c>
      <c r="F15" s="28" t="str">
        <f>IF(ISBLANK(Values!E14),"",IF(Values!J14, SUBSTITUTE(Values!$B$1, "{language}", Values!H14) &amp; " " &amp;Values!$B$3, SUBSTITUTE(Values!$B$2, "{language}", Values!$H14) &amp; " " &amp;Values!$B$3))</f>
        <v/>
      </c>
      <c r="G15" s="30" t="str">
        <f>IF(ISBLANK(Values!E14),"","TellusRem")</f>
        <v/>
      </c>
      <c r="H15" s="2" t="str">
        <f>IF(ISBLANK(Values!E14),"",Values!$B$16)</f>
        <v/>
      </c>
      <c r="I15" s="2" t="str">
        <f>IF(ISBLANK(Values!E14),"","4730574031")</f>
        <v/>
      </c>
      <c r="J15" s="32" t="str">
        <f>IF(ISBLANK(Values!E14),"",Values!F14 )</f>
        <v/>
      </c>
      <c r="K15" s="28" t="str">
        <f>IF(ISBLANK(Values!E14),"",IF(Values!J14, Values!$B$4, Values!$B$5))</f>
        <v/>
      </c>
      <c r="L15" s="28"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
      </c>
      <c r="X15" s="30" t="str">
        <f>IF(ISBLANK(Values!E14),"",Values!$B$13)</f>
        <v/>
      </c>
      <c r="Y15" s="32" t="str">
        <f>IF(ISBLANK(Values!E14),"","Size-Color")</f>
        <v/>
      </c>
      <c r="Z15" s="30" t="str">
        <f>IF(ISBLANK(Values!E14),"","variation")</f>
        <v/>
      </c>
      <c r="AA15" s="2" t="str">
        <f>IF(ISBLANK(Values!E14),"",Values!$B$20)</f>
        <v/>
      </c>
      <c r="AB15" s="2" t="str">
        <f>IF(ISBLANK(Values!E14),"",Values!$B$29)</f>
        <v/>
      </c>
      <c r="AI15" s="35" t="str">
        <f>IF(ISBLANK(Values!E14),"",IF(Values!I14,Values!$B$23,Values!$B$33))</f>
        <v/>
      </c>
      <c r="AJ15" s="3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8" t="str">
        <f>IF(ISBLANK(Values!E14),"",Values!H14)</f>
        <v/>
      </c>
      <c r="AV15" s="2" t="str">
        <f>IF(ISBLANK(Values!E14),"",IF(Values!J14,"Backlit", "Non-Backlit"))</f>
        <v/>
      </c>
      <c r="BE15" s="2" t="str">
        <f>IF(ISBLANK(Values!E14),"","Professional Audience")</f>
        <v/>
      </c>
      <c r="BF15" s="2" t="str">
        <f>IF(ISBLANK(Values!E14),"","Consumer Audience")</f>
        <v/>
      </c>
      <c r="BG15" s="2" t="str">
        <f>IF(ISBLANK(Values!E14),"","Adults")</f>
        <v/>
      </c>
      <c r="BH15" s="2"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 t="str">
        <f>IF(ISBLANK(Values!E14),"","Parts")</f>
        <v/>
      </c>
      <c r="DP15" s="2" t="str">
        <f>IF(ISBLANK(Values!E14),"",Values!$B$31)</f>
        <v/>
      </c>
      <c r="DY15" t="str">
        <f>IF(ISBLANK(Values!$E14), "", "not_applicable")</f>
        <v/>
      </c>
      <c r="EI15" s="2" t="str">
        <f>IF(ISBLANK(Values!E14),"",Values!$B$31)</f>
        <v/>
      </c>
      <c r="ES15" s="2" t="str">
        <f>IF(ISBLANK(Values!E14),"","Amazon Tellus UPS")</f>
        <v/>
      </c>
      <c r="EV15" s="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8"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c r="GK15" s="62" t="str">
        <f>K15</f>
        <v/>
      </c>
    </row>
    <row r="16" spans="1:193" ht="17" x14ac:dyDescent="0.2">
      <c r="A16" s="2" t="str">
        <f>IF(ISBLANK(Values!E15),"",IF(Values!$B$37="EU","computercomponent","computer"))</f>
        <v/>
      </c>
      <c r="B16" s="34" t="str">
        <f>IF(ISBLANK(Values!E15),"",Values!F15)</f>
        <v/>
      </c>
      <c r="C16" s="30" t="str">
        <f>IF(ISBLANK(Values!E15),"","TellusRem")</f>
        <v/>
      </c>
      <c r="D16" s="29" t="str">
        <f>IF(ISBLANK(Values!E15),"",Values!E15)</f>
        <v/>
      </c>
      <c r="E16" s="2" t="str">
        <f>IF(ISBLANK(Values!E15),"","EAN")</f>
        <v/>
      </c>
      <c r="F16" s="28" t="str">
        <f>IF(ISBLANK(Values!E15),"",IF(Values!J15, SUBSTITUTE(Values!$B$1, "{language}", Values!H15) &amp; " " &amp;Values!$B$3, SUBSTITUTE(Values!$B$2, "{language}", Values!$H15) &amp; " " &amp;Values!$B$3))</f>
        <v/>
      </c>
      <c r="G16" s="30" t="str">
        <f>IF(ISBLANK(Values!E15),"","TellusRem")</f>
        <v/>
      </c>
      <c r="H16" s="2" t="str">
        <f>IF(ISBLANK(Values!E15),"",Values!$B$16)</f>
        <v/>
      </c>
      <c r="I16" s="2" t="str">
        <f>IF(ISBLANK(Values!E15),"","4730574031")</f>
        <v/>
      </c>
      <c r="J16" s="32" t="str">
        <f>IF(ISBLANK(Values!E15),"",Values!F15 )</f>
        <v/>
      </c>
      <c r="K16" s="28" t="str">
        <f>IF(ISBLANK(Values!E15),"",IF(Values!J15, Values!$B$4, Values!$B$5))</f>
        <v/>
      </c>
      <c r="L16" s="28"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
      </c>
      <c r="X16" s="30" t="str">
        <f>IF(ISBLANK(Values!E15),"",Values!$B$13)</f>
        <v/>
      </c>
      <c r="Y16" s="32" t="str">
        <f>IF(ISBLANK(Values!E15),"","Size-Color")</f>
        <v/>
      </c>
      <c r="Z16" s="30" t="str">
        <f>IF(ISBLANK(Values!E15),"","variation")</f>
        <v/>
      </c>
      <c r="AA16" s="2" t="str">
        <f>IF(ISBLANK(Values!E15),"",Values!$B$20)</f>
        <v/>
      </c>
      <c r="AB16" s="2" t="str">
        <f>IF(ISBLANK(Values!E15),"",Values!$B$29)</f>
        <v/>
      </c>
      <c r="AI16" s="35" t="str">
        <f>IF(ISBLANK(Values!E15),"",IF(Values!I15,Values!$B$23,Values!$B$33))</f>
        <v/>
      </c>
      <c r="AJ16" s="3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8" t="str">
        <f>IF(ISBLANK(Values!E15),"",Values!H15)</f>
        <v/>
      </c>
      <c r="AV16" s="2" t="str">
        <f>IF(ISBLANK(Values!E15),"",IF(Values!J15,"Backlit", "Non-Backlit"))</f>
        <v/>
      </c>
      <c r="BE16" s="2" t="str">
        <f>IF(ISBLANK(Values!E15),"","Professional Audience")</f>
        <v/>
      </c>
      <c r="BF16" s="2" t="str">
        <f>IF(ISBLANK(Values!E15),"","Consumer Audience")</f>
        <v/>
      </c>
      <c r="BG16" s="2" t="str">
        <f>IF(ISBLANK(Values!E15),"","Adults")</f>
        <v/>
      </c>
      <c r="BH16" s="2"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 t="str">
        <f>IF(ISBLANK(Values!E15),"","Parts")</f>
        <v/>
      </c>
      <c r="DP16" s="2" t="str">
        <f>IF(ISBLANK(Values!E15),"",Values!$B$31)</f>
        <v/>
      </c>
      <c r="DY16" t="str">
        <f>IF(ISBLANK(Values!$E15), "", "not_applicable")</f>
        <v/>
      </c>
      <c r="EI16" s="2" t="str">
        <f>IF(ISBLANK(Values!E15),"",Values!$B$31)</f>
        <v/>
      </c>
      <c r="ES16" s="2" t="str">
        <f>IF(ISBLANK(Values!E15),"","Amazon Tellus UPS")</f>
        <v/>
      </c>
      <c r="EV16" s="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8"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c r="GK16" s="62" t="str">
        <f>K16</f>
        <v/>
      </c>
    </row>
    <row r="17" spans="1:193" ht="17" x14ac:dyDescent="0.2">
      <c r="A17" s="2" t="str">
        <f>IF(ISBLANK(Values!E16),"",IF(Values!$B$37="EU","computercomponent","computer"))</f>
        <v/>
      </c>
      <c r="B17" s="34" t="str">
        <f>IF(ISBLANK(Values!E16),"",Values!F16)</f>
        <v/>
      </c>
      <c r="C17" s="30" t="str">
        <f>IF(ISBLANK(Values!E16),"","TellusRem")</f>
        <v/>
      </c>
      <c r="D17" s="29" t="str">
        <f>IF(ISBLANK(Values!E16),"",Values!E16)</f>
        <v/>
      </c>
      <c r="E17" s="2" t="str">
        <f>IF(ISBLANK(Values!E16),"","EAN")</f>
        <v/>
      </c>
      <c r="F17" s="28" t="str">
        <f>IF(ISBLANK(Values!E16),"",IF(Values!J16, SUBSTITUTE(Values!$B$1, "{language}", Values!H16) &amp; " " &amp;Values!$B$3, SUBSTITUTE(Values!$B$2, "{language}", Values!$H16) &amp; " " &amp;Values!$B$3))</f>
        <v/>
      </c>
      <c r="G17" s="30" t="str">
        <f>IF(ISBLANK(Values!E16),"","TellusRem")</f>
        <v/>
      </c>
      <c r="H17" s="2" t="str">
        <f>IF(ISBLANK(Values!E16),"",Values!$B$16)</f>
        <v/>
      </c>
      <c r="I17" s="2" t="str">
        <f>IF(ISBLANK(Values!E16),"","4730574031")</f>
        <v/>
      </c>
      <c r="J17" s="32" t="str">
        <f>IF(ISBLANK(Values!E16),"",Values!F16 )</f>
        <v/>
      </c>
      <c r="K17" s="28" t="str">
        <f>IF(ISBLANK(Values!E16),"",IF(Values!J16, Values!$B$4, Values!$B$5))</f>
        <v/>
      </c>
      <c r="L17" s="28"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
      </c>
      <c r="X17" s="30" t="str">
        <f>IF(ISBLANK(Values!E16),"",Values!$B$13)</f>
        <v/>
      </c>
      <c r="Y17" s="32" t="str">
        <f>IF(ISBLANK(Values!E16),"","Size-Color")</f>
        <v/>
      </c>
      <c r="Z17" s="30" t="str">
        <f>IF(ISBLANK(Values!E16),"","variation")</f>
        <v/>
      </c>
      <c r="AA17" s="2" t="str">
        <f>IF(ISBLANK(Values!E16),"",Values!$B$20)</f>
        <v/>
      </c>
      <c r="AB17" s="2" t="str">
        <f>IF(ISBLANK(Values!E16),"",Values!$B$29)</f>
        <v/>
      </c>
      <c r="AI17" s="35" t="str">
        <f>IF(ISBLANK(Values!E16),"",IF(Values!I16,Values!$B$23,Values!$B$33))</f>
        <v/>
      </c>
      <c r="AJ17" s="3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8" t="str">
        <f>IF(ISBLANK(Values!E16),"",Values!H16)</f>
        <v/>
      </c>
      <c r="AV17" s="2" t="str">
        <f>IF(ISBLANK(Values!E16),"",IF(Values!J16,"Backlit", "Non-Backlit"))</f>
        <v/>
      </c>
      <c r="BE17" s="2" t="str">
        <f>IF(ISBLANK(Values!E16),"","Professional Audience")</f>
        <v/>
      </c>
      <c r="BF17" s="2" t="str">
        <f>IF(ISBLANK(Values!E16),"","Consumer Audience")</f>
        <v/>
      </c>
      <c r="BG17" s="2" t="str">
        <f>IF(ISBLANK(Values!E16),"","Adults")</f>
        <v/>
      </c>
      <c r="BH17" s="2"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 t="str">
        <f>IF(ISBLANK(Values!E16),"","Parts")</f>
        <v/>
      </c>
      <c r="DP17" s="2" t="str">
        <f>IF(ISBLANK(Values!E16),"",Values!$B$31)</f>
        <v/>
      </c>
      <c r="DY17" t="str">
        <f>IF(ISBLANK(Values!$E16), "", "not_applicable")</f>
        <v/>
      </c>
      <c r="EI17" s="2" t="str">
        <f>IF(ISBLANK(Values!E16),"",Values!$B$31)</f>
        <v/>
      </c>
      <c r="ES17" s="2" t="str">
        <f>IF(ISBLANK(Values!E16),"","Amazon Tellus UPS")</f>
        <v/>
      </c>
      <c r="EV17" s="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8"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c r="GK17" s="62" t="str">
        <f>K17</f>
        <v/>
      </c>
    </row>
    <row r="18" spans="1:193" ht="17" x14ac:dyDescent="0.2">
      <c r="A18" s="2" t="str">
        <f>IF(ISBLANK(Values!E17),"",IF(Values!$B$37="EU","computercomponent","computer"))</f>
        <v/>
      </c>
      <c r="B18" s="34" t="str">
        <f>IF(ISBLANK(Values!E17),"",Values!F17)</f>
        <v/>
      </c>
      <c r="C18" s="30" t="str">
        <f>IF(ISBLANK(Values!E17),"","TellusRem")</f>
        <v/>
      </c>
      <c r="D18" s="29" t="str">
        <f>IF(ISBLANK(Values!E17),"",Values!E17)</f>
        <v/>
      </c>
      <c r="E18" s="2" t="str">
        <f>IF(ISBLANK(Values!E17),"","EAN")</f>
        <v/>
      </c>
      <c r="F18" s="28" t="str">
        <f>IF(ISBLANK(Values!E17),"",IF(Values!J17, SUBSTITUTE(Values!$B$1, "{language}", Values!H17) &amp; " " &amp;Values!$B$3, SUBSTITUTE(Values!$B$2, "{language}", Values!$H17) &amp; " " &amp;Values!$B$3))</f>
        <v/>
      </c>
      <c r="G18" s="30" t="str">
        <f>IF(ISBLANK(Values!E17),"","TellusRem")</f>
        <v/>
      </c>
      <c r="H18" s="2" t="str">
        <f>IF(ISBLANK(Values!E17),"",Values!$B$16)</f>
        <v/>
      </c>
      <c r="I18" s="2" t="str">
        <f>IF(ISBLANK(Values!E17),"","4730574031")</f>
        <v/>
      </c>
      <c r="J18" s="32" t="str">
        <f>IF(ISBLANK(Values!E17),"",Values!F17 )</f>
        <v/>
      </c>
      <c r="K18" s="28" t="str">
        <f>IF(ISBLANK(Values!E17),"",IF(Values!J17, Values!$B$4, Values!$B$5))</f>
        <v/>
      </c>
      <c r="L18" s="28"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
      </c>
      <c r="X18" s="30" t="str">
        <f>IF(ISBLANK(Values!E17),"",Values!$B$13)</f>
        <v/>
      </c>
      <c r="Y18" s="32" t="str">
        <f>IF(ISBLANK(Values!E17),"","Size-Color")</f>
        <v/>
      </c>
      <c r="Z18" s="30" t="str">
        <f>IF(ISBLANK(Values!E17),"","variation")</f>
        <v/>
      </c>
      <c r="AA18" s="2" t="str">
        <f>IF(ISBLANK(Values!E17),"",Values!$B$20)</f>
        <v/>
      </c>
      <c r="AB18" s="2" t="str">
        <f>IF(ISBLANK(Values!E17),"",Values!$B$29)</f>
        <v/>
      </c>
      <c r="AI18" s="35" t="str">
        <f>IF(ISBLANK(Values!E17),"",IF(Values!I17,Values!$B$23,Values!$B$33))</f>
        <v/>
      </c>
      <c r="AJ18" s="3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8" t="str">
        <f>IF(ISBLANK(Values!E17),"",Values!H17)</f>
        <v/>
      </c>
      <c r="AV18" s="2" t="str">
        <f>IF(ISBLANK(Values!E17),"",IF(Values!J17,"Backlit", "Non-Backlit"))</f>
        <v/>
      </c>
      <c r="BE18" s="2" t="str">
        <f>IF(ISBLANK(Values!E17),"","Professional Audience")</f>
        <v/>
      </c>
      <c r="BF18" s="2" t="str">
        <f>IF(ISBLANK(Values!E17),"","Consumer Audience")</f>
        <v/>
      </c>
      <c r="BG18" s="2" t="str">
        <f>IF(ISBLANK(Values!E17),"","Adults")</f>
        <v/>
      </c>
      <c r="BH18" s="2"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 t="str">
        <f>IF(ISBLANK(Values!E17),"","Parts")</f>
        <v/>
      </c>
      <c r="DP18" s="2" t="str">
        <f>IF(ISBLANK(Values!E17),"",Values!$B$31)</f>
        <v/>
      </c>
      <c r="DY18" t="str">
        <f>IF(ISBLANK(Values!$E17), "", "not_applicable")</f>
        <v/>
      </c>
      <c r="EI18" s="2" t="str">
        <f>IF(ISBLANK(Values!E17),"",Values!$B$31)</f>
        <v/>
      </c>
      <c r="ES18" s="2" t="str">
        <f>IF(ISBLANK(Values!E17),"","Amazon Tellus UPS")</f>
        <v/>
      </c>
      <c r="EV18" s="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8"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c r="GK18" s="62" t="str">
        <f>K18</f>
        <v/>
      </c>
    </row>
    <row r="19" spans="1:193" ht="17" x14ac:dyDescent="0.2">
      <c r="A19" s="2" t="str">
        <f>IF(ISBLANK(Values!E18),"",IF(Values!$B$37="EU","computercomponent","computer"))</f>
        <v/>
      </c>
      <c r="B19" s="34" t="str">
        <f>IF(ISBLANK(Values!E18),"",Values!F18)</f>
        <v/>
      </c>
      <c r="C19" s="30" t="str">
        <f>IF(ISBLANK(Values!E18),"","TellusRem")</f>
        <v/>
      </c>
      <c r="D19" s="29" t="str">
        <f>IF(ISBLANK(Values!E18),"",Values!E18)</f>
        <v/>
      </c>
      <c r="E19" s="2" t="str">
        <f>IF(ISBLANK(Values!E18),"","EAN")</f>
        <v/>
      </c>
      <c r="F19" s="28" t="str">
        <f>IF(ISBLANK(Values!E18),"",IF(Values!J18, SUBSTITUTE(Values!$B$1, "{language}", Values!H18) &amp; " " &amp;Values!$B$3, SUBSTITUTE(Values!$B$2, "{language}", Values!$H18) &amp; " " &amp;Values!$B$3))</f>
        <v/>
      </c>
      <c r="G19" s="30" t="str">
        <f>IF(ISBLANK(Values!E18),"","TellusRem")</f>
        <v/>
      </c>
      <c r="H19" s="2" t="str">
        <f>IF(ISBLANK(Values!E18),"",Values!$B$16)</f>
        <v/>
      </c>
      <c r="I19" s="2" t="str">
        <f>IF(ISBLANK(Values!E18),"","4730574031")</f>
        <v/>
      </c>
      <c r="J19" s="32" t="str">
        <f>IF(ISBLANK(Values!E18),"",Values!F18 )</f>
        <v/>
      </c>
      <c r="K19" s="28" t="str">
        <f>IF(ISBLANK(Values!E18),"",IF(Values!J18, Values!$B$4, Values!$B$5))</f>
        <v/>
      </c>
      <c r="L19" s="28"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
      </c>
      <c r="X19" s="30" t="str">
        <f>IF(ISBLANK(Values!E18),"",Values!$B$13)</f>
        <v/>
      </c>
      <c r="Y19" s="32" t="str">
        <f>IF(ISBLANK(Values!E18),"","Size-Color")</f>
        <v/>
      </c>
      <c r="Z19" s="30" t="str">
        <f>IF(ISBLANK(Values!E18),"","variation")</f>
        <v/>
      </c>
      <c r="AA19" s="2" t="str">
        <f>IF(ISBLANK(Values!E18),"",Values!$B$20)</f>
        <v/>
      </c>
      <c r="AB19" s="2" t="str">
        <f>IF(ISBLANK(Values!E18),"",Values!$B$29)</f>
        <v/>
      </c>
      <c r="AI19" s="35" t="str">
        <f>IF(ISBLANK(Values!E18),"",IF(Values!I18,Values!$B$23,Values!$B$33))</f>
        <v/>
      </c>
      <c r="AJ19" s="3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8" t="str">
        <f>IF(ISBLANK(Values!E18),"",Values!H18)</f>
        <v/>
      </c>
      <c r="AV19" s="2" t="str">
        <f>IF(ISBLANK(Values!E18),"",IF(Values!J18,"Backlit", "Non-Backlit"))</f>
        <v/>
      </c>
      <c r="BE19" s="2" t="str">
        <f>IF(ISBLANK(Values!E18),"","Professional Audience")</f>
        <v/>
      </c>
      <c r="BF19" s="2" t="str">
        <f>IF(ISBLANK(Values!E18),"","Consumer Audience")</f>
        <v/>
      </c>
      <c r="BG19" s="2" t="str">
        <f>IF(ISBLANK(Values!E18),"","Adults")</f>
        <v/>
      </c>
      <c r="BH19" s="2"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 t="str">
        <f>IF(ISBLANK(Values!E18),"","Parts")</f>
        <v/>
      </c>
      <c r="DP19" s="2" t="str">
        <f>IF(ISBLANK(Values!E18),"",Values!$B$31)</f>
        <v/>
      </c>
      <c r="DY19" t="str">
        <f>IF(ISBLANK(Values!$E18), "", "not_applicable")</f>
        <v/>
      </c>
      <c r="EI19" s="2" t="str">
        <f>IF(ISBLANK(Values!E18),"",Values!$B$31)</f>
        <v/>
      </c>
      <c r="ES19" s="2" t="str">
        <f>IF(ISBLANK(Values!E18),"","Amazon Tellus UPS")</f>
        <v/>
      </c>
      <c r="EV19" s="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8"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c r="GK19" s="62" t="str">
        <f>K19</f>
        <v/>
      </c>
    </row>
    <row r="20" spans="1:193" ht="17" x14ac:dyDescent="0.2">
      <c r="A20" s="2" t="str">
        <f>IF(ISBLANK(Values!E19),"",IF(Values!$B$37="EU","computercomponent","computer"))</f>
        <v/>
      </c>
      <c r="B20" s="34" t="str">
        <f>IF(ISBLANK(Values!E19),"",Values!F19)</f>
        <v/>
      </c>
      <c r="C20" s="30" t="str">
        <f>IF(ISBLANK(Values!E19),"","TellusRem")</f>
        <v/>
      </c>
      <c r="D20" s="29" t="str">
        <f>IF(ISBLANK(Values!E19),"",Values!E19)</f>
        <v/>
      </c>
      <c r="E20" s="2" t="str">
        <f>IF(ISBLANK(Values!E19),"","EAN")</f>
        <v/>
      </c>
      <c r="F20" s="28" t="str">
        <f>IF(ISBLANK(Values!E19),"",IF(Values!J19, SUBSTITUTE(Values!$B$1, "{language}", Values!H19) &amp; " " &amp;Values!$B$3, SUBSTITUTE(Values!$B$2, "{language}", Values!$H19) &amp; " " &amp;Values!$B$3))</f>
        <v/>
      </c>
      <c r="G20" s="30" t="str">
        <f>IF(ISBLANK(Values!E19),"","TellusRem")</f>
        <v/>
      </c>
      <c r="H20" s="2" t="str">
        <f>IF(ISBLANK(Values!E19),"",Values!$B$16)</f>
        <v/>
      </c>
      <c r="I20" s="2" t="str">
        <f>IF(ISBLANK(Values!E19),"","4730574031")</f>
        <v/>
      </c>
      <c r="J20" s="32" t="str">
        <f>IF(ISBLANK(Values!E19),"",Values!F19 )</f>
        <v/>
      </c>
      <c r="K20" s="28" t="str">
        <f>IF(ISBLANK(Values!E19),"",IF(Values!J19, Values!$B$4, Values!$B$5))</f>
        <v/>
      </c>
      <c r="L20" s="28"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
      </c>
      <c r="X20" s="30" t="str">
        <f>IF(ISBLANK(Values!E19),"",Values!$B$13)</f>
        <v/>
      </c>
      <c r="Y20" s="32" t="str">
        <f>IF(ISBLANK(Values!E19),"","Size-Color")</f>
        <v/>
      </c>
      <c r="Z20" s="30" t="str">
        <f>IF(ISBLANK(Values!E19),"","variation")</f>
        <v/>
      </c>
      <c r="AA20" s="2" t="str">
        <f>IF(ISBLANK(Values!E19),"",Values!$B$20)</f>
        <v/>
      </c>
      <c r="AB20" s="2" t="str">
        <f>IF(ISBLANK(Values!E19),"",Values!$B$29)</f>
        <v/>
      </c>
      <c r="AI20" s="35" t="str">
        <f>IF(ISBLANK(Values!E19),"",IF(Values!I19,Values!$B$23,Values!$B$33))</f>
        <v/>
      </c>
      <c r="AJ20" s="3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8" t="str">
        <f>IF(ISBLANK(Values!E19),"",Values!H19)</f>
        <v/>
      </c>
      <c r="AV20" s="2" t="str">
        <f>IF(ISBLANK(Values!E19),"",IF(Values!J19,"Backlit", "Non-Backlit"))</f>
        <v/>
      </c>
      <c r="BE20" s="2" t="str">
        <f>IF(ISBLANK(Values!E19),"","Professional Audience")</f>
        <v/>
      </c>
      <c r="BF20" s="2" t="str">
        <f>IF(ISBLANK(Values!E19),"","Consumer Audience")</f>
        <v/>
      </c>
      <c r="BG20" s="2" t="str">
        <f>IF(ISBLANK(Values!E19),"","Adults")</f>
        <v/>
      </c>
      <c r="BH20" s="2"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 t="str">
        <f>IF(ISBLANK(Values!E19),"","Parts")</f>
        <v/>
      </c>
      <c r="DP20" s="2" t="str">
        <f>IF(ISBLANK(Values!E19),"",Values!$B$31)</f>
        <v/>
      </c>
      <c r="DY20" t="str">
        <f>IF(ISBLANK(Values!$E19), "", "not_applicable")</f>
        <v/>
      </c>
      <c r="EI20" s="2" t="str">
        <f>IF(ISBLANK(Values!E19),"",Values!$B$31)</f>
        <v/>
      </c>
      <c r="ES20" s="2" t="str">
        <f>IF(ISBLANK(Values!E19),"","Amazon Tellus UPS")</f>
        <v/>
      </c>
      <c r="EV20" s="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8"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c r="GK20" s="62" t="str">
        <f>K20</f>
        <v/>
      </c>
    </row>
    <row r="21" spans="1:193" ht="17" x14ac:dyDescent="0.2">
      <c r="A21" s="2" t="str">
        <f>IF(ISBLANK(Values!E20),"",IF(Values!$B$37="EU","computercomponent","computer"))</f>
        <v/>
      </c>
      <c r="B21" s="34" t="str">
        <f>IF(ISBLANK(Values!E20),"",Values!F20)</f>
        <v/>
      </c>
      <c r="C21" s="30" t="str">
        <f>IF(ISBLANK(Values!E20),"","TellusRem")</f>
        <v/>
      </c>
      <c r="D21" s="29" t="str">
        <f>IF(ISBLANK(Values!E20),"",Values!E20)</f>
        <v/>
      </c>
      <c r="E21" s="2" t="str">
        <f>IF(ISBLANK(Values!E20),"","EAN")</f>
        <v/>
      </c>
      <c r="F21" s="28" t="str">
        <f>IF(ISBLANK(Values!E20),"",IF(Values!J20, SUBSTITUTE(Values!$B$1, "{language}", Values!H20) &amp; " " &amp;Values!$B$3, SUBSTITUTE(Values!$B$2, "{language}", Values!$H20) &amp; " " &amp;Values!$B$3))</f>
        <v/>
      </c>
      <c r="G21" s="30" t="str">
        <f>IF(ISBLANK(Values!E20),"","TellusRem")</f>
        <v/>
      </c>
      <c r="H21" s="2" t="str">
        <f>IF(ISBLANK(Values!E20),"",Values!$B$16)</f>
        <v/>
      </c>
      <c r="I21" s="2" t="str">
        <f>IF(ISBLANK(Values!E20),"","4730574031")</f>
        <v/>
      </c>
      <c r="J21" s="32" t="str">
        <f>IF(ISBLANK(Values!E20),"",Values!F20 )</f>
        <v/>
      </c>
      <c r="K21" s="28" t="str">
        <f>IF(ISBLANK(Values!E20),"",IF(Values!J20, Values!$B$4, Values!$B$5))</f>
        <v/>
      </c>
      <c r="L21" s="28"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
      </c>
      <c r="X21" s="30" t="str">
        <f>IF(ISBLANK(Values!E20),"",Values!$B$13)</f>
        <v/>
      </c>
      <c r="Y21" s="32" t="str">
        <f>IF(ISBLANK(Values!E20),"","Size-Color")</f>
        <v/>
      </c>
      <c r="Z21" s="30" t="str">
        <f>IF(ISBLANK(Values!E20),"","variation")</f>
        <v/>
      </c>
      <c r="AA21" s="2" t="str">
        <f>IF(ISBLANK(Values!E20),"",Values!$B$20)</f>
        <v/>
      </c>
      <c r="AB21" s="2" t="str">
        <f>IF(ISBLANK(Values!E20),"",Values!$B$29)</f>
        <v/>
      </c>
      <c r="AI21" s="35" t="str">
        <f>IF(ISBLANK(Values!E20),"",IF(Values!I20,Values!$B$23,Values!$B$33))</f>
        <v/>
      </c>
      <c r="AJ21" s="3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8" t="str">
        <f>IF(ISBLANK(Values!E20),"",Values!H20)</f>
        <v/>
      </c>
      <c r="AV21" s="2" t="str">
        <f>IF(ISBLANK(Values!E20),"",IF(Values!J20,"Backlit", "Non-Backlit"))</f>
        <v/>
      </c>
      <c r="BE21" s="2" t="str">
        <f>IF(ISBLANK(Values!E20),"","Professional Audience")</f>
        <v/>
      </c>
      <c r="BF21" s="2" t="str">
        <f>IF(ISBLANK(Values!E20),"","Consumer Audience")</f>
        <v/>
      </c>
      <c r="BG21" s="2" t="str">
        <f>IF(ISBLANK(Values!E20),"","Adults")</f>
        <v/>
      </c>
      <c r="BH21" s="2"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 t="str">
        <f>IF(ISBLANK(Values!E20),"","Parts")</f>
        <v/>
      </c>
      <c r="DP21" s="2" t="str">
        <f>IF(ISBLANK(Values!E20),"",Values!$B$31)</f>
        <v/>
      </c>
      <c r="DY21" t="str">
        <f>IF(ISBLANK(Values!$E20), "", "not_applicable")</f>
        <v/>
      </c>
      <c r="EI21" s="2" t="str">
        <f>IF(ISBLANK(Values!E20),"",Values!$B$31)</f>
        <v/>
      </c>
      <c r="ES21" s="2" t="str">
        <f>IF(ISBLANK(Values!E20),"","Amazon Tellus UPS")</f>
        <v/>
      </c>
      <c r="EV21" s="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8"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c r="GK21" s="62" t="str">
        <f>K21</f>
        <v/>
      </c>
    </row>
    <row r="22" spans="1:193" ht="17" x14ac:dyDescent="0.2">
      <c r="A22" s="2" t="str">
        <f>IF(ISBLANK(Values!E21),"",IF(Values!$B$37="EU","computercomponent","computer"))</f>
        <v/>
      </c>
      <c r="B22" s="34" t="str">
        <f>IF(ISBLANK(Values!E21),"",Values!F21)</f>
        <v/>
      </c>
      <c r="C22" s="30" t="str">
        <f>IF(ISBLANK(Values!E21),"","TellusRem")</f>
        <v/>
      </c>
      <c r="D22" s="29" t="str">
        <f>IF(ISBLANK(Values!E21),"",Values!E21)</f>
        <v/>
      </c>
      <c r="E22" s="2" t="str">
        <f>IF(ISBLANK(Values!E21),"","EAN")</f>
        <v/>
      </c>
      <c r="F22" s="28" t="str">
        <f>IF(ISBLANK(Values!E21),"",IF(Values!J21, SUBSTITUTE(Values!$B$1, "{language}", Values!H21) &amp; " " &amp;Values!$B$3, SUBSTITUTE(Values!$B$2, "{language}", Values!$H21) &amp; " " &amp;Values!$B$3))</f>
        <v/>
      </c>
      <c r="G22" s="30" t="str">
        <f>IF(ISBLANK(Values!E21),"","TellusRem")</f>
        <v/>
      </c>
      <c r="H22" s="2" t="str">
        <f>IF(ISBLANK(Values!E21),"",Values!$B$16)</f>
        <v/>
      </c>
      <c r="I22" s="2" t="str">
        <f>IF(ISBLANK(Values!E21),"","4730574031")</f>
        <v/>
      </c>
      <c r="J22" s="32" t="s">
        <v>351</v>
      </c>
      <c r="K22" s="28" t="str">
        <f>IF(ISBLANK(Values!E21),"",IF(Values!J21, Values!$B$4, Values!$B$5))</f>
        <v/>
      </c>
      <c r="L22" s="28"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
      </c>
      <c r="X22" s="30" t="str">
        <f>IF(ISBLANK(Values!E21),"",Values!$B$13)</f>
        <v/>
      </c>
      <c r="Y22" s="32" t="str">
        <f>IF(ISBLANK(Values!E21),"","Size-Color")</f>
        <v/>
      </c>
      <c r="Z22" s="30" t="str">
        <f>IF(ISBLANK(Values!E21),"","variation")</f>
        <v/>
      </c>
      <c r="AA22" s="2" t="str">
        <f>IF(ISBLANK(Values!E21),"",Values!$B$20)</f>
        <v/>
      </c>
      <c r="AB22" s="2" t="str">
        <f>IF(ISBLANK(Values!E21),"",Values!$B$29)</f>
        <v/>
      </c>
      <c r="AI22" s="35" t="str">
        <f>IF(ISBLANK(Values!E21),"",IF(Values!I21,Values!$B$23,Values!$B$33))</f>
        <v/>
      </c>
      <c r="AJ22" s="3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8" t="str">
        <f>IF(ISBLANK(Values!E21),"",Values!H21)</f>
        <v/>
      </c>
      <c r="AV22" s="2" t="str">
        <f>IF(ISBLANK(Values!E21),"",IF(Values!J21,"Backlit", "Non-Backlit"))</f>
        <v/>
      </c>
      <c r="BE22" s="2" t="str">
        <f>IF(ISBLANK(Values!E21),"","Professional Audience")</f>
        <v/>
      </c>
      <c r="BF22" s="2" t="str">
        <f>IF(ISBLANK(Values!E21),"","Consumer Audience")</f>
        <v/>
      </c>
      <c r="BG22" s="2" t="str">
        <f>IF(ISBLANK(Values!E21),"","Adults")</f>
        <v/>
      </c>
      <c r="BH22" s="2"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 t="str">
        <f>IF(ISBLANK(Values!E21),"","Parts")</f>
        <v/>
      </c>
      <c r="DP22" s="2" t="str">
        <f>IF(ISBLANK(Values!E21),"",Values!$B$31)</f>
        <v/>
      </c>
      <c r="DY22" t="str">
        <f>IF(ISBLANK(Values!$E21), "", "not_applicable")</f>
        <v/>
      </c>
      <c r="EI22" s="2" t="str">
        <f>IF(ISBLANK(Values!E21),"",Values!$B$31)</f>
        <v/>
      </c>
      <c r="ES22" s="2" t="str">
        <f>IF(ISBLANK(Values!E21),"","Amazon Tellus UPS")</f>
        <v/>
      </c>
      <c r="EV22" s="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8"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c r="GK22" s="62" t="str">
        <f>K22</f>
        <v/>
      </c>
    </row>
    <row r="23" spans="1:193" s="36" customFormat="1" ht="17" x14ac:dyDescent="0.2">
      <c r="A23" s="2" t="str">
        <f>IF(ISBLANK(Values!E22),"",IF(Values!$B$37="EU","computercomponent","computer"))</f>
        <v/>
      </c>
      <c r="B23" s="34" t="str">
        <f>IF(ISBLANK(Values!E22),"",Values!F22)</f>
        <v/>
      </c>
      <c r="C23" s="30" t="str">
        <f>IF(ISBLANK(Values!E22),"","TellusRem")</f>
        <v/>
      </c>
      <c r="D23" s="29" t="str">
        <f>IF(ISBLANK(Values!E22),"",Values!E22)</f>
        <v/>
      </c>
      <c r="E23" s="2" t="str">
        <f>IF(ISBLANK(Values!E22),"","EAN")</f>
        <v/>
      </c>
      <c r="F23" s="28" t="str">
        <f>IF(ISBLANK(Values!E22),"",IF(Values!J22, SUBSTITUTE(Values!$B$1, "{language}", Values!H22) &amp; " " &amp;Values!$B$3, SUBSTITUTE(Values!$B$2, "{language}", Values!$H22) &amp; " " &amp;Values!$B$3))</f>
        <v/>
      </c>
      <c r="G23" s="30" t="str">
        <f>IF(ISBLANK(Values!E22),"","TellusRem")</f>
        <v/>
      </c>
      <c r="H23" s="2" t="str">
        <f>IF(ISBLANK(Values!E22),"",Values!$B$16)</f>
        <v/>
      </c>
      <c r="I23" s="2" t="str">
        <f>IF(ISBLANK(Values!E22),"","4730574031")</f>
        <v/>
      </c>
      <c r="J23" s="32" t="str">
        <f>IF(ISBLANK(Values!E22),"",Values!F22 )</f>
        <v/>
      </c>
      <c r="K23" s="28" t="str">
        <f>IF(ISBLANK(Values!E22),"",IF(Values!J22, Values!$B$4, Values!$B$5))</f>
        <v/>
      </c>
      <c r="L23" s="28"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
      </c>
      <c r="X23" s="30" t="str">
        <f>IF(ISBLANK(Values!E22),"",Values!$B$13)</f>
        <v/>
      </c>
      <c r="Y23" s="32" t="str">
        <f>IF(ISBLANK(Values!E22),"","Size-Color")</f>
        <v/>
      </c>
      <c r="Z23" s="30" t="str">
        <f>IF(ISBLANK(Values!E22),"","variation")</f>
        <v/>
      </c>
      <c r="AA23" s="2" t="str">
        <f>IF(ISBLANK(Values!E22),"",Values!$B$20)</f>
        <v/>
      </c>
      <c r="AB23" s="2" t="str">
        <f>IF(ISBLANK(Values!E22),"",Values!$B$29)</f>
        <v/>
      </c>
      <c r="AC23" s="2"/>
      <c r="AD23" s="2"/>
      <c r="AE23" s="2"/>
      <c r="AF23" s="2"/>
      <c r="AG23" s="2"/>
      <c r="AH23" s="2"/>
      <c r="AI23" s="35" t="str">
        <f>IF(ISBLANK(Values!E22),"",IF(Values!I22,Values!$B$23,Values!$B$33))</f>
        <v/>
      </c>
      <c r="AJ23" s="3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8" t="str">
        <f>IF(ISBLANK(Values!E22),"",Values!H22)</f>
        <v/>
      </c>
      <c r="AU23" s="2"/>
      <c r="AV23" s="2" t="str">
        <f>IF(ISBLANK(Values!E22),"",IF(Values!J22,"Backlit", "Non-Backlit"))</f>
        <v/>
      </c>
      <c r="AW23" s="2"/>
      <c r="AX23" s="2"/>
      <c r="AY23" s="2"/>
      <c r="AZ23" s="2"/>
      <c r="BA23" s="2"/>
      <c r="BB23" s="2"/>
      <c r="BC23" s="2"/>
      <c r="BD23" s="2"/>
      <c r="BE23" s="2" t="str">
        <f>IF(ISBLANK(Values!E22),"","Professional Audience")</f>
        <v/>
      </c>
      <c r="BF23" s="2" t="str">
        <f>IF(ISBLANK(Values!E22),"","Consumer Audience")</f>
        <v/>
      </c>
      <c r="BG23" s="2" t="str">
        <f>IF(ISBLANK(Values!E22),"","Adults")</f>
        <v/>
      </c>
      <c r="BH23" s="2"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 t="str">
        <f>IF(ISBLANK(Values!E22),"","Parts")</f>
        <v/>
      </c>
      <c r="DP23" s="2" t="str">
        <f>IF(ISBLANK(Values!E22),"",Values!$B$31)</f>
        <v/>
      </c>
      <c r="DQ23" s="2"/>
      <c r="DR23" s="2"/>
      <c r="DS23" s="2"/>
      <c r="DT23" s="2"/>
      <c r="DU23" s="2"/>
      <c r="DV23" s="2"/>
      <c r="DW23" s="2"/>
      <c r="DX23" s="2"/>
      <c r="DY23" t="str">
        <f>IF(ISBLANK(Values!$E22), "", "not_applicable")</f>
        <v/>
      </c>
      <c r="DZ23" s="2"/>
      <c r="EA23" s="2"/>
      <c r="EB23" s="2"/>
      <c r="EC23" s="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8"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c r="GK23" s="63" t="str">
        <f>K23</f>
        <v/>
      </c>
    </row>
    <row r="24" spans="1:193" s="36" customFormat="1" ht="17" x14ac:dyDescent="0.2">
      <c r="A24" s="2" t="str">
        <f>IF(ISBLANK(Values!E23),"",IF(Values!$B$37="EU","computercomponent","computer"))</f>
        <v/>
      </c>
      <c r="B24" s="34" t="str">
        <f>IF(ISBLANK(Values!E23),"",Values!F23)</f>
        <v/>
      </c>
      <c r="C24" s="30" t="str">
        <f>IF(ISBLANK(Values!E23),"","TellusRem")</f>
        <v/>
      </c>
      <c r="D24" s="29" t="str">
        <f>IF(ISBLANK(Values!E23),"",Values!E23)</f>
        <v/>
      </c>
      <c r="E24" s="2" t="str">
        <f>IF(ISBLANK(Values!E23),"","EAN")</f>
        <v/>
      </c>
      <c r="F24" s="28" t="str">
        <f>IF(ISBLANK(Values!E23),"",IF(Values!J23, SUBSTITUTE(Values!$B$1, "{language}", Values!H23) &amp; " " &amp;Values!$B$3, SUBSTITUTE(Values!$B$2, "{language}", Values!$H23) &amp; " " &amp;Values!$B$3))</f>
        <v/>
      </c>
      <c r="G24" s="30" t="str">
        <f>IF(ISBLANK(Values!E23),"","TellusRem")</f>
        <v/>
      </c>
      <c r="H24" s="2" t="str">
        <f>IF(ISBLANK(Values!E23),"",Values!$B$16)</f>
        <v/>
      </c>
      <c r="I24" s="2" t="str">
        <f>IF(ISBLANK(Values!E23),"","4730574031")</f>
        <v/>
      </c>
      <c r="J24" s="32" t="str">
        <f>IF(ISBLANK(Values!E23),"",Values!F23 )</f>
        <v/>
      </c>
      <c r="K24" s="28" t="str">
        <f>IF(ISBLANK(Values!E23),"",IF(Values!J23, Values!$B$4, Values!$B$5))</f>
        <v/>
      </c>
      <c r="L24" s="28"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
      </c>
      <c r="X24" s="30" t="str">
        <f>IF(ISBLANK(Values!E23),"",Values!$B$13)</f>
        <v/>
      </c>
      <c r="Y24" s="32" t="str">
        <f>IF(ISBLANK(Values!E23),"","Size-Color")</f>
        <v/>
      </c>
      <c r="Z24" s="30" t="str">
        <f>IF(ISBLANK(Values!E23),"","variation")</f>
        <v/>
      </c>
      <c r="AA24" s="2" t="str">
        <f>IF(ISBLANK(Values!E23),"",Values!$B$20)</f>
        <v/>
      </c>
      <c r="AB24" s="2" t="str">
        <f>IF(ISBLANK(Values!E23),"",Values!$B$29)</f>
        <v/>
      </c>
      <c r="AC24" s="2"/>
      <c r="AD24" s="2"/>
      <c r="AE24" s="2"/>
      <c r="AF24" s="2"/>
      <c r="AG24" s="2"/>
      <c r="AH24" s="2"/>
      <c r="AI24" s="35" t="str">
        <f>IF(ISBLANK(Values!E23),"",IF(Values!I23,Values!$B$23,Values!$B$33))</f>
        <v/>
      </c>
      <c r="AJ24" s="3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8" t="str">
        <f>IF(ISBLANK(Values!E23),"",Values!H23)</f>
        <v/>
      </c>
      <c r="AU24" s="2"/>
      <c r="AV24" s="2" t="str">
        <f>IF(ISBLANK(Values!E23),"",IF(Values!J23,"Backlit", "Non-Backlit"))</f>
        <v/>
      </c>
      <c r="AW24" s="2"/>
      <c r="AX24" s="2"/>
      <c r="AY24" s="2"/>
      <c r="AZ24" s="2"/>
      <c r="BA24" s="2"/>
      <c r="BB24" s="2"/>
      <c r="BC24" s="2"/>
      <c r="BD24" s="2"/>
      <c r="BE24" s="2" t="str">
        <f>IF(ISBLANK(Values!E23),"","Professional Audience")</f>
        <v/>
      </c>
      <c r="BF24" s="2" t="str">
        <f>IF(ISBLANK(Values!E23),"","Consumer Audience")</f>
        <v/>
      </c>
      <c r="BG24" s="2" t="str">
        <f>IF(ISBLANK(Values!E23),"","Adults")</f>
        <v/>
      </c>
      <c r="BH24" s="2"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 t="str">
        <f>IF(ISBLANK(Values!E23),"","Parts")</f>
        <v/>
      </c>
      <c r="DP24" s="2" t="str">
        <f>IF(ISBLANK(Values!E23),"",Values!$B$31)</f>
        <v/>
      </c>
      <c r="DQ24" s="2"/>
      <c r="DR24" s="2"/>
      <c r="DS24" s="2"/>
      <c r="DT24" s="2"/>
      <c r="DU24" s="2"/>
      <c r="DV24" s="2"/>
      <c r="DW24" s="2"/>
      <c r="DX24" s="2"/>
      <c r="DY24" t="str">
        <f>IF(ISBLANK(Values!$E23), "", "not_applicable")</f>
        <v/>
      </c>
      <c r="DZ24" s="2"/>
      <c r="EA24" s="2"/>
      <c r="EB24" s="2"/>
      <c r="EC24" s="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8"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c r="GK24" s="63" t="str">
        <f>K24</f>
        <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3"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3"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3"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3"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3"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3"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3"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3"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3"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3"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3"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3"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3"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3"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3"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3"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3"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2"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2"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2"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2"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2"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2"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2"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2"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17" priority="8">
      <formula>IF(LEN(A4)&gt;0,1,0)</formula>
    </cfRule>
    <cfRule type="expression" dxfId="516" priority="9">
      <formula>IF(VLOOKUP($A$3,#NAME?,MATCH($A4,#NAME?,0)+1,0)&gt;0,1,0)</formula>
    </cfRule>
    <cfRule type="expression" dxfId="515" priority="12">
      <formula>AND(IF(IFERROR(VLOOKUP($A$3,#NAME?,MATCH($A4,#NAME?,0)+1,0),0)&gt;0,0,1),IF(IFERROR(VLOOKUP($A$3,#NAME?,MATCH($A4,#NAME?,0)+1,0),0)&gt;0,0,1),IF(IFERROR(VLOOKUP($A$3,#NAME?,MATCH($A4,#NAME?,0)+1,0),0)&gt;0,0,1),IF(IFERROR(MATCH($A4,#NAME?,0),0)&gt;0,1,0))</formula>
    </cfRule>
  </conditionalFormatting>
  <conditionalFormatting sqref="B4">
    <cfRule type="expression" dxfId="514" priority="990">
      <formula>IF(LEN(B4)&gt;0,1,0)</formula>
    </cfRule>
    <cfRule type="expression" dxfId="513" priority="991">
      <formula>IF(VLOOKUP($B$3,#NAME?,MATCH($A4,#NAME?,0)+1,0)&gt;0,1,0)</formula>
    </cfRule>
    <cfRule type="expression" dxfId="512"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1" priority="17">
      <formula>AND(IF(IFERROR(VLOOKUP($B$3,#NAME?,MATCH($A4,#NAME?,0)+1,0),0)&gt;0,0,1),IF(IFERROR(VLOOKUP($B$3,#NAME?,MATCH($A4,#NAME?,0)+1,0),0)&gt;0,0,1),IF(IFERROR(VLOOKUP($B$3,#NAME?,MATCH($A4,#NAME?,0)+1,0),0)&gt;0,0,1),IF(IFERROR(MATCH($A4,#NAME?,0),0)&gt;0,1,0))</formula>
    </cfRule>
    <cfRule type="expression" dxfId="510" priority="13">
      <formula>IF(LEN(B4)&gt;0,1,0)</formula>
    </cfRule>
    <cfRule type="expression" dxfId="509" priority="14">
      <formula>IF(VLOOKUP($B$3,#NAME?,MATCH($A4,#NAME?,0)+1,0)&gt;0,1,0)</formula>
    </cfRule>
  </conditionalFormatting>
  <conditionalFormatting sqref="C4:C204">
    <cfRule type="expression" dxfId="508" priority="995">
      <formula>IF(LEN(C4)&gt;0,1,0)</formula>
    </cfRule>
    <cfRule type="expression" dxfId="507" priority="996">
      <formula>IF(VLOOKUP($C$3,#NAME?,MATCH($A4,#NAME?,0)+1,0)&gt;0,1,0)</formula>
    </cfRule>
    <cfRule type="expression" dxfId="506" priority="999">
      <formula>AND(IF(IFERROR(VLOOKUP($C$3,#NAME?,MATCH($A4,#NAME?,0)+1,0),0)&gt;0,0,1),IF(IFERROR(VLOOKUP($C$3,#NAME?,MATCH($A4,#NAME?,0)+1,0),0)&gt;0,0,1),IF(IFERROR(VLOOKUP($C$3,#NAME?,MATCH($A4,#NAME?,0)+1,0),0)&gt;0,0,1),IF(IFERROR(MATCH($A4,#NAME?,0),0)&gt;0,1,0))</formula>
    </cfRule>
  </conditionalFormatting>
  <conditionalFormatting sqref="C5:C1048576">
    <cfRule type="expression" dxfId="505" priority="22">
      <formula>AND(IF(IFERROR(VLOOKUP($C$3,#NAME?,MATCH($A5,#NAME?,0)+1,0),0)&gt;0,0,1),IF(IFERROR(VLOOKUP($C$3,#NAME?,MATCH($A5,#NAME?,0)+1,0),0)&gt;0,0,1),IF(IFERROR(VLOOKUP($C$3,#NAME?,MATCH($A5,#NAME?,0)+1,0),0)&gt;0,0,1),IF(IFERROR(MATCH($A5,#NAME?,0),0)&gt;0,1,0))</formula>
    </cfRule>
    <cfRule type="expression" dxfId="504" priority="19">
      <formula>IF(VLOOKUP($C$3,#NAME?,MATCH($A5,#NAME?,0)+1,0)&gt;0,1,0)</formula>
    </cfRule>
    <cfRule type="expression" dxfId="503" priority="18">
      <formula>IF(LEN(C5)&gt;0,1,0)</formula>
    </cfRule>
  </conditionalFormatting>
  <conditionalFormatting sqref="D4:D1048576">
    <cfRule type="expression" dxfId="502" priority="27">
      <formula>AND(IF(IFERROR(VLOOKUP($D$3,#NAME?,MATCH($A4,#NAME?,0)+1,0),0)&gt;0,0,1),IF(IFERROR(VLOOKUP($D$3,#NAME?,MATCH($A4,#NAME?,0)+1,0),0)&gt;0,0,1),IF(IFERROR(VLOOKUP($D$3,#NAME?,MATCH($A4,#NAME?,0)+1,0),0)&gt;0,0,1),IF(IFERROR(MATCH($A4,#NAME?,0),0)&gt;0,1,0))</formula>
    </cfRule>
    <cfRule type="expression" dxfId="501" priority="24">
      <formula>IF(VLOOKUP($D$3,#NAME?,MATCH($A4,#NAME?,0)+1,0)&gt;0,1,0)</formula>
    </cfRule>
  </conditionalFormatting>
  <conditionalFormatting sqref="D4:E1048576">
    <cfRule type="expression" dxfId="500" priority="23">
      <formula>IF(LEN(D4)&gt;0,1,0)</formula>
    </cfRule>
  </conditionalFormatting>
  <conditionalFormatting sqref="E4:E1048576">
    <cfRule type="expression" dxfId="499" priority="32">
      <formula>AND(IF(IFERROR(VLOOKUP($E$3,#NAME?,MATCH($A4,#NAME?,0)+1,0),0)&gt;0,0,1),IF(IFERROR(VLOOKUP($E$3,#NAME?,MATCH($A4,#NAME?,0)+1,0),0)&gt;0,0,1),IF(IFERROR(VLOOKUP($E$3,#NAME?,MATCH($A4,#NAME?,0)+1,0),0)&gt;0,0,1),IF(IFERROR(MATCH($A4,#NAME?,0),0)&gt;0,1,0))</formula>
    </cfRule>
    <cfRule type="expression" dxfId="498" priority="29">
      <formula>IF(VLOOKUP($E$3,#NAME?,MATCH($A4,#NAME?,0)+1,0)&gt;0,1,0)</formula>
    </cfRule>
  </conditionalFormatting>
  <conditionalFormatting sqref="F4:F243">
    <cfRule type="expression" dxfId="497" priority="1010">
      <formula>IF(LEN(F4)&gt;0,1,0)</formula>
    </cfRule>
    <cfRule type="expression" dxfId="496" priority="1011">
      <formula>IF(VLOOKUP($F$3,#NAME?,MATCH($A4,#NAME?,0)+1,0)&gt;0,1,0)</formula>
    </cfRule>
    <cfRule type="expression" dxfId="495" priority="1014">
      <formula>AND(IF(IFERROR(VLOOKUP($F$3,#NAME?,MATCH($A4,#NAME?,0)+1,0),0)&gt;0,0,1),IF(IFERROR(VLOOKUP($F$3,#NAME?,MATCH($A4,#NAME?,0)+1,0),0)&gt;0,0,1),IF(IFERROR(VLOOKUP($F$3,#NAME?,MATCH($A4,#NAME?,0)+1,0),0)&gt;0,0,1),IF(IFERROR(MATCH($A4,#NAME?,0),0)&gt;0,1,0))</formula>
    </cfRule>
  </conditionalFormatting>
  <conditionalFormatting sqref="F5:F1048576">
    <cfRule type="expression" dxfId="494" priority="34">
      <formula>IF(VLOOKUP($F$3,#NAME?,MATCH($A5,#NAME?,0)+1,0)&gt;0,1,0)</formula>
    </cfRule>
    <cfRule type="expression" dxfId="493" priority="37">
      <formula>AND(IF(IFERROR(VLOOKUP($F$3,#NAME?,MATCH($A5,#NAME?,0)+1,0),0)&gt;0,0,1),IF(IFERROR(VLOOKUP($F$3,#NAME?,MATCH($A5,#NAME?,0)+1,0),0)&gt;0,0,1),IF(IFERROR(VLOOKUP($F$3,#NAME?,MATCH($A5,#NAME?,0)+1,0),0)&gt;0,0,1),IF(IFERROR(MATCH($A5,#NAME?,0),0)&gt;0,1,0))</formula>
    </cfRule>
  </conditionalFormatting>
  <conditionalFormatting sqref="F5:G1048576">
    <cfRule type="expression" dxfId="492" priority="33">
      <formula>IF(LEN(F5)&gt;0,1,0)</formula>
    </cfRule>
  </conditionalFormatting>
  <conditionalFormatting sqref="G4:G204">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fRule type="expression" dxfId="489" priority="1016">
      <formula>IF(VLOOKUP($G$3,#NAME?,MATCH($A4,#NAME?,0)+1,0)&gt;0,1,0)</formula>
    </cfRule>
  </conditionalFormatting>
  <conditionalFormatting sqref="G5:G1048576">
    <cfRule type="expression" dxfId="488" priority="39">
      <formula>IF(VLOOKUP($G$3,#NAME?,MATCH($A5,#NAME?,0)+1,0)&gt;0,1,0)</formula>
    </cfRule>
    <cfRule type="expression" dxfId="487" priority="42">
      <formula>AND(IF(IFERROR(VLOOKUP($G$3,#NAME?,MATCH($A5,#NAME?,0)+1,0),0)&gt;0,0,1),IF(IFERROR(VLOOKUP($G$3,#NAME?,MATCH($A5,#NAME?,0)+1,0),0)&gt;0,0,1),IF(IFERROR(VLOOKUP($G$3,#NAME?,MATCH($A5,#NAME?,0)+1,0),0)&gt;0,0,1),IF(IFERROR(MATCH($A5,#NAME?,0),0)&gt;0,1,0))</formula>
    </cfRule>
  </conditionalFormatting>
  <conditionalFormatting sqref="H4:I1048576">
    <cfRule type="expression" dxfId="486" priority="44">
      <formula>IF(VLOOKUP($H$3,#NAME?,MATCH($A4,#NAME?,0)+1,0)&gt;0,1,0)</formula>
    </cfRule>
    <cfRule type="expression" dxfId="485" priority="47">
      <formula>AND(IF(IFERROR(VLOOKUP($H$3,#NAME?,MATCH($A4,#NAME?,0)+1,0),0)&gt;0,0,1),IF(IFERROR(VLOOKUP($H$3,#NAME?,MATCH($A4,#NAME?,0)+1,0),0)&gt;0,0,1),IF(IFERROR(VLOOKUP($H$3,#NAME?,MATCH($A4,#NAME?,0)+1,0),0)&gt;0,0,1),IF(IFERROR(MATCH($A4,#NAME?,0),0)&gt;0,1,0))</formula>
    </cfRule>
  </conditionalFormatting>
  <conditionalFormatting sqref="H4:J1048576">
    <cfRule type="expression" dxfId="484" priority="43">
      <formula>IF(LEN(H4)&gt;0,1,0)</formula>
    </cfRule>
  </conditionalFormatting>
  <conditionalFormatting sqref="J4">
    <cfRule type="expression" dxfId="483" priority="1029">
      <formula>AND(IF(IFERROR(VLOOKUP($B$3,#NAME?,MATCH($A4,#NAME?,0)+1,0),0)&gt;0,0,1),IF(IFERROR(VLOOKUP($B$3,#NAME?,MATCH($A4,#NAME?,0)+1,0),0)&gt;0,0,1),IF(IFERROR(VLOOKUP($B$3,#NAME?,MATCH($A4,#NAME?,0)+1,0),0)&gt;0,0,1),IF(IFERROR(MATCH($A4,#NAME?,0),0)&gt;0,1,0))</formula>
    </cfRule>
    <cfRule type="expression" dxfId="482" priority="1026">
      <formula>IF(VLOOKUP($B$3,#NAME?,MATCH($A4,#NAME?,0)+1,0)&gt;0,1,0)</formula>
    </cfRule>
  </conditionalFormatting>
  <conditionalFormatting sqref="J5:J1048576">
    <cfRule type="expression" dxfId="481" priority="49">
      <formula>IF(VLOOKUP($J$3,#NAME?,MATCH($A5,#NAME?,0)+1,0)&gt;0,1,0)</formula>
    </cfRule>
    <cfRule type="expression" dxfId="480"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79" priority="1034">
      <formula>AND(IF(IFERROR(VLOOKUP($K$3,#NAME?,MATCH($A4,#NAME?,0)+1,0),0)&gt;0,0,1),IF(IFERROR(VLOOKUP($K$3,#NAME?,MATCH($A4,#NAME?,0)+1,0),0)&gt;0,0,1),IF(IFERROR(VLOOKUP($K$3,#NAME?,MATCH($A4,#NAME?,0)+1,0),0)&gt;0,0,1),IF(IFERROR(MATCH($A4,#NAME?,0),0)&gt;0,1,0))</formula>
    </cfRule>
  </conditionalFormatting>
  <conditionalFormatting sqref="L4:L204">
    <cfRule type="expression" dxfId="478" priority="1039">
      <formula>AND(IF(IFERROR(VLOOKUP($L$3,#NAME?,MATCH($A4,#NAME?,0)+1,0),0)&gt;0,0,1),IF(IFERROR(VLOOKUP($L$3,#NAME?,MATCH($A4,#NAME?,0)+1,0),0)&gt;0,0,1),IF(IFERROR(VLOOKUP($L$3,#NAME?,MATCH($A4,#NAME?,0)+1,0),0)&gt;0,0,1),IF(IFERROR(MATCH($A4,#NAME?,0),0)&gt;0,1,0))</formula>
    </cfRule>
    <cfRule type="expression" dxfId="477" priority="1036">
      <formula>IF(VLOOKUP($L$3,#NAME?,MATCH($A4,#NAME?,0)+1,0)&gt;0,1,0)</formula>
    </cfRule>
  </conditionalFormatting>
  <conditionalFormatting sqref="L5:L1048576">
    <cfRule type="expression" dxfId="476" priority="58">
      <formula>IF(LEN(L6)&gt;0,1,0)</formula>
    </cfRule>
    <cfRule type="expression" dxfId="475" priority="59">
      <formula>IF(VLOOKUP($L$3,#NAME?,MATCH($A5,#NAME?,0)+1,0)&gt;0,1,0)</formula>
    </cfRule>
    <cfRule type="expression" dxfId="474" priority="62">
      <formula>AND(IF(IFERROR(VLOOKUP($L$3,#NAME?,MATCH($A5,#NAME?,0)+1,0),0)&gt;0,0,1),IF(IFERROR(VLOOKUP($L$3,#NAME?,MATCH($A5,#NAME?,0)+1,0),0)&gt;0,0,1),IF(IFERROR(VLOOKUP($L$3,#NAME?,MATCH($A5,#NAME?,0)+1,0),0)&gt;0,0,1),IF(IFERROR(MATCH($A5,#NAME?,0),0)&gt;0,1,0))</formula>
    </cfRule>
  </conditionalFormatting>
  <conditionalFormatting sqref="M4:M204 N5:U9 O10:U122 N10:N204">
    <cfRule type="expression" dxfId="473" priority="1049">
      <formula>AND(IF(IFERROR(VLOOKUP($M$3,#NAME?,MATCH($A4,#NAME?,0)+1,0),0)&gt;0,0,1),IF(IFERROR(VLOOKUP($M$3,#NAME?,MATCH($A4,#NAME?,0)+1,0),0)&gt;0,0,1),IF(IFERROR(VLOOKUP($M$3,#NAME?,MATCH($A4,#NAME?,0)+1,0),0)&gt;0,0,1),IF(IFERROR(MATCH($A4,#NAME?,0),0)&gt;0,1,0))</formula>
    </cfRule>
  </conditionalFormatting>
  <conditionalFormatting sqref="M5:U5 N6:U9 M6:M1048576 O10:U122 N10:N204">
    <cfRule type="expression" dxfId="472" priority="67">
      <formula>AND(IF(IFERROR(VLOOKUP($M$3,#NAME?,MATCH($A5,#NAME?,0)+1,0),0)&gt;0,0,1),IF(IFERROR(VLOOKUP($M$3,#NAME?,MATCH($A5,#NAME?,0)+1,0),0)&gt;0,0,1),IF(IFERROR(VLOOKUP($M$3,#NAME?,MATCH($A5,#NAME?,0)+1,0),0)&gt;0,0,1),IF(IFERROR(MATCH($A5,#NAME?,0),0)&gt;0,1,0))</formula>
    </cfRule>
    <cfRule type="expression" dxfId="471" priority="63">
      <formula>IF(LEN(M5)&gt;0,1,0)</formula>
    </cfRule>
    <cfRule type="expression" dxfId="470" priority="64">
      <formula>IF(VLOOKUP($M$3,#NAME?,MATCH($A5,#NAME?,0)+1,0)&gt;0,1,0)</formula>
    </cfRule>
  </conditionalFormatting>
  <conditionalFormatting sqref="N4 N7:N1048576">
    <cfRule type="expression" dxfId="469"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8" priority="69">
      <formula>IF(VLOOKUP($N$3,#NAME?,MATCH($A4,#NAME?,0)+1,0)&gt;0,1,0)</formula>
    </cfRule>
  </conditionalFormatting>
  <conditionalFormatting sqref="N7:O1048576 N4:V4">
    <cfRule type="expression" dxfId="467" priority="68">
      <formula>IF(LEN(N4)&gt;0,1,0)</formula>
    </cfRule>
  </conditionalFormatting>
  <conditionalFormatting sqref="N5:U9 O10:U122 N10:N204 M4:M204">
    <cfRule type="expression" dxfId="466" priority="1046">
      <formula>IF(VLOOKUP($M$3,#NAME?,MATCH($A4,#NAME?,0)+1,0)&gt;0,1,0)</formula>
    </cfRule>
  </conditionalFormatting>
  <conditionalFormatting sqref="N5:U9 O10:U122 N10:N204">
    <cfRule type="expression" dxfId="465" priority="1045">
      <formula>IF(LEN(N5)&gt;0,1,0)</formula>
    </cfRule>
  </conditionalFormatting>
  <conditionalFormatting sqref="O4 V5:V122 O7:O1048576 P123:V131">
    <cfRule type="expression" dxfId="464"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3" priority="74">
      <formula>IF(VLOOKUP($O$3,#NAME?,MATCH($A4,#NAME?,0)+1,0)&gt;0,1,0)</formula>
    </cfRule>
  </conditionalFormatting>
  <conditionalFormatting sqref="P4 P7:P1048576">
    <cfRule type="expression" dxfId="462"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1" priority="79">
      <formula>IF(VLOOKUP($P$3,#NAME?,MATCH($A4,#NAME?,0)+1,0)&gt;0,1,0)</formula>
    </cfRule>
  </conditionalFormatting>
  <conditionalFormatting sqref="P7:V1048576">
    <cfRule type="expression" dxfId="460" priority="78">
      <formula>IF(LEN(P7)&gt;0,1,0)</formula>
    </cfRule>
  </conditionalFormatting>
  <conditionalFormatting sqref="Q4 Q7:Q1048576">
    <cfRule type="expression" dxfId="459"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8" priority="84">
      <formula>IF(VLOOKUP($Q$3,#NAME?,MATCH($A4,#NAME?,0)+1,0)&gt;0,1,0)</formula>
    </cfRule>
  </conditionalFormatting>
  <conditionalFormatting sqref="R4 R7:R1048576">
    <cfRule type="expression" dxfId="457"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6" priority="89">
      <formula>IF(VLOOKUP($R$3,#NAME?,MATCH($A4,#NAME?,0)+1,0)&gt;0,1,0)</formula>
    </cfRule>
  </conditionalFormatting>
  <conditionalFormatting sqref="S4 S7:S1048576">
    <cfRule type="expression" dxfId="455"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4" priority="94">
      <formula>IF(VLOOKUP($S$3,#NAME?,MATCH($A4,#NAME?,0)+1,0)&gt;0,1,0)</formula>
    </cfRule>
  </conditionalFormatting>
  <conditionalFormatting sqref="T4 T7:T1048576">
    <cfRule type="expression" dxfId="453"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2" priority="99">
      <formula>IF(VLOOKUP($T$3,#NAME?,MATCH($A4,#NAME?,0)+1,0)&gt;0,1,0)</formula>
    </cfRule>
  </conditionalFormatting>
  <conditionalFormatting sqref="U4 U7:U1048576">
    <cfRule type="expression" dxfId="451"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0" priority="104">
      <formula>IF(VLOOKUP($U$3,#NAME?,MATCH($A4,#NAME?,0)+1,0)&gt;0,1,0)</formula>
    </cfRule>
  </conditionalFormatting>
  <conditionalFormatting sqref="V4 V7:V1048576">
    <cfRule type="expression" dxfId="449"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8" priority="73">
      <formula>IF(LEN(P5)&gt;0,1,0)</formula>
    </cfRule>
  </conditionalFormatting>
  <conditionalFormatting sqref="V7:V1048576 V4">
    <cfRule type="expression" dxfId="447" priority="109">
      <formula>IF(VLOOKUP($V$3,#NAME?,MATCH($A4,#NAME?,0)+1,0)&gt;0,1,0)</formula>
    </cfRule>
  </conditionalFormatting>
  <conditionalFormatting sqref="W4:W204">
    <cfRule type="expression" dxfId="446" priority="1051">
      <formula>IF(VLOOKUP($N$3,#NAME?,MATCH($A4,#NAME?,0)+1,0)&gt;0,1,0)</formula>
    </cfRule>
    <cfRule type="expression" dxfId="445"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4" priority="114">
      <formula>IF(VLOOKUP($W$3,#NAME?,MATCH($A5,#NAME?,0)+1,0)&gt;0,1,0)</formula>
    </cfRule>
    <cfRule type="expression" dxfId="443" priority="117">
      <formula>AND(IF(IFERROR(VLOOKUP($W$3,#NAME?,MATCH($A5,#NAME?,0)+1,0),0)&gt;0,0,1),IF(IFERROR(VLOOKUP($W$3,#NAME?,MATCH($A5,#NAME?,0)+1,0),0)&gt;0,0,1),IF(IFERROR(VLOOKUP($W$3,#NAME?,MATCH($A5,#NAME?,0)+1,0),0)&gt;0,0,1),IF(IFERROR(MATCH($A5,#NAME?,0),0)&gt;0,1,0))</formula>
    </cfRule>
  </conditionalFormatting>
  <conditionalFormatting sqref="W4:X204">
    <cfRule type="expression" dxfId="442" priority="1050">
      <formula>IF(LEN(W4)&gt;0,1,0)</formula>
    </cfRule>
  </conditionalFormatting>
  <conditionalFormatting sqref="W5:Z1048576">
    <cfRule type="expression" dxfId="441" priority="113">
      <formula>IF(LEN(W5)&gt;0,1,0)</formula>
    </cfRule>
  </conditionalFormatting>
  <conditionalFormatting sqref="X4">
    <cfRule type="expression" dxfId="440" priority="1056">
      <formula>IF(VLOOKUP($O$3,#NAME?,MATCH($A4,#NAME?,0)+1,0)&gt;0,1,0)</formula>
    </cfRule>
    <cfRule type="expression" dxfId="439" priority="1059">
      <formula>AND(IF(IFERROR(VLOOKUP($O$3,#NAME?,MATCH($A4,#NAME?,0)+1,0),0)&gt;0,0,1),IF(IFERROR(VLOOKUP($O$3,#NAME?,MATCH($A4,#NAME?,0)+1,0),0)&gt;0,0,1),IF(IFERROR(VLOOKUP($O$3,#NAME?,MATCH($A4,#NAME?,0)+1,0),0)&gt;0,0,1),IF(IFERROR(MATCH($A4,#NAME?,0),0)&gt;0,1,0))</formula>
    </cfRule>
  </conditionalFormatting>
  <conditionalFormatting sqref="X5:X204">
    <cfRule type="expression" dxfId="438" priority="1079">
      <formula>AND(IF(IFERROR(VLOOKUP($B$3,#NAME?,MATCH($A5,#NAME?,0)+1,0),0)&gt;0,0,1),IF(IFERROR(VLOOKUP($B$3,#NAME?,MATCH($A5,#NAME?,0)+1,0),0)&gt;0,0,1),IF(IFERROR(VLOOKUP($B$3,#NAME?,MATCH($A5,#NAME?,0)+1,0),0)&gt;0,0,1),IF(IFERROR(MATCH($A5,#NAME?,0),0)&gt;0,1,0))</formula>
    </cfRule>
    <cfRule type="expression" dxfId="437" priority="1076">
      <formula>IF(VLOOKUP($B$3,#NAME?,MATCH($A5,#NAME?,0)+1,0)&gt;0,1,0)</formula>
    </cfRule>
  </conditionalFormatting>
  <conditionalFormatting sqref="X5:X1048576">
    <cfRule type="expression" dxfId="436" priority="119">
      <formula>IF(VLOOKUP($X$3,#NAME?,MATCH($A5,#NAME?,0)+1,0)&gt;0,1,0)</formula>
    </cfRule>
    <cfRule type="expression" dxfId="435"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4" priority="124">
      <formula>IF(VLOOKUP($Y$3,#NAME?,MATCH($A5,#NAME?,0)+1,0)&gt;0,1,0)</formula>
    </cfRule>
    <cfRule type="expression" dxfId="433" priority="127">
      <formula>AND(IF(IFERROR(VLOOKUP($Y$3,#NAME?,MATCH($A5,#NAME?,0)+1,0),0)&gt;0,0,1),IF(IFERROR(VLOOKUP($Y$3,#NAME?,MATCH($A5,#NAME?,0)+1,0),0)&gt;0,0,1),IF(IFERROR(VLOOKUP($Y$3,#NAME?,MATCH($A5,#NAME?,0)+1,0),0)&gt;0,0,1),IF(IFERROR(MATCH($A5,#NAME?,0),0)&gt;0,1,0))</formula>
    </cfRule>
  </conditionalFormatting>
  <conditionalFormatting sqref="Z4:Z204">
    <cfRule type="expression" dxfId="432" priority="1060">
      <formula>IF(LEN(Z4)&gt;0,1,0)</formula>
    </cfRule>
    <cfRule type="expression" dxfId="431" priority="1061">
      <formula>IF(VLOOKUP($Q$3,#NAME?,MATCH($A4,#NAME?,0)+1,0)&gt;0,1,0)</formula>
    </cfRule>
    <cfRule type="expression" dxfId="430"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29" priority="129">
      <formula>IF(VLOOKUP($Z$3,#NAME?,MATCH($A5,#NAME?,0)+1,0)&gt;0,1,0)</formula>
    </cfRule>
    <cfRule type="expression" dxfId="428"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7" priority="134">
      <formula>IF(VLOOKUP($AA$3,#NAME?,MATCH($A4,#NAME?,0)+1,0)&gt;0,1,0)</formula>
    </cfRule>
    <cfRule type="expression" dxfId="426" priority="133">
      <formula>IF(LEN(AA4)&gt;0,1,0)</formula>
    </cfRule>
    <cfRule type="expression" dxfId="425"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24" priority="138">
      <formula>IF(LEN(AB4)&gt;0,1,0)</formula>
    </cfRule>
    <cfRule type="expression" dxfId="423" priority="139">
      <formula>IF(VLOOKUP($AB$3,#NAME?,MATCH($A4,#NAME?,0)+1,0)&gt;0,1,0)</formula>
    </cfRule>
    <cfRule type="expression" dxfId="422"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1" priority="143">
      <formula>IF(LEN(#REF!)&gt;0,1,0)</formula>
    </cfRule>
    <cfRule type="expression" dxfId="420" priority="144">
      <formula>IF(VLOOKUP($AC$3,#NAME?,MATCH(#REF!,#NAME?,0)+1,0)&gt;0,1,0)</formula>
    </cfRule>
    <cfRule type="expression" dxfId="419" priority="145">
      <formula>IF(VLOOKUP($AC$3,#NAME?,MATCH(#REF!,#NAME?,0)+1,0)&gt;0,1,0)</formula>
    </cfRule>
    <cfRule type="expression" dxfId="418" priority="146">
      <formula>IF(VLOOKUP($AC$3,#NAME?,MATCH(#REF!,#NAME?,0)+1,0)&gt;0,1,0)</formula>
    </cfRule>
  </conditionalFormatting>
  <conditionalFormatting sqref="AC4 AB5:AB204 AC7:AC1048576">
    <cfRule type="expression" dxfId="41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6" priority="152">
      <formula>AND(IF(IFERROR(VLOOKUP($AD$3,#NAME?,MATCH($A4,#NAME?,0)+1,0),0)&gt;0,0,1),IF(IFERROR(VLOOKUP($AD$3,#NAME?,MATCH($A4,#NAME?,0)+1,0),0)&gt;0,0,1),IF(IFERROR(VLOOKUP($AD$3,#NAME?,MATCH($A4,#NAME?,0)+1,0),0)&gt;0,0,1),IF(IFERROR(MATCH($A4,#NAME?,0),0)&gt;0,1,0))</formula>
    </cfRule>
    <cfRule type="expression" dxfId="415" priority="149">
      <formula>IF(VLOOKUP($AD$3,#NAME?,MATCH($A4,#NAME?,0)+1,0)&gt;0,1,0)</formula>
    </cfRule>
  </conditionalFormatting>
  <conditionalFormatting sqref="AD4:AI1048576">
    <cfRule type="expression" dxfId="414" priority="148">
      <formula>IF(LEN(AD4)&gt;0,1,0)</formula>
    </cfRule>
  </conditionalFormatting>
  <conditionalFormatting sqref="AE4:AE1048576">
    <cfRule type="expression" dxfId="413" priority="154">
      <formula>IF(VLOOKUP($AE$3,#NAME?,MATCH($A4,#NAME?,0)+1,0)&gt;0,1,0)</formula>
    </cfRule>
    <cfRule type="expression" dxfId="41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1" priority="159">
      <formula>IF(VLOOKUP($AF$3,#NAME?,MATCH($A4,#NAME?,0)+1,0)&gt;0,1,0)</formula>
    </cfRule>
    <cfRule type="expression" dxfId="410"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09" priority="164">
      <formula>IF(VLOOKUP($AG$3,#NAME?,MATCH($A4,#NAME?,0)+1,0)&gt;0,1,0)</formula>
    </cfRule>
    <cfRule type="expression" dxfId="408"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7" priority="169">
      <formula>IF(VLOOKUP($AH$3,#NAME?,MATCH($A4,#NAME?,0)+1,0)&gt;0,1,0)</formula>
    </cfRule>
    <cfRule type="expression" dxfId="406"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5" priority="174">
      <formula>IF(VLOOKUP($AI$3,#NAME?,MATCH($A4,#NAME?,0)+1,0)&gt;0,1,0)</formula>
    </cfRule>
    <cfRule type="expression" dxfId="404"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03" priority="178">
      <formula>IF(LEN(AJ4)&gt;0,1,0)</formula>
    </cfRule>
    <cfRule type="expression" dxfId="402" priority="179">
      <formula>IF(VLOOKUP($AJ$3,#NAME?,MATCH($A4,#NAME?,0)+1,0)&gt;0,1,0)</formula>
    </cfRule>
    <cfRule type="expression" dxfId="401"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0" priority="184">
      <formula>IF(VLOOKUP($AK$3,#NAME?,MATCH($A4,#NAME?,0)+1,0)&gt;0,1,0)</formula>
    </cfRule>
    <cfRule type="expression" dxfId="399"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8" priority="183">
      <formula>IF(LEN(AK4)&gt;0,1,0)</formula>
    </cfRule>
  </conditionalFormatting>
  <conditionalFormatting sqref="AL4:AL1048576">
    <cfRule type="expression" dxfId="397" priority="189">
      <formula>IF(VLOOKUP($AL$3,#NAME?,MATCH($A4,#NAME?,0)+1,0)&gt;0,1,0)</formula>
    </cfRule>
    <cfRule type="expression" dxfId="396"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395" priority="194">
      <formula>IF(VLOOKUP($AM$3,#NAME?,MATCH($A4,#NAME?,0)+1,0)&gt;0,1,0)</formula>
    </cfRule>
    <cfRule type="expression" dxfId="394"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3" priority="202">
      <formula>AND(IF(IFERROR(VLOOKUP($AN$3,#NAME?,MATCH($A4,#NAME?,0)+1,0),0)&gt;0,0,1),IF(IFERROR(VLOOKUP($AN$3,#NAME?,MATCH($A4,#NAME?,0)+1,0),0)&gt;0,0,1),IF(IFERROR(VLOOKUP($AN$3,#NAME?,MATCH($A4,#NAME?,0)+1,0),0)&gt;0,0,1),IF(IFERROR(MATCH($A4,#NAME?,0),0)&gt;0,1,0))</formula>
    </cfRule>
    <cfRule type="expression" dxfId="392" priority="199">
      <formula>IF(VLOOKUP($AN$3,#NAME?,MATCH($A4,#NAME?,0)+1,0)&gt;0,1,0)</formula>
    </cfRule>
  </conditionalFormatting>
  <conditionalFormatting sqref="AO4:AO1048576">
    <cfRule type="expression" dxfId="391" priority="204">
      <formula>IF(VLOOKUP($AO$3,#NAME?,MATCH($A4,#NAME?,0)+1,0)&gt;0,1,0)</formula>
    </cfRule>
    <cfRule type="expression" dxfId="390"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89" priority="212">
      <formula>AND(IF(IFERROR(VLOOKUP($AP$3,#NAME?,MATCH($A4,#NAME?,0)+1,0),0)&gt;0,0,1),IF(IFERROR(VLOOKUP($AP$3,#NAME?,MATCH($A4,#NAME?,0)+1,0),0)&gt;0,0,1),IF(IFERROR(VLOOKUP($AP$3,#NAME?,MATCH($A4,#NAME?,0)+1,0),0)&gt;0,0,1),IF(IFERROR(MATCH($A4,#NAME?,0),0)&gt;0,1,0))</formula>
    </cfRule>
    <cfRule type="expression" dxfId="388" priority="209">
      <formula>IF(VLOOKUP($AP$3,#NAME?,MATCH($A4,#NAME?,0)+1,0)&gt;0,1,0)</formula>
    </cfRule>
  </conditionalFormatting>
  <conditionalFormatting sqref="AQ4:AQ1048576">
    <cfRule type="expression" dxfId="387" priority="217">
      <formula>AND(IF(IFERROR(VLOOKUP($AQ$3,#NAME?,MATCH($A4,#NAME?,0)+1,0),0)&gt;0,0,1),IF(IFERROR(VLOOKUP($AQ$3,#NAME?,MATCH($A4,#NAME?,0)+1,0),0)&gt;0,0,1),IF(IFERROR(VLOOKUP($AQ$3,#NAME?,MATCH($A4,#NAME?,0)+1,0),0)&gt;0,0,1),IF(IFERROR(MATCH($A4,#NAME?,0),0)&gt;0,1,0))</formula>
    </cfRule>
    <cfRule type="expression" dxfId="386" priority="214">
      <formula>IF(VLOOKUP($AQ$3,#NAME?,MATCH($A4,#NAME?,0)+1,0)&gt;0,1,0)</formula>
    </cfRule>
  </conditionalFormatting>
  <conditionalFormatting sqref="AR4:AR1048576">
    <cfRule type="expression" dxfId="385" priority="222">
      <formula>AND(IF(IFERROR(VLOOKUP($AR$3,#NAME?,MATCH($A4,#NAME?,0)+1,0),0)&gt;0,0,1),IF(IFERROR(VLOOKUP($AR$3,#NAME?,MATCH($A4,#NAME?,0)+1,0),0)&gt;0,0,1),IF(IFERROR(VLOOKUP($AR$3,#NAME?,MATCH($A4,#NAME?,0)+1,0),0)&gt;0,0,1),IF(IFERROR(MATCH($A4,#NAME?,0),0)&gt;0,1,0))</formula>
    </cfRule>
    <cfRule type="expression" dxfId="384" priority="219">
      <formula>IF(VLOOKUP($AR$3,#NAME?,MATCH($A4,#NAME?,0)+1,0)&gt;0,1,0)</formula>
    </cfRule>
  </conditionalFormatting>
  <conditionalFormatting sqref="AS4:AS1048576">
    <cfRule type="expression" dxfId="383" priority="224">
      <formula>IF(VLOOKUP($AS$3,#NAME?,MATCH($A4,#NAME?,0)+1,0)&gt;0,1,0)</formula>
    </cfRule>
    <cfRule type="expression" dxfId="382" priority="227">
      <formula>AND(IF(IFERROR(VLOOKUP($AS$3,#NAME?,MATCH($A4,#NAME?,0)+1,0),0)&gt;0,0,1),IF(IFERROR(VLOOKUP($AS$3,#NAME?,MATCH($A4,#NAME?,0)+1,0),0)&gt;0,0,1),IF(IFERROR(VLOOKUP($AS$3,#NAME?,MATCH($A4,#NAME?,0)+1,0),0)&gt;0,0,1),IF(IFERROR(MATCH($A4,#NAME?,0),0)&gt;0,1,0))</formula>
    </cfRule>
  </conditionalFormatting>
  <conditionalFormatting sqref="AT4 AV5:AV166 AT6:AT1048576">
    <cfRule type="expression" dxfId="381" priority="228">
      <formula>IF(LEN(AT4)&gt;0,1,0)</formula>
    </cfRule>
    <cfRule type="expression" dxfId="380" priority="229">
      <formula>IF(VLOOKUP($AT$3,#NAME?,MATCH($A4,#NAME?,0)+1,0)&gt;0,1,0)</formula>
    </cfRule>
    <cfRule type="expression" dxfId="379"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8" priority="234">
      <formula>IF(VLOOKUP($AU$3,#NAME?,MATCH($A4,#NAME?,0)+1,0)&gt;0,1,0)</formula>
    </cfRule>
    <cfRule type="expression" dxfId="377" priority="237">
      <formula>AND(IF(IFERROR(VLOOKUP($AU$3,#NAME?,MATCH($A4,#NAME?,0)+1,0),0)&gt;0,0,1),IF(IFERROR(VLOOKUP($AU$3,#NAME?,MATCH($A4,#NAME?,0)+1,0),0)&gt;0,0,1),IF(IFERROR(VLOOKUP($AU$3,#NAME?,MATCH($A4,#NAME?,0)+1,0),0)&gt;0,0,1),IF(IFERROR(MATCH($A4,#NAME?,0),0)&gt;0,1,0))</formula>
    </cfRule>
  </conditionalFormatting>
  <conditionalFormatting sqref="AU4:AV1048576">
    <cfRule type="expression" dxfId="376" priority="233">
      <formula>IF(LEN(AU4)&gt;0,1,0)</formula>
    </cfRule>
  </conditionalFormatting>
  <conditionalFormatting sqref="AV4:AV1048576">
    <cfRule type="expression" dxfId="375" priority="242">
      <formula>AND(IF(IFERROR(VLOOKUP($AV$3,#NAME?,MATCH($A4,#NAME?,0)+1,0),0)&gt;0,0,1),IF(IFERROR(VLOOKUP($AV$3,#NAME?,MATCH($A4,#NAME?,0)+1,0),0)&gt;0,0,1),IF(IFERROR(VLOOKUP($AV$3,#NAME?,MATCH($A4,#NAME?,0)+1,0),0)&gt;0,0,1),IF(IFERROR(MATCH($A4,#NAME?,0),0)&gt;0,1,0))</formula>
    </cfRule>
    <cfRule type="expression" dxfId="374" priority="239">
      <formula>IF(VLOOKUP($AV$3,#NAME?,MATCH($A4,#NAME?,0)+1,0)&gt;0,1,0)</formula>
    </cfRule>
  </conditionalFormatting>
  <conditionalFormatting sqref="AW4 AW6:AW1048576">
    <cfRule type="expression" dxfId="373" priority="247">
      <formula>AND(IF(IFERROR(VLOOKUP($AW$3,#NAME?,MATCH($A4,#NAME?,0)+1,0),0)&gt;0,0,1),IF(IFERROR(VLOOKUP($AW$3,#NAME?,MATCH($A4,#NAME?,0)+1,0),0)&gt;0,0,1),IF(IFERROR(VLOOKUP($AW$3,#NAME?,MATCH($A4,#NAME?,0)+1,0),0)&gt;0,0,1),IF(IFERROR(MATCH($A4,#NAME?,0),0)&gt;0,1,0))</formula>
    </cfRule>
    <cfRule type="expression" dxfId="372" priority="244">
      <formula>IF(VLOOKUP($AW$3,#NAME?,MATCH($A4,#NAME?,0)+1,0)&gt;0,1,0)</formula>
    </cfRule>
    <cfRule type="expression" dxfId="371" priority="243">
      <formula>IF(LEN(AW4)&gt;0,1,0)</formula>
    </cfRule>
  </conditionalFormatting>
  <conditionalFormatting sqref="AX4:AX1048576">
    <cfRule type="expression" dxfId="370" priority="249">
      <formula>IF(VLOOKUP($AX$3,#NAME?,MATCH($A4,#NAME?,0)+1,0)&gt;0,1,0)</formula>
    </cfRule>
    <cfRule type="expression" dxfId="369"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59">
      <formula>IF(VLOOKUP($AZ$3,#NAME?,MATCH($A4,#NAME?,0)+1,0)&gt;0,1,0)</formula>
    </cfRule>
    <cfRule type="expression" dxfId="364"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63" priority="264">
      <formula>IF(VLOOKUP($BA$3,#NAME?,MATCH($A4,#NAME?,0)+1,0)&gt;0,1,0)</formula>
    </cfRule>
    <cfRule type="expression" dxfId="36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79">
      <formula>IF(VLOOKUP($BD$3,#NAME?,MATCH($A4,#NAME?,0)+1,0)&gt;0,1,0)</formula>
    </cfRule>
    <cfRule type="expression" dxfId="356"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22">
      <formula>AND(IF(IFERROR(VLOOKUP($BL$3,#NAME?,MATCH($A4,#NAME?,0)+1,0),0)&gt;0,0,1),IF(IFERROR(VLOOKUP($BL$3,#NAME?,MATCH($A4,#NAME?,0)+1,0),0)&gt;0,0,1),IF(IFERROR(VLOOKUP($BL$3,#NAME?,MATCH($A4,#NAME?,0)+1,0),0)&gt;0,0,1),IF(IFERROR(MATCH($A4,#NAME?,0),0)&gt;0,1,0))</formula>
    </cfRule>
    <cfRule type="expression" dxfId="338" priority="319">
      <formula>IF(VLOOKUP($BL$3,#NAME?,MATCH($A4,#NAME?,0)+1,0)&gt;0,1,0)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39">
      <formula>IF(VLOOKUP($BP$3,#NAME?,MATCH($A4,#NAME?,0)+1,0)&gt;0,1,0)</formula>
    </cfRule>
    <cfRule type="expression" dxfId="330"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42">
      <formula>AND(IF(IFERROR(VLOOKUP($CJ$3,#NAME?,MATCH($A4,#NAME?,0)+1,0),0)&gt;0,0,1),IF(IFERROR(VLOOKUP($CJ$3,#NAME?,MATCH($A4,#NAME?,0)+1,0),0)&gt;0,0,1),IF(IFERROR(VLOOKUP($CJ$3,#NAME?,MATCH($A4,#NAME?,0)+1,0),0)&gt;0,0,1),IF(IFERROR(MATCH($A4,#NAME?,0),0)&gt;0,1,0))</formula>
    </cfRule>
    <cfRule type="expression" dxfId="290" priority="439">
      <formula>IF(VLOOKUP($CJ$3,#NAME?,MATCH($A4,#NAME?,0)+1,0)&gt;0,1,0)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89">
      <formula>IF(VLOOKUP($CU$3,#NAME?,MATCH($A4,#NAME?,0)+1,0)&gt;0,1,0)</formula>
    </cfRule>
    <cfRule type="expression" dxfId="264"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63" priority="494">
      <formula>IF(VLOOKUP($CV$3,#NAME?,MATCH($A4,#NAME?,0)+1,0)&gt;0,1,0)</formula>
    </cfRule>
    <cfRule type="expression" dxfId="26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1" priority="499">
      <formula>IF(VLOOKUP($CW$3,#NAME?,MATCH($A4,#NAME?,0)+1,0)&gt;0,1,0)</formula>
    </cfRule>
    <cfRule type="expression" dxfId="260"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13">
      <formula>AND(IF(IFERROR(VLOOKUP($CY$3,#NAME?,MATCH($A4,#NAME?,0)+1,0),0)&gt;0,0,1),IF(IFERROR(VLOOKUP($CY$3,#NAME?,MATCH($A4,#NAME?,0)+1,0),0)&gt;0,0,1),IF(IFERROR(VLOOKUP($CY$3,#NAME?,MATCH($A4,#NAME?,0)+1,0),0)&gt;0,0,1),IF(IFERROR(MATCH($A4,#NAME?,0),0)&gt;0,1,0))</formula>
    </cfRule>
    <cfRule type="expression" dxfId="256" priority="510">
      <formula>IF(VLOOKUP($CY$3,#NAME?,MATCH($A4,#NAME?,0)+1,0)&gt;0,1,0)</formula>
    </cfRule>
    <cfRule type="expression" dxfId="255" priority="509">
      <formula>IF(LEN(CY4)&gt;0,1,0)</formula>
    </cfRule>
    <cfRule type="expression" dxfId="254" priority="508">
      <formula>AND(AND(OR(AND(AND(OR(NOT(CZ4="Yes"),CZ4="")))),A4&lt;&gt;""))</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8">
      <formula>IF(VLOOKUP($DB$3,#NAME?,MATCH($A4,#NAME?,0)+1,0)&gt;0,1,0)</formula>
    </cfRule>
    <cfRule type="expression" dxfId="243" priority="527">
      <formula>IF(LEN(DB4)&gt;0,1,0)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33">
      <formula>IF(LEN(DC4)&gt;0,1,0)</formula>
    </cfRule>
    <cfRule type="expression" dxfId="239" priority="534">
      <formula>IF(VLOOKUP($DC$3,#NAME?,MATCH($A4,#NAME?,0)+1,0)&gt;0,1,0)</formula>
    </cfRule>
    <cfRule type="expression" dxfId="238"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6">
      <formula>IF(VLOOKUP($DJ$3,#NAME?,MATCH($A4,#NAME?,0)+1,0)&gt;0,1,0)</formula>
    </cfRule>
    <cfRule type="expression" dxfId="211" priority="579">
      <formula>AND(IF(IFERROR(VLOOKUP($DJ$3,#NAME?,MATCH($A4,#NAME?,0)+1,0),0)&gt;0,0,1),IF(IFERROR(VLOOKUP($DJ$3,#NAME?,MATCH($A4,#NAME?,0)+1,0),0)&gt;0,0,1),IF(IFERROR(VLOOKUP($DJ$3,#NAME?,MATCH($A4,#NAME?,0)+1,0),0)&gt;0,0,1),IF(IFERROR(MATCH($A4,#NAME?,0),0)&gt;0,1,0))</formula>
    </cfRule>
    <cfRule type="expression" dxfId="210" priority="575">
      <formula>IF(LEN(DJ4)&gt;0,1,0)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7">
      <formula>AND(IF(IFERROR(VLOOKUP($DQ$3,#NAME?,MATCH($A4,#NAME?,0)+1,0),0)&gt;0,0,1),IF(IFERROR(VLOOKUP($DQ$3,#NAME?,MATCH($A4,#NAME?,0)+1,0),0)&gt;0,0,1),IF(IFERROR(VLOOKUP($DQ$3,#NAME?,MATCH($A4,#NAME?,0)+1,0),0)&gt;0,0,1),IF(IFERROR(MATCH($A4,#NAME?,0),0)&gt;0,1,0))</formula>
    </cfRule>
    <cfRule type="expression" dxfId="191" priority="613">
      <formula>IF(LEN(DQ4)&gt;0,1,0)</formula>
    </cfRule>
    <cfRule type="expression" dxfId="190" priority="612">
      <formula>AND(AND(OR(AND(OR(OR(NOT(DY4&lt;&gt;"Not Applicable"),DY4=""))),AND(OR(OR(NOT(DZ4&lt;&gt;"Not Applicable"),DZ4=""))),AND(OR(OR(NOT(EA4&lt;&gt;"Not Applicable"),EA4=""))),AND(OR(OR(NOT(EB4&lt;&gt;"Not Applicable"),EB4=""))),AND(OR(OR(NOT(EC4&lt;&gt;"Not Applicable"),EC4="")))),A4&lt;&gt;""))</formula>
    </cfRule>
    <cfRule type="expression" dxfId="189" priority="614">
      <formula>IF(VLOOKUP($DQ$3,#NAME?,MATCH($A4,#NAME?,0)+1,0)&gt;0,1,0)</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20">
      <formula>IF(VLOOKUP($DR$3,#NAME?,MATCH($A4,#NAME?,0)+1,0)&gt;0,1,0)</formula>
    </cfRule>
    <cfRule type="expression" dxfId="186" priority="623">
      <formula>AND(IF(IFERROR(VLOOKUP($DR$3,#NAME?,MATCH($A4,#NAME?,0)+1,0),0)&gt;0,0,1),IF(IFERROR(VLOOKUP($DR$3,#NAME?,MATCH($A4,#NAME?,0)+1,0),0)&gt;0,0,1),IF(IFERROR(VLOOKUP($DR$3,#NAME?,MATCH($A4,#NAME?,0)+1,0),0)&gt;0,0,1),IF(IFERROR(MATCH($A4,#NAME?,0),0)&gt;0,1,0))</formula>
    </cfRule>
    <cfRule type="expression" dxfId="185" priority="619">
      <formula>IF(LEN(DR4)&gt;0,1,0)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8">
      <formula>IF(VLOOKUP($DW$3,#NAME?,MATCH($A4,#NAME?,0)+1,0)&gt;0,1,0)</formula>
    </cfRule>
    <cfRule type="expression" dxfId="169" priority="647">
      <formula>IF(LEN(DW4)&gt;0,1,0)</formula>
    </cfRule>
    <cfRule type="expression" dxfId="168" priority="651">
      <formula>AND(IF(IFERROR(VLOOKUP($DW$3,#NAME?,MATCH($A4,#NAME?,0)+1,0),0)&gt;0,0,1),IF(IFERROR(VLOOKUP($DW$3,#NAME?,MATCH($A4,#NAME?,0)+1,0),0)&gt;0,0,1),IF(IFERROR(VLOOKUP($DW$3,#NAME?,MATCH($A4,#NAME?,0)+1,0),0)&gt;0,0,1),IF(IFERROR(MATCH($A4,#NAME?,0),0)&gt;0,1,0))</formula>
    </cfRule>
    <cfRule type="expression" dxfId="16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66" priority="653">
      <formula>IF(LEN(DX4)&gt;0,1,0)</formula>
    </cfRule>
    <cfRule type="expression" dxfId="165" priority="654">
      <formula>IF(VLOOKUP($DX$3,#NAME?,MATCH($A4,#NAME?,0)+1,0)&gt;0,1,0)</formula>
    </cfRule>
    <cfRule type="expression" dxfId="164" priority="657">
      <formula>AND(IF(IFERROR(VLOOKUP($DX$3,#NAME?,MATCH($A4,#NAME?,0)+1,0),0)&gt;0,0,1),IF(IFERROR(VLOOKUP($DX$3,#NAME?,MATCH($A4,#NAME?,0)+1,0),0)&gt;0,0,1),IF(IFERROR(VLOOKUP($DX$3,#NAME?,MATCH($A4,#NAME?,0)+1,0),0)&gt;0,0,1),IF(IFERROR(MATCH($A4,#NAME?,0),0)&gt;0,1,0))</formula>
    </cfRule>
    <cfRule type="expression" dxfId="16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76">
      <formula>AND(AND(OR(AND(OR(OR(NOT(CO4&lt;&gt;"DEFAULT"),CO4="")))),A4&lt;&gt;""))</formula>
    </cfRule>
    <cfRule type="expression" dxfId="149" priority="677">
      <formula>IF(LEN(EB4)&gt;0,1,0)</formula>
    </cfRule>
    <cfRule type="expression" dxfId="148" priority="678">
      <formula>IF(VLOOKUP($EB$3,#NAME?,MATCH($A4,#NAME?,0)+1,0)&gt;0,1,0)</formula>
    </cfRule>
    <cfRule type="expression" dxfId="147"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46" priority="682">
      <formula>AND(AND(OR(AND(OR(OR(NOT(CO4&lt;&gt;"DEFAULT"),CO4="")))),A4&lt;&gt;""))</formula>
    </cfRule>
    <cfRule type="expression" dxfId="145" priority="683">
      <formula>IF(LEN(EC4)&gt;0,1,0)</formula>
    </cfRule>
    <cfRule type="expression" dxfId="144" priority="687">
      <formula>AND(IF(IFERROR(VLOOKUP($EC$3,#NAME?,MATCH($A4,#NAME?,0)+1,0),0)&gt;0,0,1),IF(IFERROR(VLOOKUP($EC$3,#NAME?,MATCH($A4,#NAME?,0)+1,0),0)&gt;0,0,1),IF(IFERROR(VLOOKUP($EC$3,#NAME?,MATCH($A4,#NAME?,0)+1,0),0)&gt;0,0,1),IF(IFERROR(MATCH($A4,#NAME?,0),0)&gt;0,1,0))</formula>
    </cfRule>
    <cfRule type="expression" dxfId="143" priority="684">
      <formula>IF(VLOOKUP($EC$3,#NAME?,MATCH($A4,#NAME?,0)+1,0)&gt;0,1,0)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21">
      <formula>AND(IF(IFERROR(VLOOKUP($EI$3,#NAME?,MATCH($A4,#NAME?,0)+1,0),0)&gt;0,0,1),IF(IFERROR(VLOOKUP($EI$3,#NAME?,MATCH($A4,#NAME?,0)+1,0),0)&gt;0,0,1),IF(IFERROR(VLOOKUP($EI$3,#NAME?,MATCH($A4,#NAME?,0)+1,0),0)&gt;0,0,1),IF(IFERROR(MATCH($A4,#NAME?,0),0)&gt;0,1,0))</formula>
    </cfRule>
    <cfRule type="expression" dxfId="123" priority="718">
      <formula>IF(VLOOKUP($EI$3,#NAME?,MATCH($A4,#NAME?,0)+1,0)&gt;0,1,0)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2">
      <formula>AND(AND(OR(AND(AND(OR(NOT(DY4="GHS"),DY4=""))),AND(AND(OR(NOT(DZ4="GHS"),DZ4=""))),AND(AND(OR(NOT(EA4="GHS"),EA4=""))),AND(AND(OR(NOT(EB4="GHS"),EB4=""))),AND(AND(OR(NOT(EC4="GHS"),EC4="")))),A4&lt;&gt;""))</formula>
    </cfRule>
    <cfRule type="expression" dxfId="120" priority="723">
      <formula>IF(LEN(EJ4)&gt;0,1,0)</formula>
    </cfRule>
    <cfRule type="expression" dxfId="119" priority="724">
      <formula>IF(VLOOKUP($EJ$3,#NAME?,MATCH($A4,#NAME?,0)+1,0)&gt;0,1,0)</formula>
    </cfRule>
  </conditionalFormatting>
  <conditionalFormatting sqref="EK4:EK1048576">
    <cfRule type="expression" dxfId="118" priority="730">
      <formula>IF(VLOOKUP($EK$3,#NAME?,MATCH($A4,#NAME?,0)+1,0)&gt;0,1,0)</formula>
    </cfRule>
    <cfRule type="expression" dxfId="117" priority="728">
      <formula>AND(AND(OR(AND(AND(OR(NOT(DY4="GHS"),DY4=""))),AND(AND(OR(NOT(DZ4="GHS"),DZ4=""))),AND(AND(OR(NOT(EA4="GHS"),EA4=""))),AND(AND(OR(NOT(EB4="GHS"),EB4=""))),AND(AND(OR(NOT(EC4="GHS"),EC4="")))),A4&lt;&gt;""))</formula>
    </cfRule>
    <cfRule type="expression" dxfId="116" priority="729">
      <formula>IF(LEN(EK4)&gt;0,1,0)</formula>
    </cfRule>
    <cfRule type="expression" dxfId="115"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9">
      <formula>AND(IF(IFERROR(VLOOKUP($EN$3,#NAME?,MATCH($A4,#NAME?,0)+1,0),0)&gt;0,0,1),IF(IFERROR(VLOOKUP($EN$3,#NAME?,MATCH($A4,#NAME?,0)+1,0),0)&gt;0,0,1),IF(IFERROR(VLOOKUP($EN$3,#NAME?,MATCH($A4,#NAME?,0)+1,0),0)&gt;0,0,1),IF(IFERROR(MATCH($A4,#NAME?,0),0)&gt;0,1,0))</formula>
    </cfRule>
    <cfRule type="expression" dxfId="107" priority="746">
      <formula>IF(VLOOKUP($EN$3,#NAME?,MATCH($A4,#NAME?,0)+1,0)&gt;0,1,0)</formula>
    </cfRule>
  </conditionalFormatting>
  <conditionalFormatting sqref="EO4:EO1048576">
    <cfRule type="expression" dxfId="106" priority="754">
      <formula>AND(IF(IFERROR(VLOOKUP($EO$3,#NAME?,MATCH($A4,#NAME?,0)+1,0),0)&gt;0,0,1),IF(IFERROR(VLOOKUP($EO$3,#NAME?,MATCH($A4,#NAME?,0)+1,0),0)&gt;0,0,1),IF(IFERROR(VLOOKUP($EO$3,#NAME?,MATCH($A4,#NAME?,0)+1,0),0)&gt;0,0,1),IF(IFERROR(MATCH($A4,#NAME?,0),0)&gt;0,1,0))</formula>
    </cfRule>
    <cfRule type="expression" dxfId="105" priority="751">
      <formula>IF(VLOOKUP($EO$3,#NAME?,MATCH($A4,#NAME?,0)+1,0)&gt;0,1,0)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9">
      <formula>AND(IF(IFERROR(VLOOKUP($EV$3,#NAME?,MATCH($A4,#NAME?,0)+1,0),0)&gt;0,0,1),IF(IFERROR(VLOOKUP($EV$3,#NAME?,MATCH($A4,#NAME?,0)+1,0),0)&gt;0,0,1),IF(IFERROR(VLOOKUP($EV$3,#NAME?,MATCH($A4,#NAME?,0)+1,0),0)&gt;0,0,1),IF(IFERROR(MATCH($A4,#NAME?,0),0)&gt;0,1,0))</formula>
    </cfRule>
    <cfRule type="expression" dxfId="91" priority="786">
      <formula>IF(VLOOKUP($EV$3,#NAME?,MATCH($A4,#NAME?,0)+1,0)&gt;0,1,0)</formula>
    </cfRule>
  </conditionalFormatting>
  <conditionalFormatting sqref="EW4:EW1048576">
    <cfRule type="expression" dxfId="90" priority="794">
      <formula>AND(IF(IFERROR(VLOOKUP($EW$3,#NAME?,MATCH($A4,#NAME?,0)+1,0),0)&gt;0,0,1),IF(IFERROR(VLOOKUP($EW$3,#NAME?,MATCH($A4,#NAME?,0)+1,0),0)&gt;0,0,1),IF(IFERROR(VLOOKUP($EW$3,#NAME?,MATCH($A4,#NAME?,0)+1,0),0)&gt;0,0,1),IF(IFERROR(MATCH($A4,#NAME?,0),0)&gt;0,1,0))</formula>
    </cfRule>
    <cfRule type="expression" dxfId="89" priority="791">
      <formula>IF(VLOOKUP($EW$3,#NAME?,MATCH($A4,#NAME?,0)+1,0)&gt;0,1,0)</formula>
    </cfRule>
  </conditionalFormatting>
  <conditionalFormatting sqref="EX4:EX1048576">
    <cfRule type="expression" dxfId="88" priority="799">
      <formula>AND(IF(IFERROR(VLOOKUP($EX$3,#NAME?,MATCH($A4,#NAME?,0)+1,0),0)&gt;0,0,1),IF(IFERROR(VLOOKUP($EX$3,#NAME?,MATCH($A4,#NAME?,0)+1,0),0)&gt;0,0,1),IF(IFERROR(VLOOKUP($EX$3,#NAME?,MATCH($A4,#NAME?,0)+1,0),0)&gt;0,0,1),IF(IFERROR(MATCH($A4,#NAME?,0),0)&gt;0,1,0))</formula>
    </cfRule>
    <cfRule type="expression" dxfId="87" priority="796">
      <formula>IF(VLOOKUP($EX$3,#NAME?,MATCH($A4,#NAME?,0)+1,0)&gt;0,1,0)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6">
      <formula>IF(VLOOKUP($EZ$3,#NAME?,MATCH($A4,#NAME?,0)+1,0)&gt;0,1,0)</formula>
    </cfRule>
    <cfRule type="expression" dxfId="83"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6">
      <formula>IF(VLOOKUP($FF$3,#NAME?,MATCH($A4,#NAME?,0)+1,0)&gt;0,1,0)</formula>
    </cfRule>
    <cfRule type="expression" dxfId="71"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0" priority="841">
      <formula>IF(VLOOKUP($FG$3,#NAME?,MATCH($A4,#NAME?,0)+1,0)&gt;0,1,0)</formula>
    </cfRule>
    <cfRule type="expression" dxfId="69"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6">
      <formula>IF(VLOOKUP($FL$3,#NAME?,MATCH($A4,#NAME?,0)+1,0)&gt;0,1,0)</formula>
    </cfRule>
    <cfRule type="expression" dxfId="5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9">
      <formula>AND(IF(IFERROR(VLOOKUP($FN$3,#NAME?,MATCH($A4,#NAME?,0)+1,0),0)&gt;0,0,1),IF(IFERROR(VLOOKUP($FN$3,#NAME?,MATCH($A4,#NAME?,0)+1,0),0)&gt;0,0,1),IF(IFERROR(VLOOKUP($FN$3,#NAME?,MATCH($A4,#NAME?,0)+1,0),0)&gt;0,0,1),IF(IFERROR(MATCH($A4,#NAME?,0),0)&gt;0,1,0))</formula>
    </cfRule>
    <cfRule type="expression" dxfId="51" priority="876">
      <formula>IF(VLOOKUP($FN$3,#NAME?,MATCH($A4,#NAME?,0)+1,0)&gt;0,1,0)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4">
      <formula>IF(VLOOKUP($K$3,#NAME?,MATCH($A5,#NAME?,0)+1,0)&gt;0,1,0)</formula>
    </cfRule>
    <cfRule type="expression" dxfId="46"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6">
      <formula>IF(VLOOKUP($FP$3,#NAME?,MATCH($A4,#NAME?,0)+1,0)&gt;0,1,0)</formula>
    </cfRule>
    <cfRule type="expression" dxfId="41"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0" priority="885">
      <formula>IF(LEN(FP4)&gt;0,1,0)</formula>
    </cfRule>
  </conditionalFormatting>
  <conditionalFormatting sqref="FQ4:FQ1048576">
    <cfRule type="expression" dxfId="39" priority="891">
      <formula>IF(VLOOKUP($FQ$3,#NAME?,MATCH($A4,#NAME?,0)+1,0)&gt;0,1,0)</formula>
    </cfRule>
    <cfRule type="expression" dxfId="38"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1">
      <formula>IF(VLOOKUP($FS$3,#NAME?,MATCH($A4,#NAME?,0)+1,0)&gt;0,1,0)</formula>
    </cfRule>
    <cfRule type="expression" dxfId="34"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4">
      <formula>AND(IF(IFERROR(VLOOKUP($FU$3,#NAME?,MATCH($A4,#NAME?,0)+1,0),0)&gt;0,0,1),IF(IFERROR(VLOOKUP($FU$3,#NAME?,MATCH($A4,#NAME?,0)+1,0),0)&gt;0,0,1),IF(IFERROR(VLOOKUP($FU$3,#NAME?,MATCH($A4,#NAME?,0)+1,0),0)&gt;0,0,1),IF(IFERROR(MATCH($A4,#NAME?,0),0)&gt;0,1,0))</formula>
    </cfRule>
    <cfRule type="expression" dxfId="30" priority="911">
      <formula>IF(VLOOKUP($FU$3,#NAME?,MATCH($A4,#NAME?,0)+1,0)&gt;0,1,0)</formula>
    </cfRule>
  </conditionalFormatting>
  <conditionalFormatting sqref="FV4:FV1048576">
    <cfRule type="expression" dxfId="29" priority="916">
      <formula>IF(VLOOKUP($FV$3,#NAME?,MATCH($A4,#NAME?,0)+1,0)&gt;0,1,0)</formula>
    </cfRule>
    <cfRule type="expression" dxfId="28"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4">
      <formula>AND(IF(IFERROR(VLOOKUP($GA$3,#NAME?,MATCH($A4,#NAME?,0)+1,0),0)&gt;0,0,1),IF(IFERROR(VLOOKUP($GA$3,#NAME?,MATCH($A4,#NAME?,0)+1,0),0)&gt;0,0,1),IF(IFERROR(VLOOKUP($GA$3,#NAME?,MATCH($A4,#NAME?,0)+1,0),0)&gt;0,0,1),IF(IFERROR(MATCH($A4,#NAME?,0),0)&gt;0,1,0))</formula>
    </cfRule>
    <cfRule type="expression" dxfId="18" priority="941">
      <formula>IF(VLOOKUP($GA$3,#NAME?,MATCH($A4,#NAME?,0)+1,0)&gt;0,1,0)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9">
      <formula>AND(IF(IFERROR(VLOOKUP($GF$3,#NAME?,MATCH($A4,#NAME?,0)+1,0),0)&gt;0,0,1),IF(IFERROR(VLOOKUP($GF$3,#NAME?,MATCH($A4,#NAME?,0)+1,0),0)&gt;0,0,1),IF(IFERROR(VLOOKUP($GF$3,#NAME?,MATCH($A4,#NAME?,0)+1,0),0)&gt;0,0,1),IF(IFERROR(MATCH($A4,#NAME?,0),0)&gt;0,1,0))</formula>
    </cfRule>
    <cfRule type="expression" dxfId="8" priority="966">
      <formula>IF(VLOOKUP($GF$3,#NAME?,MATCH($A4,#NAME?,0)+1,0)&gt;0,1,0)</formula>
    </cfRule>
  </conditionalFormatting>
  <conditionalFormatting sqref="GG4:GG1048576">
    <cfRule type="expression" dxfId="7" priority="971">
      <formula>IF(VLOOKUP($GG$3,#NAME?,MATCH($A4,#NAME?,0)+1,0)&gt;0,1,0)</formula>
    </cfRule>
    <cfRule type="expression" dxfId="6"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1">
      <formula>IF(VLOOKUP($GI$3,#NAME?,MATCH($A4,#NAME?,0)+1,0)&gt;0,1,0)</formula>
    </cfRule>
    <cfRule type="expression" dxfId="2"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 priority="986">
      <formula>IF(VLOOKUP($GJ$3,#NAME?,MATCH($A4,#NAME?,0)+1,0)&gt;0,1,0)</formula>
    </cfRule>
    <cfRule type="expression" dxfId="0"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C19" sqref="C19"/>
    </sheetView>
  </sheetViews>
  <sheetFormatPr baseColWidth="10" defaultColWidth="12.1640625"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352</v>
      </c>
      <c r="B1" s="39"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HP  </v>
      </c>
      <c r="E1" s="1" t="s">
        <v>353</v>
      </c>
      <c r="F1" s="1"/>
      <c r="G1" s="1"/>
      <c r="H1" s="40"/>
      <c r="I1" s="40"/>
    </row>
    <row r="2" spans="1:22" ht="14" x14ac:dyDescent="0.15">
      <c r="A2" s="38" t="s">
        <v>354</v>
      </c>
      <c r="B2" s="39"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HP  </v>
      </c>
    </row>
    <row r="3" spans="1:22" x14ac:dyDescent="0.15">
      <c r="A3" s="38" t="s">
        <v>355</v>
      </c>
      <c r="B3" s="41" t="s">
        <v>356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14" x14ac:dyDescent="0.15">
      <c r="A4" s="38" t="s">
        <v>371</v>
      </c>
      <c r="B4" s="42">
        <v>58.99</v>
      </c>
      <c r="C4" s="43" t="b">
        <f>FALSE()</f>
        <v>0</v>
      </c>
      <c r="D4" s="43" t="b">
        <f>TRUE()</f>
        <v>1</v>
      </c>
      <c r="E4" s="37">
        <v>5714401844013</v>
      </c>
      <c r="F4" s="37" t="s">
        <v>372</v>
      </c>
      <c r="G4" s="44"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45" t="b">
        <f>TRUE()</f>
        <v>1</v>
      </c>
      <c r="J4" s="46" t="b">
        <f>TRUE()</f>
        <v>1</v>
      </c>
      <c r="K4" s="37"/>
      <c r="L4" s="47" t="b">
        <f>TRUE()</f>
        <v>1</v>
      </c>
      <c r="M4" s="48" t="str">
        <f t="shared" ref="M4:M35" si="0">IF(ISBLANK(K4),"",IF(L4, "https://raw.githubusercontent.com/PatrickVibild/TellusAmazonPictures/master/pictures/"&amp;K4&amp;"/1.jpg","https://download.HP.com/Images/Parts/"&amp;K4&amp;"/"&amp;K4&amp;"_A.jpg"))</f>
        <v/>
      </c>
      <c r="N4" s="48" t="str">
        <f t="shared" ref="N4:N35" si="1">IF(ISBLANK(K4),"",IF(L4, "https://raw.githubusercontent.com/PatrickVibild/TellusAmazonPictures/master/pictures/"&amp;K4&amp;"/2.jpg","https://download.HP.com/Images/Parts/"&amp;K4&amp;"/"&amp;K4&amp;"_B.jpg"))</f>
        <v/>
      </c>
      <c r="O4" s="49" t="str">
        <f t="shared" ref="O4:O35" si="2">IF(ISBLANK(K4),"",IF(L4, "https://raw.githubusercontent.com/PatrickVibild/TellusAmazonPictures/master/pictures/"&amp;K4&amp;"/3.jpg","https://download.HP.com/Images/Parts/"&amp;K4&amp;"/"&amp;K4&amp;"_details.jpg"))</f>
        <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44">
        <f>MATCH(G4,options!$D$1:$D$20,0)</f>
        <v>1</v>
      </c>
    </row>
    <row r="5" spans="1:22" ht="14" x14ac:dyDescent="0.15">
      <c r="A5" s="38" t="s">
        <v>374</v>
      </c>
      <c r="B5" s="42">
        <v>51.99</v>
      </c>
      <c r="C5" s="43" t="b">
        <f>FALSE()</f>
        <v>0</v>
      </c>
      <c r="D5" s="43" t="b">
        <f>TRUE()</f>
        <v>1</v>
      </c>
      <c r="E5" s="37">
        <v>5714401844020</v>
      </c>
      <c r="F5" s="37" t="s">
        <v>375</v>
      </c>
      <c r="G5" s="50" t="s">
        <v>376</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45" t="b">
        <f>TRUE()</f>
        <v>1</v>
      </c>
      <c r="J5" s="46" t="b">
        <f>TRUE()</f>
        <v>1</v>
      </c>
      <c r="K5" s="37"/>
      <c r="L5" s="47" t="b">
        <f>TRUE()</f>
        <v>1</v>
      </c>
      <c r="M5" s="48" t="str">
        <f t="shared" si="0"/>
        <v/>
      </c>
      <c r="N5" s="48" t="str">
        <f t="shared" si="1"/>
        <v/>
      </c>
      <c r="O5" s="49" t="str">
        <f t="shared" si="2"/>
        <v/>
      </c>
      <c r="P5" t="str">
        <f t="shared" si="3"/>
        <v/>
      </c>
      <c r="Q5" t="str">
        <f t="shared" si="4"/>
        <v/>
      </c>
      <c r="R5" t="str">
        <f t="shared" si="5"/>
        <v/>
      </c>
      <c r="S5" t="str">
        <f t="shared" si="6"/>
        <v/>
      </c>
      <c r="T5" t="str">
        <f t="shared" si="7"/>
        <v/>
      </c>
      <c r="U5" t="str">
        <f t="shared" si="8"/>
        <v/>
      </c>
      <c r="V5" s="44">
        <f>MATCH(G5,options!$D$1:$D$20,0)</f>
        <v>2</v>
      </c>
    </row>
    <row r="6" spans="1:22" ht="14" x14ac:dyDescent="0.15">
      <c r="A6" s="38" t="s">
        <v>377</v>
      </c>
      <c r="B6" s="51" t="s">
        <v>378</v>
      </c>
      <c r="C6" s="43" t="b">
        <f>FALSE()</f>
        <v>0</v>
      </c>
      <c r="D6" s="43" t="b">
        <f>TRUE()</f>
        <v>1</v>
      </c>
      <c r="E6" s="37">
        <v>5714401844037</v>
      </c>
      <c r="F6" s="37" t="s">
        <v>379</v>
      </c>
      <c r="G6" s="50" t="s">
        <v>380</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45" t="b">
        <f>TRUE()</f>
        <v>1</v>
      </c>
      <c r="J6" s="46" t="b">
        <f>TRUE()</f>
        <v>1</v>
      </c>
      <c r="K6" s="37"/>
      <c r="L6" s="47" t="b">
        <f>TRUE()</f>
        <v>1</v>
      </c>
      <c r="M6" s="48" t="str">
        <f t="shared" si="0"/>
        <v/>
      </c>
      <c r="N6" s="48" t="str">
        <f t="shared" si="1"/>
        <v/>
      </c>
      <c r="O6" s="49" t="str">
        <f t="shared" si="2"/>
        <v/>
      </c>
      <c r="P6" t="str">
        <f t="shared" si="3"/>
        <v/>
      </c>
      <c r="Q6" t="str">
        <f t="shared" si="4"/>
        <v/>
      </c>
      <c r="R6" t="str">
        <f t="shared" si="5"/>
        <v/>
      </c>
      <c r="S6" t="str">
        <f t="shared" si="6"/>
        <v/>
      </c>
      <c r="T6" t="str">
        <f t="shared" si="7"/>
        <v/>
      </c>
      <c r="U6" t="str">
        <f t="shared" si="8"/>
        <v/>
      </c>
      <c r="V6" s="44">
        <f>MATCH(G6,options!$D$1:$D$20,0)</f>
        <v>3</v>
      </c>
    </row>
    <row r="7" spans="1:22" ht="14" x14ac:dyDescent="0.15">
      <c r="A7" s="38" t="s">
        <v>381</v>
      </c>
      <c r="B7" s="52" t="str">
        <f>IF(B6=options!C1,"41","41")</f>
        <v>41</v>
      </c>
      <c r="C7" s="43" t="b">
        <f>FALSE()</f>
        <v>0</v>
      </c>
      <c r="D7" s="43" t="b">
        <f>TRUE()</f>
        <v>1</v>
      </c>
      <c r="E7" s="37">
        <v>5714401844044</v>
      </c>
      <c r="F7" s="37" t="s">
        <v>382</v>
      </c>
      <c r="G7" s="50" t="s">
        <v>383</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45" t="b">
        <f>TRUE()</f>
        <v>1</v>
      </c>
      <c r="J7" s="46" t="b">
        <f>TRUE()</f>
        <v>1</v>
      </c>
      <c r="K7" s="37"/>
      <c r="L7" s="47" t="b">
        <f>TRUE()</f>
        <v>1</v>
      </c>
      <c r="M7" s="48" t="str">
        <f t="shared" si="0"/>
        <v/>
      </c>
      <c r="N7" s="48" t="str">
        <f t="shared" si="1"/>
        <v/>
      </c>
      <c r="O7" s="49" t="str">
        <f t="shared" si="2"/>
        <v/>
      </c>
      <c r="P7" t="str">
        <f t="shared" si="3"/>
        <v/>
      </c>
      <c r="Q7" t="str">
        <f t="shared" si="4"/>
        <v/>
      </c>
      <c r="R7" t="str">
        <f t="shared" si="5"/>
        <v/>
      </c>
      <c r="S7" t="str">
        <f t="shared" si="6"/>
        <v/>
      </c>
      <c r="T7" t="str">
        <f t="shared" si="7"/>
        <v/>
      </c>
      <c r="U7" t="str">
        <f t="shared" si="8"/>
        <v/>
      </c>
      <c r="V7" s="44">
        <f>MATCH(G7,options!$D$1:$D$20,0)</f>
        <v>4</v>
      </c>
    </row>
    <row r="8" spans="1:22" ht="14" x14ac:dyDescent="0.15">
      <c r="A8" s="38" t="s">
        <v>384</v>
      </c>
      <c r="B8" s="52" t="str">
        <f>IF(B6=options!C1,"17","17")</f>
        <v>17</v>
      </c>
      <c r="C8" s="43" t="b">
        <f>FALSE()</f>
        <v>0</v>
      </c>
      <c r="D8" s="43" t="b">
        <f>TRUE()</f>
        <v>1</v>
      </c>
      <c r="E8" s="37">
        <v>5714401844051</v>
      </c>
      <c r="F8" s="37" t="s">
        <v>385</v>
      </c>
      <c r="G8" s="50" t="s">
        <v>386</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5" t="b">
        <f>TRUE()</f>
        <v>1</v>
      </c>
      <c r="J8" s="46" t="b">
        <f>TRUE()</f>
        <v>1</v>
      </c>
      <c r="K8" s="37"/>
      <c r="L8" s="47" t="b">
        <f>TRUE()</f>
        <v>1</v>
      </c>
      <c r="M8" s="48" t="str">
        <f t="shared" si="0"/>
        <v/>
      </c>
      <c r="N8" s="48" t="str">
        <f t="shared" si="1"/>
        <v/>
      </c>
      <c r="O8" s="49" t="str">
        <f t="shared" si="2"/>
        <v/>
      </c>
      <c r="P8" t="str">
        <f t="shared" si="3"/>
        <v/>
      </c>
      <c r="Q8" t="str">
        <f t="shared" si="4"/>
        <v/>
      </c>
      <c r="R8" t="str">
        <f t="shared" si="5"/>
        <v/>
      </c>
      <c r="S8" t="str">
        <f t="shared" si="6"/>
        <v/>
      </c>
      <c r="T8" t="str">
        <f t="shared" si="7"/>
        <v/>
      </c>
      <c r="U8" t="str">
        <f t="shared" si="8"/>
        <v/>
      </c>
      <c r="V8" s="44">
        <f>MATCH(G8,options!$D$1:$D$20,0)</f>
        <v>5</v>
      </c>
    </row>
    <row r="9" spans="1:22" ht="14" x14ac:dyDescent="0.15">
      <c r="A9" s="38" t="s">
        <v>387</v>
      </c>
      <c r="B9" s="52" t="str">
        <f>IF(B6=options!C1,"5","5")</f>
        <v>5</v>
      </c>
      <c r="C9" s="43" t="b">
        <f>TRUE()</f>
        <v>1</v>
      </c>
      <c r="D9" s="43" t="b">
        <f>TRUE()</f>
        <v>1</v>
      </c>
      <c r="E9" s="37">
        <v>5714401844099</v>
      </c>
      <c r="F9" s="37" t="s">
        <v>388</v>
      </c>
      <c r="G9" s="50" t="s">
        <v>389</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US International</v>
      </c>
      <c r="I9" s="45" t="b">
        <f>TRUE()</f>
        <v>1</v>
      </c>
      <c r="J9" s="46" t="b">
        <f>TRUE()</f>
        <v>1</v>
      </c>
      <c r="K9" s="37"/>
      <c r="L9" s="47" t="b">
        <f>TRUE()</f>
        <v>1</v>
      </c>
      <c r="M9" s="48" t="str">
        <f t="shared" si="0"/>
        <v/>
      </c>
      <c r="N9" s="48" t="str">
        <f t="shared" si="1"/>
        <v/>
      </c>
      <c r="O9" s="49" t="str">
        <f t="shared" si="2"/>
        <v/>
      </c>
      <c r="P9" t="str">
        <f t="shared" si="3"/>
        <v/>
      </c>
      <c r="Q9" t="str">
        <f t="shared" si="4"/>
        <v/>
      </c>
      <c r="R9" t="str">
        <f t="shared" si="5"/>
        <v/>
      </c>
      <c r="S9" t="str">
        <f t="shared" si="6"/>
        <v/>
      </c>
      <c r="T9" t="str">
        <f t="shared" si="7"/>
        <v/>
      </c>
      <c r="U9" t="str">
        <f t="shared" si="8"/>
        <v/>
      </c>
      <c r="V9" s="44">
        <f>MATCH(G9,options!$D$1:$D$20,0)</f>
        <v>16</v>
      </c>
    </row>
    <row r="10" spans="1:22" ht="42" x14ac:dyDescent="0.15">
      <c r="A10" t="s">
        <v>390</v>
      </c>
      <c r="B10" s="53"/>
      <c r="C10" s="43" t="b">
        <f>TRUE()</f>
        <v>1</v>
      </c>
      <c r="D10" s="43" t="b">
        <f>FALSE()</f>
        <v>0</v>
      </c>
      <c r="E10" s="37">
        <v>5714401844105</v>
      </c>
      <c r="F10" s="37" t="s">
        <v>391</v>
      </c>
      <c r="G10" s="50" t="s">
        <v>392</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US</v>
      </c>
      <c r="I10" s="45" t="b">
        <f>TRUE()</f>
        <v>1</v>
      </c>
      <c r="J10" s="46" t="b">
        <f>TRUE()</f>
        <v>1</v>
      </c>
      <c r="K10" s="37" t="s">
        <v>393</v>
      </c>
      <c r="L10" s="47" t="b">
        <f>TRUE()</f>
        <v>1</v>
      </c>
      <c r="M10" s="48" t="str">
        <f t="shared" si="0"/>
        <v>https://raw.githubusercontent.com/PatrickVibild/TellusAmazonPictures/master/pictures/HP/W. PS/840 G1 black/US/1.jpg</v>
      </c>
      <c r="N10" s="48" t="str">
        <f t="shared" si="1"/>
        <v>https://raw.githubusercontent.com/PatrickVibild/TellusAmazonPictures/master/pictures/HP/W. PS/840 G1 black/US/2.jpg</v>
      </c>
      <c r="O10" s="49" t="str">
        <f t="shared" si="2"/>
        <v>https://raw.githubusercontent.com/PatrickVibild/TellusAmazonPictures/master/pictures/HP/W. PS/840 G1 black/US/3.jpg</v>
      </c>
      <c r="P10" t="str">
        <f t="shared" si="3"/>
        <v>https://raw.githubusercontent.com/PatrickVibild/TellusAmazonPictures/master/pictures/HP/W. PS/840 G1 black/US/4.jpg</v>
      </c>
      <c r="Q10" t="str">
        <f t="shared" si="4"/>
        <v>https://raw.githubusercontent.com/PatrickVibild/TellusAmazonPictures/master/pictures/HP/W. PS/840 G1 black/US/5.jpg</v>
      </c>
      <c r="R10" t="str">
        <f t="shared" si="5"/>
        <v>https://raw.githubusercontent.com/PatrickVibild/TellusAmazonPictures/master/pictures/HP/W. PS/840 G1 black/US/6.jpg</v>
      </c>
      <c r="S10" t="str">
        <f t="shared" si="6"/>
        <v>https://raw.githubusercontent.com/PatrickVibild/TellusAmazonPictures/master/pictures/HP/W. PS/840 G1 black/US/7.jpg</v>
      </c>
      <c r="T10" t="str">
        <f t="shared" si="7"/>
        <v>https://raw.githubusercontent.com/PatrickVibild/TellusAmazonPictures/master/pictures/HP/W. PS/840 G1 black/US/8.jpg</v>
      </c>
      <c r="U10" t="str">
        <f t="shared" si="8"/>
        <v>https://raw.githubusercontent.com/PatrickVibild/TellusAmazonPictures/master/pictures/HP/W. PS/840 G1 black/US/9.jpg</v>
      </c>
      <c r="V10" s="44">
        <f>MATCH(G10,options!$D$1:$D$20,0)</f>
        <v>18</v>
      </c>
    </row>
    <row r="11" spans="1:22" x14ac:dyDescent="0.15">
      <c r="A11" s="38" t="s">
        <v>394</v>
      </c>
      <c r="B11" s="54">
        <v>150</v>
      </c>
      <c r="C11" s="43"/>
      <c r="D11" s="43"/>
      <c r="E11" s="37"/>
      <c r="F11" s="37"/>
      <c r="G11" s="50" t="s">
        <v>395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45" t="b">
        <f>TRUE()</f>
        <v>1</v>
      </c>
      <c r="J11" s="46" t="b">
        <f>TRUE()</f>
        <v>1</v>
      </c>
      <c r="K11" s="37"/>
      <c r="L11" s="47" t="b">
        <f>FALSE()</f>
        <v>0</v>
      </c>
      <c r="M11" s="48" t="str">
        <f t="shared" si="0"/>
        <v/>
      </c>
      <c r="N11" s="48" t="str">
        <f t="shared" si="1"/>
        <v/>
      </c>
      <c r="O11" s="49" t="str">
        <f t="shared" si="2"/>
        <v/>
      </c>
      <c r="P11" t="str">
        <f t="shared" si="3"/>
        <v/>
      </c>
      <c r="Q11" t="str">
        <f t="shared" si="4"/>
        <v/>
      </c>
      <c r="R11" t="str">
        <f t="shared" si="5"/>
        <v/>
      </c>
      <c r="S11" t="str">
        <f t="shared" si="6"/>
        <v/>
      </c>
      <c r="T11" t="str">
        <f t="shared" si="7"/>
        <v/>
      </c>
      <c r="U11" t="str">
        <f t="shared" si="8"/>
        <v/>
      </c>
      <c r="V11" s="44">
        <f>MATCH(G11,options!$D$1:$D$20,0)</f>
        <v>8</v>
      </c>
    </row>
    <row r="12" spans="1:22" x14ac:dyDescent="0.15">
      <c r="B12" s="53"/>
      <c r="C12" s="43"/>
      <c r="D12" s="43"/>
      <c r="E12" s="37"/>
      <c r="F12" s="37"/>
      <c r="G12" s="50" t="s">
        <v>396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45" t="b">
        <f>TRUE()</f>
        <v>1</v>
      </c>
      <c r="J12" s="46" t="b">
        <f>TRUE()</f>
        <v>1</v>
      </c>
      <c r="K12" s="37"/>
      <c r="L12" s="47" t="b">
        <f>FALSE()</f>
        <v>0</v>
      </c>
      <c r="M12" s="48" t="str">
        <f t="shared" si="0"/>
        <v/>
      </c>
      <c r="N12" s="48" t="str">
        <f t="shared" si="1"/>
        <v/>
      </c>
      <c r="O12" s="49" t="str">
        <f t="shared" si="2"/>
        <v/>
      </c>
      <c r="P12" t="str">
        <f t="shared" si="3"/>
        <v/>
      </c>
      <c r="Q12" t="str">
        <f t="shared" si="4"/>
        <v/>
      </c>
      <c r="R12" t="str">
        <f t="shared" si="5"/>
        <v/>
      </c>
      <c r="S12" t="str">
        <f t="shared" si="6"/>
        <v/>
      </c>
      <c r="T12" t="str">
        <f t="shared" si="7"/>
        <v/>
      </c>
      <c r="U12" t="str">
        <f t="shared" si="8"/>
        <v/>
      </c>
      <c r="V12" s="44">
        <f>MATCH(G12,options!$D$1:$D$20,0)</f>
        <v>20</v>
      </c>
    </row>
    <row r="13" spans="1:22" ht="14" x14ac:dyDescent="0.15">
      <c r="A13" s="38" t="s">
        <v>397</v>
      </c>
      <c r="B13" s="37" t="s">
        <v>398</v>
      </c>
      <c r="C13" s="43"/>
      <c r="D13" s="43"/>
      <c r="E13" s="37"/>
      <c r="F13" s="37"/>
      <c r="G13" s="50" t="s">
        <v>399</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45" t="b">
        <f>TRUE()</f>
        <v>1</v>
      </c>
      <c r="J13" s="46" t="b">
        <f>TRUE()</f>
        <v>1</v>
      </c>
      <c r="K13" s="37"/>
      <c r="L13" s="47" t="b">
        <f>FALSE()</f>
        <v>0</v>
      </c>
      <c r="M13" s="48" t="str">
        <f t="shared" si="0"/>
        <v/>
      </c>
      <c r="N13" s="48" t="str">
        <f t="shared" si="1"/>
        <v/>
      </c>
      <c r="O13" s="49" t="str">
        <f t="shared" si="2"/>
        <v/>
      </c>
      <c r="P13" t="str">
        <f t="shared" si="3"/>
        <v/>
      </c>
      <c r="Q13" t="str">
        <f t="shared" si="4"/>
        <v/>
      </c>
      <c r="R13" t="str">
        <f t="shared" si="5"/>
        <v/>
      </c>
      <c r="S13" t="str">
        <f t="shared" si="6"/>
        <v/>
      </c>
      <c r="T13" t="str">
        <f t="shared" si="7"/>
        <v/>
      </c>
      <c r="U13" t="str">
        <f t="shared" si="8"/>
        <v/>
      </c>
      <c r="V13" s="44">
        <f>MATCH(G13,options!$D$1:$D$20,0)</f>
        <v>9</v>
      </c>
    </row>
    <row r="14" spans="1:22" x14ac:dyDescent="0.15">
      <c r="A14" s="38" t="s">
        <v>400</v>
      </c>
      <c r="B14" s="37">
        <v>5714401844990</v>
      </c>
      <c r="C14" s="43"/>
      <c r="D14" s="43"/>
      <c r="E14" s="55"/>
      <c r="F14" s="37"/>
      <c r="G14" s="50" t="s">
        <v>401</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45" t="b">
        <f>TRUE()</f>
        <v>1</v>
      </c>
      <c r="J14" s="46" t="b">
        <f>TRUE()</f>
        <v>1</v>
      </c>
      <c r="K14" s="37"/>
      <c r="L14" s="47" t="b">
        <f>FALSE()</f>
        <v>0</v>
      </c>
      <c r="M14" s="48" t="str">
        <f t="shared" si="0"/>
        <v/>
      </c>
      <c r="N14" s="48" t="str">
        <f t="shared" si="1"/>
        <v/>
      </c>
      <c r="O14" s="49" t="str">
        <f t="shared" si="2"/>
        <v/>
      </c>
      <c r="P14" t="str">
        <f t="shared" si="3"/>
        <v/>
      </c>
      <c r="Q14" t="str">
        <f t="shared" si="4"/>
        <v/>
      </c>
      <c r="R14" t="str">
        <f t="shared" si="5"/>
        <v/>
      </c>
      <c r="S14" t="str">
        <f t="shared" si="6"/>
        <v/>
      </c>
      <c r="T14" t="str">
        <f t="shared" si="7"/>
        <v/>
      </c>
      <c r="U14" t="str">
        <f t="shared" si="8"/>
        <v/>
      </c>
      <c r="V14" s="44">
        <f>MATCH(G14,options!$D$1:$D$20,0)</f>
        <v>19</v>
      </c>
    </row>
    <row r="15" spans="1:22" x14ac:dyDescent="0.15">
      <c r="B15" s="53"/>
      <c r="C15" s="43"/>
      <c r="D15" s="43"/>
      <c r="E15" s="55"/>
      <c r="F15" s="37"/>
      <c r="G15" s="50" t="s">
        <v>402</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45" t="b">
        <f>TRUE()</f>
        <v>1</v>
      </c>
      <c r="J15" s="46" t="b">
        <f>TRUE()</f>
        <v>1</v>
      </c>
      <c r="K15" s="37"/>
      <c r="L15" s="47" t="b">
        <f>FALSE()</f>
        <v>0</v>
      </c>
      <c r="M15" s="48" t="str">
        <f t="shared" si="0"/>
        <v/>
      </c>
      <c r="N15" s="48" t="str">
        <f t="shared" si="1"/>
        <v/>
      </c>
      <c r="O15" s="49" t="str">
        <f t="shared" si="2"/>
        <v/>
      </c>
      <c r="P15" t="str">
        <f t="shared" si="3"/>
        <v/>
      </c>
      <c r="Q15" t="str">
        <f t="shared" si="4"/>
        <v/>
      </c>
      <c r="R15" t="str">
        <f t="shared" si="5"/>
        <v/>
      </c>
      <c r="S15" t="str">
        <f t="shared" si="6"/>
        <v/>
      </c>
      <c r="T15" t="str">
        <f t="shared" si="7"/>
        <v/>
      </c>
      <c r="U15" t="str">
        <f t="shared" si="8"/>
        <v/>
      </c>
      <c r="V15" s="44">
        <f>MATCH(G15,options!$D$1:$D$20,0)</f>
        <v>10</v>
      </c>
    </row>
    <row r="16" spans="1:22" ht="14" x14ac:dyDescent="0.15">
      <c r="A16" s="38" t="s">
        <v>403</v>
      </c>
      <c r="B16" s="39" t="s">
        <v>404</v>
      </c>
      <c r="C16" s="43"/>
      <c r="D16" s="43"/>
      <c r="E16" s="55"/>
      <c r="F16" s="37"/>
      <c r="G16" s="50" t="s">
        <v>405</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45" t="b">
        <f>TRUE()</f>
        <v>1</v>
      </c>
      <c r="J16" s="46" t="b">
        <f>TRUE()</f>
        <v>1</v>
      </c>
      <c r="K16" s="37"/>
      <c r="L16" s="47" t="b">
        <f>FALSE()</f>
        <v>0</v>
      </c>
      <c r="M16" s="48" t="str">
        <f t="shared" si="0"/>
        <v/>
      </c>
      <c r="N16" s="48" t="str">
        <f t="shared" si="1"/>
        <v/>
      </c>
      <c r="O16" s="49" t="str">
        <f t="shared" si="2"/>
        <v/>
      </c>
      <c r="P16" t="str">
        <f t="shared" si="3"/>
        <v/>
      </c>
      <c r="Q16" t="str">
        <f t="shared" si="4"/>
        <v/>
      </c>
      <c r="R16" t="str">
        <f t="shared" si="5"/>
        <v/>
      </c>
      <c r="S16" t="str">
        <f t="shared" si="6"/>
        <v/>
      </c>
      <c r="T16" t="str">
        <f t="shared" si="7"/>
        <v/>
      </c>
      <c r="U16" t="str">
        <f t="shared" si="8"/>
        <v/>
      </c>
      <c r="V16" s="44">
        <f>MATCH(G16,options!$D$1:$D$20,0)</f>
        <v>11</v>
      </c>
    </row>
    <row r="17" spans="1:22" x14ac:dyDescent="0.15">
      <c r="B17" s="53"/>
      <c r="C17" s="43"/>
      <c r="D17" s="43"/>
      <c r="E17" s="55"/>
      <c r="F17" s="37"/>
      <c r="G17" s="50" t="s">
        <v>406</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45" t="b">
        <f>TRUE()</f>
        <v>1</v>
      </c>
      <c r="J17" s="46" t="b">
        <f>TRUE()</f>
        <v>1</v>
      </c>
      <c r="K17" s="37"/>
      <c r="L17" s="47" t="b">
        <f>FALSE()</f>
        <v>0</v>
      </c>
      <c r="M17" s="48" t="str">
        <f t="shared" si="0"/>
        <v/>
      </c>
      <c r="N17" s="48" t="str">
        <f t="shared" si="1"/>
        <v/>
      </c>
      <c r="O17" s="49" t="str">
        <f t="shared" si="2"/>
        <v/>
      </c>
      <c r="P17" t="str">
        <f t="shared" si="3"/>
        <v/>
      </c>
      <c r="Q17" t="str">
        <f t="shared" si="4"/>
        <v/>
      </c>
      <c r="R17" t="str">
        <f t="shared" si="5"/>
        <v/>
      </c>
      <c r="S17" t="str">
        <f t="shared" si="6"/>
        <v/>
      </c>
      <c r="T17" t="str">
        <f t="shared" si="7"/>
        <v/>
      </c>
      <c r="U17" t="str">
        <f t="shared" si="8"/>
        <v/>
      </c>
      <c r="V17" s="44">
        <f>MATCH(G17,options!$D$1:$D$20,0)</f>
        <v>12</v>
      </c>
    </row>
    <row r="18" spans="1:22" x14ac:dyDescent="0.15">
      <c r="A18" s="38" t="s">
        <v>407</v>
      </c>
      <c r="B18" s="54">
        <v>5</v>
      </c>
      <c r="C18" s="43"/>
      <c r="D18" s="43"/>
      <c r="E18" s="55"/>
      <c r="F18" s="37"/>
      <c r="G18" s="50" t="s">
        <v>408</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45" t="b">
        <f>TRUE()</f>
        <v>1</v>
      </c>
      <c r="J18" s="46" t="b">
        <f>TRUE()</f>
        <v>1</v>
      </c>
      <c r="K18" s="37"/>
      <c r="L18" s="47" t="b">
        <f>FALSE()</f>
        <v>0</v>
      </c>
      <c r="M18" s="48" t="str">
        <f t="shared" si="0"/>
        <v/>
      </c>
      <c r="N18" s="48" t="str">
        <f t="shared" si="1"/>
        <v/>
      </c>
      <c r="O18" s="49" t="str">
        <f t="shared" si="2"/>
        <v/>
      </c>
      <c r="P18" t="str">
        <f t="shared" si="3"/>
        <v/>
      </c>
      <c r="Q18" t="str">
        <f t="shared" si="4"/>
        <v/>
      </c>
      <c r="R18" t="str">
        <f t="shared" si="5"/>
        <v/>
      </c>
      <c r="S18" t="str">
        <f t="shared" si="6"/>
        <v/>
      </c>
      <c r="T18" t="str">
        <f t="shared" si="7"/>
        <v/>
      </c>
      <c r="U18" t="str">
        <f t="shared" si="8"/>
        <v/>
      </c>
      <c r="V18" s="44">
        <f>MATCH(G18,options!$D$1:$D$20,0)</f>
        <v>13</v>
      </c>
    </row>
    <row r="19" spans="1:22" x14ac:dyDescent="0.15">
      <c r="B19" s="53"/>
      <c r="C19" s="43"/>
      <c r="D19" s="43"/>
      <c r="E19" s="55"/>
      <c r="F19" s="37"/>
      <c r="G19" s="50" t="s">
        <v>409</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45" t="b">
        <f>TRUE()</f>
        <v>1</v>
      </c>
      <c r="J19" s="46" t="b">
        <f>TRUE()</f>
        <v>1</v>
      </c>
      <c r="K19" s="37"/>
      <c r="L19" s="47" t="b">
        <f>FALSE()</f>
        <v>0</v>
      </c>
      <c r="M19" s="48" t="str">
        <f t="shared" si="0"/>
        <v/>
      </c>
      <c r="N19" s="48" t="str">
        <f t="shared" si="1"/>
        <v/>
      </c>
      <c r="O19" s="49" t="str">
        <f t="shared" si="2"/>
        <v/>
      </c>
      <c r="P19" t="str">
        <f t="shared" si="3"/>
        <v/>
      </c>
      <c r="Q19" t="str">
        <f t="shared" si="4"/>
        <v/>
      </c>
      <c r="R19" t="str">
        <f t="shared" si="5"/>
        <v/>
      </c>
      <c r="S19" t="str">
        <f t="shared" si="6"/>
        <v/>
      </c>
      <c r="T19" t="str">
        <f t="shared" si="7"/>
        <v/>
      </c>
      <c r="U19" t="str">
        <f t="shared" si="8"/>
        <v/>
      </c>
      <c r="V19" s="44">
        <f>MATCH(G19,options!$D$1:$D$20,0)</f>
        <v>14</v>
      </c>
    </row>
    <row r="20" spans="1:22" ht="14" x14ac:dyDescent="0.15">
      <c r="A20" s="38" t="s">
        <v>410</v>
      </c>
      <c r="B20" s="56" t="s">
        <v>411</v>
      </c>
      <c r="C20" s="43"/>
      <c r="D20" s="43"/>
      <c r="E20" s="55"/>
      <c r="F20" s="37"/>
      <c r="G20" s="50" t="s">
        <v>412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45" t="b">
        <f>TRUE()</f>
        <v>1</v>
      </c>
      <c r="J20" s="46" t="b">
        <f>TRUE()</f>
        <v>1</v>
      </c>
      <c r="K20" s="37"/>
      <c r="L20" s="47" t="b">
        <f>FALSE()</f>
        <v>0</v>
      </c>
      <c r="M20" s="48" t="str">
        <f t="shared" si="0"/>
        <v/>
      </c>
      <c r="N20" s="48" t="str">
        <f t="shared" si="1"/>
        <v/>
      </c>
      <c r="O20" s="49" t="str">
        <f t="shared" si="2"/>
        <v/>
      </c>
      <c r="P20" t="str">
        <f t="shared" si="3"/>
        <v/>
      </c>
      <c r="Q20" t="str">
        <f t="shared" si="4"/>
        <v/>
      </c>
      <c r="R20" t="str">
        <f t="shared" si="5"/>
        <v/>
      </c>
      <c r="S20" t="str">
        <f t="shared" si="6"/>
        <v/>
      </c>
      <c r="T20" t="str">
        <f t="shared" si="7"/>
        <v/>
      </c>
      <c r="U20" t="str">
        <f t="shared" si="8"/>
        <v/>
      </c>
      <c r="V20" s="44">
        <f>MATCH(G20,options!$D$1:$D$20,0)</f>
        <v>15</v>
      </c>
    </row>
    <row r="21" spans="1:22" x14ac:dyDescent="0.15">
      <c r="B21" s="53"/>
      <c r="C21" s="43"/>
      <c r="D21" s="43"/>
      <c r="E21" s="55"/>
      <c r="F21" s="37"/>
      <c r="G21" s="50" t="s">
        <v>389</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5" t="b">
        <f>TRUE()</f>
        <v>1</v>
      </c>
      <c r="J21" s="46" t="b">
        <f>TRUE()</f>
        <v>1</v>
      </c>
      <c r="K21" s="37"/>
      <c r="L21" s="47" t="b">
        <f>TRUE()</f>
        <v>1</v>
      </c>
      <c r="M21" s="48" t="str">
        <f t="shared" si="0"/>
        <v/>
      </c>
      <c r="N21" s="48" t="str">
        <f t="shared" si="1"/>
        <v/>
      </c>
      <c r="O21" s="49" t="str">
        <f t="shared" si="2"/>
        <v/>
      </c>
      <c r="P21" t="str">
        <f t="shared" si="3"/>
        <v/>
      </c>
      <c r="Q21" t="str">
        <f t="shared" si="4"/>
        <v/>
      </c>
      <c r="R21" t="str">
        <f t="shared" si="5"/>
        <v/>
      </c>
      <c r="S21" t="str">
        <f t="shared" si="6"/>
        <v/>
      </c>
      <c r="T21" t="str">
        <f t="shared" si="7"/>
        <v/>
      </c>
      <c r="U21" t="str">
        <f t="shared" si="8"/>
        <v/>
      </c>
      <c r="V21" s="44">
        <f>MATCH(G21,options!$D$1:$D$20,0)</f>
        <v>16</v>
      </c>
    </row>
    <row r="22" spans="1:22" x14ac:dyDescent="0.15">
      <c r="B22" s="53"/>
      <c r="C22" s="43"/>
      <c r="D22" s="43"/>
      <c r="E22" s="55"/>
      <c r="F22" s="37"/>
      <c r="G22" s="50" t="s">
        <v>392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45" t="b">
        <f>TRUE()</f>
        <v>1</v>
      </c>
      <c r="J22" s="46" t="b">
        <f>TRUE()</f>
        <v>1</v>
      </c>
      <c r="K22" s="37"/>
      <c r="L22" s="47" t="b">
        <f>TRUE()</f>
        <v>1</v>
      </c>
      <c r="M22" s="48" t="str">
        <f t="shared" si="0"/>
        <v/>
      </c>
      <c r="N22" s="48" t="str">
        <f t="shared" si="1"/>
        <v/>
      </c>
      <c r="O22" s="49" t="str">
        <f t="shared" si="2"/>
        <v/>
      </c>
      <c r="P22" t="str">
        <f t="shared" si="3"/>
        <v/>
      </c>
      <c r="Q22" t="str">
        <f t="shared" si="4"/>
        <v/>
      </c>
      <c r="R22" t="str">
        <f t="shared" si="5"/>
        <v/>
      </c>
      <c r="S22" t="str">
        <f t="shared" si="6"/>
        <v/>
      </c>
      <c r="T22" t="str">
        <f t="shared" si="7"/>
        <v/>
      </c>
      <c r="U22" t="str">
        <f t="shared" si="8"/>
        <v/>
      </c>
      <c r="V22" s="44">
        <f>MATCH(G22,options!$D$1:$D$20,0)</f>
        <v>18</v>
      </c>
    </row>
    <row r="23" spans="1:22" ht="56" x14ac:dyDescent="0.15">
      <c r="A23" s="38" t="s">
        <v>413</v>
      </c>
      <c r="B23" s="39" t="str">
        <f>IF(Values!$B$36=English!$B$2,English!B3, IF(Values!$B$36=German!$B$2,German!B3, IF(Values!$B$36=Italian!$B$2,Italian!B3, IF(Values!$B$36=Spanish!$B$2, Spanish!B3, IF(Values!$B$36=French!$B$2, French!B3, IF(Values!$B$36=Dutch!$B$2,Dutch!B3, IF(Values!$B$36=English!$D$32, English!B14, 0)))))))</f>
        <v>👉 REFURBISHED:  SAVE MONEY -  Replacement HP laptop keyboard, same quality as OEM keyboards. TellusRem is the Leading keyboards distributor in the world since 2011. Perfect replacement keyboard, easy to replace and install.</v>
      </c>
      <c r="C23" s="43"/>
      <c r="D23" s="43"/>
      <c r="E23" s="55"/>
      <c r="F23" s="37"/>
      <c r="G23" s="50" t="s">
        <v>373</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German</v>
      </c>
      <c r="I23" s="45" t="b">
        <f>TRUE()</f>
        <v>1</v>
      </c>
      <c r="J23" s="46" t="b">
        <f>FALSE()</f>
        <v>0</v>
      </c>
      <c r="K23" s="37"/>
      <c r="L23" s="47" t="b">
        <f>FALSE()</f>
        <v>0</v>
      </c>
      <c r="M23" s="48" t="str">
        <f t="shared" si="0"/>
        <v/>
      </c>
      <c r="N23" s="48" t="str">
        <f t="shared" si="1"/>
        <v/>
      </c>
      <c r="O23" s="49" t="str">
        <f t="shared" si="2"/>
        <v/>
      </c>
      <c r="P23" t="str">
        <f t="shared" si="3"/>
        <v/>
      </c>
      <c r="Q23" t="str">
        <f t="shared" si="4"/>
        <v/>
      </c>
      <c r="R23" t="str">
        <f t="shared" si="5"/>
        <v/>
      </c>
      <c r="S23" t="str">
        <f t="shared" si="6"/>
        <v/>
      </c>
      <c r="T23" t="str">
        <f t="shared" si="7"/>
        <v/>
      </c>
      <c r="U23" t="str">
        <f t="shared" si="8"/>
        <v/>
      </c>
      <c r="V23" s="44">
        <f>MATCH(G23,options!$D$1:$D$20,0)</f>
        <v>1</v>
      </c>
    </row>
    <row r="24" spans="1:22" ht="56" x14ac:dyDescent="0.15">
      <c r="A24" s="38" t="s">
        <v>414</v>
      </c>
      <c r="B24" s="39"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43"/>
      <c r="D24" s="43"/>
      <c r="E24" s="55"/>
      <c r="F24" s="37"/>
      <c r="G24" s="50" t="s">
        <v>376</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French</v>
      </c>
      <c r="I24" s="45" t="b">
        <f>TRUE()</f>
        <v>1</v>
      </c>
      <c r="J24" s="46" t="b">
        <f>FALSE()</f>
        <v>0</v>
      </c>
      <c r="K24" s="37"/>
      <c r="L24" s="47" t="b">
        <f>FALSE()</f>
        <v>0</v>
      </c>
      <c r="M24" s="48" t="str">
        <f t="shared" si="0"/>
        <v/>
      </c>
      <c r="N24" s="48" t="str">
        <f t="shared" si="1"/>
        <v/>
      </c>
      <c r="O24" s="49" t="str">
        <f t="shared" si="2"/>
        <v/>
      </c>
      <c r="P24" t="str">
        <f t="shared" si="3"/>
        <v/>
      </c>
      <c r="Q24" t="str">
        <f t="shared" si="4"/>
        <v/>
      </c>
      <c r="R24" t="str">
        <f t="shared" si="5"/>
        <v/>
      </c>
      <c r="S24" t="str">
        <f t="shared" si="6"/>
        <v/>
      </c>
      <c r="T24" t="str">
        <f t="shared" si="7"/>
        <v/>
      </c>
      <c r="U24" t="str">
        <f t="shared" si="8"/>
        <v/>
      </c>
      <c r="V24" s="44">
        <f>MATCH(G24,options!$D$1:$D$20,0)</f>
        <v>2</v>
      </c>
    </row>
    <row r="25" spans="1:22" ht="42" x14ac:dyDescent="0.15">
      <c r="A25" s="38" t="s">
        <v>415</v>
      </c>
      <c r="B25" s="39"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43"/>
      <c r="D25" s="43"/>
      <c r="E25" s="55"/>
      <c r="F25" s="37"/>
      <c r="G25" s="50" t="s">
        <v>380</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v>
      </c>
      <c r="I25" s="45" t="b">
        <f>TRUE()</f>
        <v>1</v>
      </c>
      <c r="J25" s="46" t="b">
        <f>FALSE()</f>
        <v>0</v>
      </c>
      <c r="K25" s="37"/>
      <c r="L25" s="47" t="b">
        <f>FALSE()</f>
        <v>0</v>
      </c>
      <c r="M25" s="48" t="str">
        <f t="shared" si="0"/>
        <v/>
      </c>
      <c r="N25" s="48" t="str">
        <f t="shared" si="1"/>
        <v/>
      </c>
      <c r="O25" s="49" t="str">
        <f t="shared" si="2"/>
        <v/>
      </c>
      <c r="P25" t="str">
        <f t="shared" si="3"/>
        <v/>
      </c>
      <c r="Q25" t="str">
        <f t="shared" si="4"/>
        <v/>
      </c>
      <c r="R25" t="str">
        <f t="shared" si="5"/>
        <v/>
      </c>
      <c r="S25" t="str">
        <f t="shared" si="6"/>
        <v/>
      </c>
      <c r="T25" t="str">
        <f t="shared" si="7"/>
        <v/>
      </c>
      <c r="U25" t="str">
        <f t="shared" si="8"/>
        <v/>
      </c>
      <c r="V25" s="44">
        <f>MATCH(G25,options!$D$1:$D$20,0)</f>
        <v>3</v>
      </c>
    </row>
    <row r="26" spans="1:22" ht="14" x14ac:dyDescent="0.15">
      <c r="A26" s="38" t="s">
        <v>416</v>
      </c>
      <c r="B26" s="39" t="str">
        <f>IF(Values!$B$36=English!$B$2,English!B6, IF(Values!$B$36=German!$B$2,German!B6, IF(Values!$B$36=Italian!$B$2,Italian!B6, IF(Values!$B$36=Spanish!$B$2, Spanish!B6, IF(Values!$B$36=French!$B$2, French!B6, IF(Values!$B$36=Dutch!$B$2,Dutch!B6, IF(Values!$B$36=English!$D$32, English!D36, 0)))))))</f>
        <v>👉 LAYOUT – {flag} {language} backlit.</v>
      </c>
      <c r="C26" s="43"/>
      <c r="D26" s="43"/>
      <c r="E26" s="55"/>
      <c r="F26" s="37"/>
      <c r="G26" s="50" t="s">
        <v>383</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Spanish</v>
      </c>
      <c r="I26" s="45" t="b">
        <f>TRUE()</f>
        <v>1</v>
      </c>
      <c r="J26" s="46" t="b">
        <f>FALSE()</f>
        <v>0</v>
      </c>
      <c r="K26" s="37"/>
      <c r="L26" s="47" t="b">
        <f>FALSE()</f>
        <v>0</v>
      </c>
      <c r="M26" s="48" t="str">
        <f t="shared" si="0"/>
        <v/>
      </c>
      <c r="N26" s="48" t="str">
        <f t="shared" si="1"/>
        <v/>
      </c>
      <c r="O26" s="49" t="str">
        <f t="shared" si="2"/>
        <v/>
      </c>
      <c r="P26" t="str">
        <f t="shared" si="3"/>
        <v/>
      </c>
      <c r="Q26" t="str">
        <f t="shared" si="4"/>
        <v/>
      </c>
      <c r="R26" t="str">
        <f t="shared" si="5"/>
        <v/>
      </c>
      <c r="S26" t="str">
        <f t="shared" si="6"/>
        <v/>
      </c>
      <c r="T26" t="str">
        <f t="shared" si="7"/>
        <v/>
      </c>
      <c r="U26" t="str">
        <f t="shared" si="8"/>
        <v/>
      </c>
      <c r="V26" s="44">
        <f>MATCH(G26,options!$D$1:$D$20,0)</f>
        <v>4</v>
      </c>
    </row>
    <row r="27" spans="1:22" ht="42" x14ac:dyDescent="0.15">
      <c r="A27" s="38" t="s">
        <v>415</v>
      </c>
      <c r="B27" s="39" t="str">
        <f>IF(Values!$B$36=English!$B$2,English!B7, IF(Values!$B$36=German!$B$2,German!B7, IF(Values!$B$36=Italian!$B$2,Italian!B7, IF(Values!$B$36=Spanish!$B$2, Spanish!B7, IF(Values!$B$36=French!$B$2, French!B7, IF(Values!$B$36=Dutch!$B$2,Dutch!B7, IF(Values!$B$36=English!$D$32, English!D37, 0)))))))</f>
        <v>👉 COMPATIBLE WITH - HP {model}. Please check the picture and description carefully before purchasing any keyboard. This ensures that you get the correct laptop keyboard for your computer. Super easy installation.</v>
      </c>
      <c r="C27" s="43"/>
      <c r="D27" s="43"/>
      <c r="E27" s="55"/>
      <c r="F27" s="37"/>
      <c r="G27" s="50" t="s">
        <v>386</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45" t="b">
        <f>TRUE()</f>
        <v>1</v>
      </c>
      <c r="J27" s="46" t="b">
        <f>FALSE()</f>
        <v>0</v>
      </c>
      <c r="K27" s="37"/>
      <c r="L27" s="47" t="b">
        <f>FALSE()</f>
        <v>0</v>
      </c>
      <c r="M27" s="48" t="str">
        <f t="shared" si="0"/>
        <v/>
      </c>
      <c r="N27" s="48" t="str">
        <f t="shared" si="1"/>
        <v/>
      </c>
      <c r="O27" s="49" t="str">
        <f t="shared" si="2"/>
        <v/>
      </c>
      <c r="P27" t="str">
        <f t="shared" si="3"/>
        <v/>
      </c>
      <c r="Q27" t="str">
        <f t="shared" si="4"/>
        <v/>
      </c>
      <c r="R27" t="str">
        <f t="shared" si="5"/>
        <v/>
      </c>
      <c r="S27" t="str">
        <f t="shared" si="6"/>
        <v/>
      </c>
      <c r="T27" t="str">
        <f t="shared" si="7"/>
        <v/>
      </c>
      <c r="U27" t="str">
        <f t="shared" si="8"/>
        <v/>
      </c>
      <c r="V27" s="44">
        <f>MATCH(G27,options!$D$1:$D$20,0)</f>
        <v>5</v>
      </c>
    </row>
    <row r="28" spans="1:22" x14ac:dyDescent="0.15">
      <c r="B28" s="57"/>
      <c r="C28" s="43"/>
      <c r="D28" s="43"/>
      <c r="E28" s="55"/>
      <c r="F28" s="37"/>
      <c r="G28" s="50" t="s">
        <v>417</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Scandinavian – Nordic</v>
      </c>
      <c r="I28" s="45" t="b">
        <f>TRUE()</f>
        <v>1</v>
      </c>
      <c r="J28" s="46" t="b">
        <f>FALSE()</f>
        <v>0</v>
      </c>
      <c r="K28" s="37"/>
      <c r="L28" s="47" t="b">
        <f>FALSE()</f>
        <v>0</v>
      </c>
      <c r="M28" s="48" t="str">
        <f t="shared" si="0"/>
        <v/>
      </c>
      <c r="N28" s="48" t="str">
        <f t="shared" si="1"/>
        <v/>
      </c>
      <c r="O28" s="49" t="str">
        <f t="shared" si="2"/>
        <v/>
      </c>
      <c r="P28" t="str">
        <f t="shared" si="3"/>
        <v/>
      </c>
      <c r="Q28" t="str">
        <f t="shared" si="4"/>
        <v/>
      </c>
      <c r="R28" t="str">
        <f t="shared" si="5"/>
        <v/>
      </c>
      <c r="S28" t="str">
        <f t="shared" si="6"/>
        <v/>
      </c>
      <c r="T28" t="str">
        <f t="shared" si="7"/>
        <v/>
      </c>
      <c r="U28" t="str">
        <f t="shared" si="8"/>
        <v/>
      </c>
      <c r="V28" s="44">
        <f>MATCH(G28,options!$D$1:$D$20,0)</f>
        <v>6</v>
      </c>
    </row>
    <row r="29" spans="1:22" ht="56" x14ac:dyDescent="0.15">
      <c r="A29" s="38" t="s">
        <v>418</v>
      </c>
      <c r="B29" s="39"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43"/>
      <c r="D29" s="43"/>
      <c r="E29" s="55"/>
      <c r="F29" s="37"/>
      <c r="G29" s="50" t="s">
        <v>419</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Belgian</v>
      </c>
      <c r="I29" s="45" t="b">
        <f>TRUE()</f>
        <v>1</v>
      </c>
      <c r="J29" s="46" t="b">
        <f>FALSE()</f>
        <v>0</v>
      </c>
      <c r="K29" s="37"/>
      <c r="L29" s="47" t="b">
        <f>FALSE()</f>
        <v>0</v>
      </c>
      <c r="M29" s="48" t="str">
        <f t="shared" si="0"/>
        <v/>
      </c>
      <c r="N29" s="48" t="str">
        <f t="shared" si="1"/>
        <v/>
      </c>
      <c r="O29" s="49" t="str">
        <f t="shared" si="2"/>
        <v/>
      </c>
      <c r="P29" t="str">
        <f t="shared" si="3"/>
        <v/>
      </c>
      <c r="Q29" t="str">
        <f t="shared" si="4"/>
        <v/>
      </c>
      <c r="R29" t="str">
        <f t="shared" si="5"/>
        <v/>
      </c>
      <c r="S29" t="str">
        <f t="shared" si="6"/>
        <v/>
      </c>
      <c r="T29" t="str">
        <f t="shared" si="7"/>
        <v/>
      </c>
      <c r="U29" t="str">
        <f t="shared" si="8"/>
        <v/>
      </c>
      <c r="V29" s="44">
        <f>MATCH(G29,options!$D$1:$D$20,0)</f>
        <v>7</v>
      </c>
    </row>
    <row r="30" spans="1:22" x14ac:dyDescent="0.15">
      <c r="B30" s="57"/>
      <c r="C30" s="43"/>
      <c r="D30" s="43"/>
      <c r="E30" s="55"/>
      <c r="F30" s="37"/>
      <c r="G30" s="50" t="s">
        <v>395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Bulgarian</v>
      </c>
      <c r="I30" s="45" t="b">
        <f>TRUE()</f>
        <v>1</v>
      </c>
      <c r="J30" s="46" t="b">
        <f>FALSE()</f>
        <v>0</v>
      </c>
      <c r="K30" s="37"/>
      <c r="L30" s="47" t="b">
        <f>FALSE()</f>
        <v>0</v>
      </c>
      <c r="M30" s="48" t="str">
        <f t="shared" si="0"/>
        <v/>
      </c>
      <c r="N30" s="48" t="str">
        <f t="shared" si="1"/>
        <v/>
      </c>
      <c r="O30" s="49" t="str">
        <f t="shared" si="2"/>
        <v/>
      </c>
      <c r="P30" t="str">
        <f t="shared" si="3"/>
        <v/>
      </c>
      <c r="Q30" t="str">
        <f t="shared" si="4"/>
        <v/>
      </c>
      <c r="R30" t="str">
        <f t="shared" si="5"/>
        <v/>
      </c>
      <c r="S30" t="str">
        <f t="shared" si="6"/>
        <v/>
      </c>
      <c r="T30" t="str">
        <f t="shared" si="7"/>
        <v/>
      </c>
      <c r="U30" t="str">
        <f t="shared" si="8"/>
        <v/>
      </c>
      <c r="V30" s="44">
        <f>MATCH(G30,options!$D$1:$D$20,0)</f>
        <v>8</v>
      </c>
    </row>
    <row r="31" spans="1:22" ht="42" x14ac:dyDescent="0.15">
      <c r="A31" s="38" t="s">
        <v>420</v>
      </c>
      <c r="B31" s="39"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43"/>
      <c r="D31" s="43"/>
      <c r="E31" s="55"/>
      <c r="F31" s="37"/>
      <c r="G31" s="50" t="s">
        <v>396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Czech</v>
      </c>
      <c r="I31" s="45" t="b">
        <f>TRUE()</f>
        <v>1</v>
      </c>
      <c r="J31" s="46" t="b">
        <f>FALSE()</f>
        <v>0</v>
      </c>
      <c r="K31" s="37"/>
      <c r="L31" s="47" t="b">
        <f>FALSE()</f>
        <v>0</v>
      </c>
      <c r="M31" s="48" t="str">
        <f t="shared" si="0"/>
        <v/>
      </c>
      <c r="N31" s="48" t="str">
        <f t="shared" si="1"/>
        <v/>
      </c>
      <c r="O31" s="49" t="str">
        <f t="shared" si="2"/>
        <v/>
      </c>
      <c r="P31" t="str">
        <f t="shared" si="3"/>
        <v/>
      </c>
      <c r="Q31" t="str">
        <f t="shared" si="4"/>
        <v/>
      </c>
      <c r="R31" t="str">
        <f t="shared" si="5"/>
        <v/>
      </c>
      <c r="S31" t="str">
        <f t="shared" si="6"/>
        <v/>
      </c>
      <c r="T31" t="str">
        <f t="shared" si="7"/>
        <v/>
      </c>
      <c r="U31" t="str">
        <f t="shared" si="8"/>
        <v/>
      </c>
      <c r="V31" s="44">
        <f>MATCH(G31,options!$D$1:$D$20,0)</f>
        <v>20</v>
      </c>
    </row>
    <row r="32" spans="1:22" x14ac:dyDescent="0.15">
      <c r="C32" s="43"/>
      <c r="D32" s="43"/>
      <c r="E32" s="55"/>
      <c r="F32" s="37"/>
      <c r="G32" s="50" t="s">
        <v>399</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Danish</v>
      </c>
      <c r="I32" s="45" t="b">
        <f>TRUE()</f>
        <v>1</v>
      </c>
      <c r="J32" s="46" t="b">
        <f>FALSE()</f>
        <v>0</v>
      </c>
      <c r="K32" s="37"/>
      <c r="L32" s="47" t="b">
        <f>FALSE()</f>
        <v>0</v>
      </c>
      <c r="M32" s="48" t="str">
        <f t="shared" si="0"/>
        <v/>
      </c>
      <c r="N32" s="48" t="str">
        <f t="shared" si="1"/>
        <v/>
      </c>
      <c r="O32" s="49" t="str">
        <f t="shared" si="2"/>
        <v/>
      </c>
      <c r="P32" t="str">
        <f t="shared" si="3"/>
        <v/>
      </c>
      <c r="Q32" t="str">
        <f t="shared" si="4"/>
        <v/>
      </c>
      <c r="R32" t="str">
        <f t="shared" si="5"/>
        <v/>
      </c>
      <c r="S32" t="str">
        <f t="shared" si="6"/>
        <v/>
      </c>
      <c r="T32" t="str">
        <f t="shared" si="7"/>
        <v/>
      </c>
      <c r="U32" t="str">
        <f t="shared" si="8"/>
        <v/>
      </c>
      <c r="V32" s="44">
        <f>MATCH(G32,options!$D$1:$D$20,0)</f>
        <v>9</v>
      </c>
    </row>
    <row r="33" spans="1:22" ht="14" x14ac:dyDescent="0.15">
      <c r="A33" s="38" t="s">
        <v>421</v>
      </c>
      <c r="B33" s="39" t="str">
        <f>IF(Values!$B$36=English!$B$2,English!B14, IF(Values!$B$36=German!$B$2,German!B14, IF(Values!$B$36=Italian!$B$2,Italian!B14, IF(Values!$B$36=Spanish!$B$2, Spanish!B14, IF(Values!$B$36=French!$B$2, French!B14, IF(Values!$B$36=Dutch!$B$2,Dutch!B14, IF(Values!$B$36=English!$D$32, English!B14, 0)))))))</f>
        <v>👉 LAYOUT -  {flag} {language} NO backlit.</v>
      </c>
      <c r="C33" s="43"/>
      <c r="D33" s="43"/>
      <c r="E33" s="55"/>
      <c r="F33" s="37"/>
      <c r="G33" s="50" t="s">
        <v>401</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Hungarian</v>
      </c>
      <c r="I33" s="45" t="b">
        <f>TRUE()</f>
        <v>1</v>
      </c>
      <c r="J33" s="46" t="b">
        <f>FALSE()</f>
        <v>0</v>
      </c>
      <c r="K33" s="37"/>
      <c r="L33" s="47" t="b">
        <f>FALSE()</f>
        <v>0</v>
      </c>
      <c r="M33" s="48" t="str">
        <f t="shared" si="0"/>
        <v/>
      </c>
      <c r="N33" s="48" t="str">
        <f t="shared" si="1"/>
        <v/>
      </c>
      <c r="O33" s="49" t="str">
        <f t="shared" si="2"/>
        <v/>
      </c>
      <c r="P33" t="str">
        <f t="shared" si="3"/>
        <v/>
      </c>
      <c r="Q33" t="str">
        <f t="shared" si="4"/>
        <v/>
      </c>
      <c r="R33" t="str">
        <f t="shared" si="5"/>
        <v/>
      </c>
      <c r="S33" t="str">
        <f t="shared" si="6"/>
        <v/>
      </c>
      <c r="T33" t="str">
        <f t="shared" si="7"/>
        <v/>
      </c>
      <c r="U33" t="str">
        <f t="shared" si="8"/>
        <v/>
      </c>
      <c r="V33" s="44">
        <f>MATCH(G33,options!$D$1:$D$20,0)</f>
        <v>19</v>
      </c>
    </row>
    <row r="34" spans="1:22" x14ac:dyDescent="0.15">
      <c r="C34" s="43"/>
      <c r="D34" s="43"/>
      <c r="E34" s="55"/>
      <c r="F34" s="37"/>
      <c r="G34" s="50" t="s">
        <v>402</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Dutch</v>
      </c>
      <c r="I34" s="45" t="b">
        <f>TRUE()</f>
        <v>1</v>
      </c>
      <c r="J34" s="46" t="b">
        <f>FALSE()</f>
        <v>0</v>
      </c>
      <c r="K34" s="37"/>
      <c r="L34" s="47" t="b">
        <f>FALSE()</f>
        <v>0</v>
      </c>
      <c r="M34" s="48" t="str">
        <f t="shared" si="0"/>
        <v/>
      </c>
      <c r="N34" s="48" t="str">
        <f t="shared" si="1"/>
        <v/>
      </c>
      <c r="O34" s="49" t="str">
        <f t="shared" si="2"/>
        <v/>
      </c>
      <c r="P34" t="str">
        <f t="shared" si="3"/>
        <v/>
      </c>
      <c r="Q34" t="str">
        <f t="shared" si="4"/>
        <v/>
      </c>
      <c r="R34" t="str">
        <f t="shared" si="5"/>
        <v/>
      </c>
      <c r="S34" t="str">
        <f t="shared" si="6"/>
        <v/>
      </c>
      <c r="T34" t="str">
        <f t="shared" si="7"/>
        <v/>
      </c>
      <c r="U34" t="str">
        <f t="shared" si="8"/>
        <v/>
      </c>
      <c r="V34" s="44">
        <f>MATCH(G34,options!$D$1:$D$20,0)</f>
        <v>10</v>
      </c>
    </row>
    <row r="35" spans="1:22" x14ac:dyDescent="0.15">
      <c r="C35" s="43"/>
      <c r="D35" s="43"/>
      <c r="E35" s="55"/>
      <c r="F35" s="37"/>
      <c r="G35" s="50" t="s">
        <v>405</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Norwegian</v>
      </c>
      <c r="I35" s="45" t="b">
        <f>TRUE()</f>
        <v>1</v>
      </c>
      <c r="J35" s="46" t="b">
        <f>FALSE()</f>
        <v>0</v>
      </c>
      <c r="K35" s="37"/>
      <c r="L35" s="47" t="b">
        <f>FALSE()</f>
        <v>0</v>
      </c>
      <c r="M35" s="48" t="str">
        <f t="shared" si="0"/>
        <v/>
      </c>
      <c r="N35" s="48" t="str">
        <f t="shared" si="1"/>
        <v/>
      </c>
      <c r="O35" s="49" t="str">
        <f t="shared" si="2"/>
        <v/>
      </c>
      <c r="P35" t="str">
        <f t="shared" si="3"/>
        <v/>
      </c>
      <c r="Q35" t="str">
        <f t="shared" si="4"/>
        <v/>
      </c>
      <c r="R35" t="str">
        <f t="shared" si="5"/>
        <v/>
      </c>
      <c r="S35" t="str">
        <f t="shared" si="6"/>
        <v/>
      </c>
      <c r="T35" t="str">
        <f t="shared" si="7"/>
        <v/>
      </c>
      <c r="U35" t="str">
        <f t="shared" si="8"/>
        <v/>
      </c>
      <c r="V35" s="44">
        <f>MATCH(G35,options!$D$1:$D$20,0)</f>
        <v>11</v>
      </c>
    </row>
    <row r="36" spans="1:22" ht="14" x14ac:dyDescent="0.15">
      <c r="A36" s="38" t="s">
        <v>422</v>
      </c>
      <c r="B36" s="56" t="s">
        <v>423</v>
      </c>
      <c r="C36" s="43"/>
      <c r="D36" s="43"/>
      <c r="E36" s="55"/>
      <c r="F36" s="37"/>
      <c r="G36" s="50" t="s">
        <v>406</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Polish</v>
      </c>
      <c r="I36" s="45" t="b">
        <f>TRUE()</f>
        <v>1</v>
      </c>
      <c r="J36" s="46" t="b">
        <f>FALSE()</f>
        <v>0</v>
      </c>
      <c r="K36" s="37"/>
      <c r="L36" s="47" t="b">
        <f>FALSE()</f>
        <v>0</v>
      </c>
      <c r="M36" s="48" t="str">
        <f t="shared" ref="M36:M67" si="9">IF(ISBLANK(K36),"",IF(L36, "https://raw.githubusercontent.com/PatrickVibild/TellusAmazonPictures/master/pictures/"&amp;K36&amp;"/1.jpg","https://download.HP.com/Images/Parts/"&amp;K36&amp;"/"&amp;K36&amp;"_A.jpg"))</f>
        <v/>
      </c>
      <c r="N36" s="48" t="str">
        <f t="shared" ref="N36:N67" si="10">IF(ISBLANK(K36),"",IF(L36, "https://raw.githubusercontent.com/PatrickVibild/TellusAmazonPictures/master/pictures/"&amp;K36&amp;"/2.jpg","https://download.HP.com/Images/Parts/"&amp;K36&amp;"/"&amp;K36&amp;"_B.jpg"))</f>
        <v/>
      </c>
      <c r="O36" s="49" t="str">
        <f t="shared" ref="O36:O67" si="11">IF(ISBLANK(K36),"",IF(L36, "https://raw.githubusercontent.com/PatrickVibild/TellusAmazonPictures/master/pictures/"&amp;K36&amp;"/3.jpg","https://download.HP.com/Images/Parts/"&amp;K36&amp;"/"&amp;K36&amp;"_details.jpg"))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4">
        <f>MATCH(G36,options!$D$1:$D$20,0)</f>
        <v>12</v>
      </c>
    </row>
    <row r="37" spans="1:22" ht="14" x14ac:dyDescent="0.15">
      <c r="A37" t="s">
        <v>424</v>
      </c>
      <c r="B37" s="56" t="s">
        <v>392</v>
      </c>
      <c r="C37" s="43"/>
      <c r="D37" s="43"/>
      <c r="E37" s="55"/>
      <c r="F37" s="37"/>
      <c r="G37" s="50" t="s">
        <v>408</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Portuguese</v>
      </c>
      <c r="I37" s="45" t="b">
        <f>TRUE()</f>
        <v>1</v>
      </c>
      <c r="J37" s="46" t="b">
        <f>FALSE()</f>
        <v>0</v>
      </c>
      <c r="K37" s="37"/>
      <c r="L37" s="47" t="b">
        <f>FALSE()</f>
        <v>0</v>
      </c>
      <c r="M37" s="48" t="str">
        <f t="shared" si="9"/>
        <v/>
      </c>
      <c r="N37" s="48" t="str">
        <f t="shared" si="10"/>
        <v/>
      </c>
      <c r="O37" s="49" t="str">
        <f t="shared" si="11"/>
        <v/>
      </c>
      <c r="P37" t="str">
        <f t="shared" si="12"/>
        <v/>
      </c>
      <c r="Q37" t="str">
        <f t="shared" si="13"/>
        <v/>
      </c>
      <c r="R37" t="str">
        <f t="shared" si="14"/>
        <v/>
      </c>
      <c r="S37" t="str">
        <f t="shared" si="15"/>
        <v/>
      </c>
      <c r="T37" t="str">
        <f t="shared" si="16"/>
        <v/>
      </c>
      <c r="U37" t="str">
        <f t="shared" si="17"/>
        <v/>
      </c>
      <c r="V37" s="44">
        <f>MATCH(G37,options!$D$1:$D$20,0)</f>
        <v>13</v>
      </c>
    </row>
    <row r="38" spans="1:22" x14ac:dyDescent="0.15">
      <c r="C38" s="43"/>
      <c r="D38" s="43"/>
      <c r="E38" s="55"/>
      <c r="F38" s="37"/>
      <c r="G38" s="50" t="s">
        <v>409</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Swedish – Finnish</v>
      </c>
      <c r="I38" s="45" t="b">
        <f>TRUE()</f>
        <v>1</v>
      </c>
      <c r="J38" s="46" t="b">
        <f>FALSE()</f>
        <v>0</v>
      </c>
      <c r="K38" s="37"/>
      <c r="L38" s="47" t="b">
        <f>FALSE()</f>
        <v>0</v>
      </c>
      <c r="M38" s="48" t="str">
        <f t="shared" si="9"/>
        <v/>
      </c>
      <c r="N38" s="48" t="str">
        <f t="shared" si="10"/>
        <v/>
      </c>
      <c r="O38" s="49" t="str">
        <f t="shared" si="11"/>
        <v/>
      </c>
      <c r="P38" t="str">
        <f t="shared" si="12"/>
        <v/>
      </c>
      <c r="Q38" t="str">
        <f t="shared" si="13"/>
        <v/>
      </c>
      <c r="R38" t="str">
        <f t="shared" si="14"/>
        <v/>
      </c>
      <c r="S38" t="str">
        <f t="shared" si="15"/>
        <v/>
      </c>
      <c r="T38" t="str">
        <f t="shared" si="16"/>
        <v/>
      </c>
      <c r="U38" t="str">
        <f t="shared" si="17"/>
        <v/>
      </c>
      <c r="V38" s="44">
        <f>MATCH(G38,options!$D$1:$D$20,0)</f>
        <v>14</v>
      </c>
    </row>
    <row r="39" spans="1:22" x14ac:dyDescent="0.15">
      <c r="C39" s="43"/>
      <c r="D39" s="43"/>
      <c r="E39" s="55"/>
      <c r="F39" s="37"/>
      <c r="G39" s="50" t="s">
        <v>412</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Swiss</v>
      </c>
      <c r="I39" s="45" t="b">
        <f>TRUE()</f>
        <v>1</v>
      </c>
      <c r="J39" s="46" t="b">
        <f>FALSE()</f>
        <v>0</v>
      </c>
      <c r="K39" s="37"/>
      <c r="L39" s="47" t="b">
        <f>FALSE()</f>
        <v>0</v>
      </c>
      <c r="M39" s="48" t="str">
        <f t="shared" si="9"/>
        <v/>
      </c>
      <c r="N39" s="48" t="str">
        <f t="shared" si="10"/>
        <v/>
      </c>
      <c r="O39" s="49" t="str">
        <f t="shared" si="11"/>
        <v/>
      </c>
      <c r="P39" t="str">
        <f t="shared" si="12"/>
        <v/>
      </c>
      <c r="Q39" t="str">
        <f t="shared" si="13"/>
        <v/>
      </c>
      <c r="R39" t="str">
        <f t="shared" si="14"/>
        <v/>
      </c>
      <c r="S39" t="str">
        <f t="shared" si="15"/>
        <v/>
      </c>
      <c r="T39" t="str">
        <f t="shared" si="16"/>
        <v/>
      </c>
      <c r="U39" t="str">
        <f t="shared" si="17"/>
        <v/>
      </c>
      <c r="V39" s="44">
        <f>MATCH(G39,options!$D$1:$D$20,0)</f>
        <v>15</v>
      </c>
    </row>
    <row r="40" spans="1:22" x14ac:dyDescent="0.15">
      <c r="C40" s="43"/>
      <c r="D40" s="43"/>
      <c r="E40" s="55"/>
      <c r="F40" s="37"/>
      <c r="G40" s="50" t="s">
        <v>389</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45" t="b">
        <f>TRUE()</f>
        <v>1</v>
      </c>
      <c r="J40" s="46" t="b">
        <f>FALSE()</f>
        <v>0</v>
      </c>
      <c r="K40" s="37"/>
      <c r="L40" s="47" t="b">
        <f>FALSE()</f>
        <v>0</v>
      </c>
      <c r="M40" s="48" t="str">
        <f t="shared" si="9"/>
        <v/>
      </c>
      <c r="N40" s="48" t="str">
        <f t="shared" si="10"/>
        <v/>
      </c>
      <c r="O40" s="49" t="str">
        <f t="shared" si="11"/>
        <v/>
      </c>
      <c r="P40" t="str">
        <f t="shared" si="12"/>
        <v/>
      </c>
      <c r="Q40" t="str">
        <f t="shared" si="13"/>
        <v/>
      </c>
      <c r="R40" t="str">
        <f t="shared" si="14"/>
        <v/>
      </c>
      <c r="S40" t="str">
        <f t="shared" si="15"/>
        <v/>
      </c>
      <c r="T40" t="str">
        <f t="shared" si="16"/>
        <v/>
      </c>
      <c r="U40" t="str">
        <f t="shared" si="17"/>
        <v/>
      </c>
      <c r="V40" s="44">
        <f>MATCH(G40,options!$D$1:$D$20,0)</f>
        <v>16</v>
      </c>
    </row>
    <row r="41" spans="1:22" x14ac:dyDescent="0.15">
      <c r="C41" s="43"/>
      <c r="D41" s="43"/>
      <c r="E41" s="55"/>
      <c r="F41" s="37"/>
      <c r="G41" s="50" t="s">
        <v>392</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45" t="b">
        <f>TRUE()</f>
        <v>1</v>
      </c>
      <c r="J41" s="46" t="b">
        <f>FALSE()</f>
        <v>0</v>
      </c>
      <c r="K41" s="37"/>
      <c r="L41" s="47" t="b">
        <f>FALSE()</f>
        <v>0</v>
      </c>
      <c r="M41" s="48" t="str">
        <f t="shared" si="9"/>
        <v/>
      </c>
      <c r="N41" s="48" t="str">
        <f t="shared" si="10"/>
        <v/>
      </c>
      <c r="O41" s="49" t="str">
        <f t="shared" si="11"/>
        <v/>
      </c>
      <c r="P41" t="str">
        <f t="shared" si="12"/>
        <v/>
      </c>
      <c r="Q41" t="str">
        <f t="shared" si="13"/>
        <v/>
      </c>
      <c r="R41" t="str">
        <f t="shared" si="14"/>
        <v/>
      </c>
      <c r="S41" t="str">
        <f t="shared" si="15"/>
        <v/>
      </c>
      <c r="T41" t="str">
        <f t="shared" si="16"/>
        <v/>
      </c>
      <c r="U41" t="str">
        <f t="shared" si="17"/>
        <v/>
      </c>
      <c r="V41" s="44">
        <f>MATCH(G41,options!$D$1:$D$20,0)</f>
        <v>18</v>
      </c>
    </row>
    <row r="42" spans="1:22" x14ac:dyDescent="0.15">
      <c r="C42" s="43"/>
      <c r="D42" s="43"/>
      <c r="E42" s="37"/>
      <c r="F42" s="37"/>
      <c r="G42" s="44" t="s">
        <v>425</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45" t="b">
        <f>TRUE()</f>
        <v>1</v>
      </c>
      <c r="J42" s="46" t="b">
        <f>FALSE()</f>
        <v>0</v>
      </c>
      <c r="K42" s="37"/>
      <c r="L42" s="47"/>
      <c r="M42" s="48" t="str">
        <f t="shared" si="9"/>
        <v/>
      </c>
      <c r="N42" s="48" t="str">
        <f t="shared" si="10"/>
        <v/>
      </c>
      <c r="O42" s="49" t="str">
        <f t="shared" si="11"/>
        <v/>
      </c>
      <c r="P42" t="str">
        <f t="shared" si="12"/>
        <v/>
      </c>
      <c r="Q42" t="str">
        <f t="shared" si="13"/>
        <v/>
      </c>
      <c r="R42" t="str">
        <f t="shared" si="14"/>
        <v/>
      </c>
      <c r="S42" t="str">
        <f t="shared" si="15"/>
        <v/>
      </c>
      <c r="T42" t="str">
        <f t="shared" si="16"/>
        <v/>
      </c>
      <c r="U42" t="str">
        <f t="shared" si="17"/>
        <v/>
      </c>
      <c r="V42" s="44">
        <f>MATCH(G42,options!$D$1:$D$20,0)</f>
        <v>17</v>
      </c>
    </row>
    <row r="43" spans="1:22" x14ac:dyDescent="0.15">
      <c r="C43" s="43"/>
      <c r="D43" s="43"/>
      <c r="E43" s="37"/>
      <c r="F43" s="37"/>
      <c r="G43" s="44" t="s">
        <v>392</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5" t="b">
        <f>TRUE()</f>
        <v>1</v>
      </c>
      <c r="J43" s="46" t="b">
        <f>FALSE()</f>
        <v>0</v>
      </c>
      <c r="K43" s="37"/>
      <c r="L43" s="47"/>
      <c r="M43" s="48" t="str">
        <f t="shared" si="9"/>
        <v/>
      </c>
      <c r="N43" s="48" t="str">
        <f t="shared" si="10"/>
        <v/>
      </c>
      <c r="O43" s="49" t="str">
        <f t="shared" si="11"/>
        <v/>
      </c>
      <c r="P43" t="str">
        <f t="shared" si="12"/>
        <v/>
      </c>
      <c r="Q43" t="str">
        <f t="shared" si="13"/>
        <v/>
      </c>
      <c r="R43" t="str">
        <f t="shared" si="14"/>
        <v/>
      </c>
      <c r="S43" t="str">
        <f t="shared" si="15"/>
        <v/>
      </c>
      <c r="T43" t="str">
        <f t="shared" si="16"/>
        <v/>
      </c>
      <c r="U43" t="str">
        <f t="shared" si="17"/>
        <v/>
      </c>
      <c r="V43" s="44">
        <f>MATCH(G43,options!$D$1:$D$20,0)</f>
        <v>18</v>
      </c>
    </row>
    <row r="44" spans="1:22" x14ac:dyDescent="0.15">
      <c r="E44" s="58"/>
      <c r="F44" s="59"/>
      <c r="G44" s="5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9"/>
      <c r="J44" s="59"/>
      <c r="K44" s="48"/>
      <c r="L44" s="48"/>
      <c r="M44" s="48" t="str">
        <f t="shared" si="9"/>
        <v/>
      </c>
      <c r="N44" s="48" t="str">
        <f t="shared" si="10"/>
        <v/>
      </c>
      <c r="O44" s="49" t="str">
        <f t="shared" si="11"/>
        <v/>
      </c>
      <c r="P44" t="str">
        <f t="shared" si="12"/>
        <v/>
      </c>
      <c r="Q44" t="str">
        <f t="shared" si="13"/>
        <v/>
      </c>
      <c r="R44" t="str">
        <f t="shared" si="14"/>
        <v/>
      </c>
      <c r="S44" t="str">
        <f t="shared" si="15"/>
        <v/>
      </c>
      <c r="T44" t="str">
        <f t="shared" si="16"/>
        <v/>
      </c>
      <c r="U44" t="str">
        <f t="shared" si="17"/>
        <v/>
      </c>
      <c r="V44" s="44" t="e">
        <f>MATCH(G44,options!$D$1:$D$20,0)</f>
        <v>#N/A</v>
      </c>
    </row>
    <row r="45" spans="1:22" x14ac:dyDescent="0.15">
      <c r="E45" s="58"/>
      <c r="F45" s="59"/>
      <c r="G45" s="5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9"/>
      <c r="J45" s="59"/>
      <c r="K45" s="48"/>
      <c r="L45" s="48"/>
      <c r="M45" s="48" t="str">
        <f t="shared" si="9"/>
        <v/>
      </c>
      <c r="N45" s="48" t="str">
        <f t="shared" si="10"/>
        <v/>
      </c>
      <c r="O45" s="49" t="str">
        <f t="shared" si="11"/>
        <v/>
      </c>
      <c r="P45" t="str">
        <f t="shared" si="12"/>
        <v/>
      </c>
      <c r="Q45" t="str">
        <f t="shared" si="13"/>
        <v/>
      </c>
      <c r="R45" t="str">
        <f t="shared" si="14"/>
        <v/>
      </c>
      <c r="S45" t="str">
        <f t="shared" si="15"/>
        <v/>
      </c>
      <c r="T45" t="str">
        <f t="shared" si="16"/>
        <v/>
      </c>
      <c r="U45" t="str">
        <f t="shared" si="17"/>
        <v/>
      </c>
      <c r="V45" s="44" t="e">
        <f>MATCH(G45,options!$D$1:$D$20,0)</f>
        <v>#N/A</v>
      </c>
    </row>
    <row r="46" spans="1:22" x14ac:dyDescent="0.15">
      <c r="E46" s="58"/>
      <c r="F46" s="59"/>
      <c r="G46" s="5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9"/>
      <c r="J46" s="59"/>
      <c r="K46" s="48"/>
      <c r="L46" s="48"/>
      <c r="M46" s="48" t="str">
        <f t="shared" si="9"/>
        <v/>
      </c>
      <c r="N46" s="48" t="str">
        <f t="shared" si="10"/>
        <v/>
      </c>
      <c r="O46" s="49" t="str">
        <f t="shared" si="11"/>
        <v/>
      </c>
      <c r="P46" t="str">
        <f t="shared" si="12"/>
        <v/>
      </c>
      <c r="Q46" t="str">
        <f t="shared" si="13"/>
        <v/>
      </c>
      <c r="R46" t="str">
        <f t="shared" si="14"/>
        <v/>
      </c>
      <c r="S46" t="str">
        <f t="shared" si="15"/>
        <v/>
      </c>
      <c r="T46" t="str">
        <f t="shared" si="16"/>
        <v/>
      </c>
      <c r="U46" t="str">
        <f t="shared" si="17"/>
        <v/>
      </c>
      <c r="V46" s="44" t="e">
        <f>MATCH(G46,options!$D$1:$D$20,0)</f>
        <v>#N/A</v>
      </c>
    </row>
    <row r="47" spans="1:22" x14ac:dyDescent="0.15">
      <c r="E47" s="58"/>
      <c r="F47" s="59"/>
      <c r="G47" s="5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9"/>
      <c r="J47" s="59"/>
      <c r="K47" s="48"/>
      <c r="L47" s="48"/>
      <c r="M47" s="48" t="str">
        <f t="shared" si="9"/>
        <v/>
      </c>
      <c r="N47" s="48" t="str">
        <f t="shared" si="10"/>
        <v/>
      </c>
      <c r="O47" s="49" t="str">
        <f t="shared" si="11"/>
        <v/>
      </c>
      <c r="P47" t="str">
        <f t="shared" si="12"/>
        <v/>
      </c>
      <c r="Q47" t="str">
        <f t="shared" si="13"/>
        <v/>
      </c>
      <c r="R47" t="str">
        <f t="shared" si="14"/>
        <v/>
      </c>
      <c r="S47" t="str">
        <f t="shared" si="15"/>
        <v/>
      </c>
      <c r="T47" t="str">
        <f t="shared" si="16"/>
        <v/>
      </c>
      <c r="U47" t="str">
        <f t="shared" si="17"/>
        <v/>
      </c>
      <c r="V47" s="44" t="e">
        <f>MATCH(G47,options!$D$1:$D$20,0)</f>
        <v>#N/A</v>
      </c>
    </row>
    <row r="48" spans="1:22" x14ac:dyDescent="0.15">
      <c r="E48" s="58"/>
      <c r="F48" s="59"/>
      <c r="G48" s="5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9"/>
      <c r="J48" s="59"/>
      <c r="K48" s="48"/>
      <c r="L48" s="48"/>
      <c r="M48" s="48" t="str">
        <f t="shared" si="9"/>
        <v/>
      </c>
      <c r="N48" s="48" t="str">
        <f t="shared" si="10"/>
        <v/>
      </c>
      <c r="O48" s="49" t="str">
        <f t="shared" si="11"/>
        <v/>
      </c>
      <c r="P48" t="str">
        <f t="shared" si="12"/>
        <v/>
      </c>
      <c r="Q48" t="str">
        <f t="shared" si="13"/>
        <v/>
      </c>
      <c r="R48" t="str">
        <f t="shared" si="14"/>
        <v/>
      </c>
      <c r="S48" t="str">
        <f t="shared" si="15"/>
        <v/>
      </c>
      <c r="T48" t="str">
        <f t="shared" si="16"/>
        <v/>
      </c>
      <c r="U48" t="str">
        <f t="shared" si="17"/>
        <v/>
      </c>
      <c r="V48" s="44" t="e">
        <f>MATCH(G48,options!$D$1:$D$20,0)</f>
        <v>#N/A</v>
      </c>
    </row>
    <row r="49" spans="5:22" x14ac:dyDescent="0.15">
      <c r="E49" s="58"/>
      <c r="F49" s="59"/>
      <c r="G49" s="5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9"/>
      <c r="J49" s="59"/>
      <c r="K49" s="48"/>
      <c r="L49" s="48"/>
      <c r="M49" s="48" t="str">
        <f t="shared" si="9"/>
        <v/>
      </c>
      <c r="N49" s="48" t="str">
        <f t="shared" si="10"/>
        <v/>
      </c>
      <c r="O49" s="49" t="str">
        <f t="shared" si="11"/>
        <v/>
      </c>
      <c r="P49" t="str">
        <f t="shared" si="12"/>
        <v/>
      </c>
      <c r="Q49" t="str">
        <f t="shared" si="13"/>
        <v/>
      </c>
      <c r="R49" t="str">
        <f t="shared" si="14"/>
        <v/>
      </c>
      <c r="S49" t="str">
        <f t="shared" si="15"/>
        <v/>
      </c>
      <c r="T49" t="str">
        <f t="shared" si="16"/>
        <v/>
      </c>
      <c r="U49" t="str">
        <f t="shared" si="17"/>
        <v/>
      </c>
      <c r="V49" s="44" t="e">
        <f>MATCH(G49,options!$D$1:$D$20,0)</f>
        <v>#N/A</v>
      </c>
    </row>
    <row r="50" spans="5:22" x14ac:dyDescent="0.15">
      <c r="E50" s="58"/>
      <c r="F50" s="59"/>
      <c r="G50" s="5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9"/>
      <c r="J50" s="59"/>
      <c r="K50" s="48"/>
      <c r="L50" s="48"/>
      <c r="M50" s="48" t="str">
        <f t="shared" si="9"/>
        <v/>
      </c>
      <c r="N50" s="48" t="str">
        <f t="shared" si="10"/>
        <v/>
      </c>
      <c r="O50" s="49" t="str">
        <f t="shared" si="11"/>
        <v/>
      </c>
      <c r="P50" t="str">
        <f t="shared" si="12"/>
        <v/>
      </c>
      <c r="Q50" t="str">
        <f t="shared" si="13"/>
        <v/>
      </c>
      <c r="R50" t="str">
        <f t="shared" si="14"/>
        <v/>
      </c>
      <c r="S50" t="str">
        <f t="shared" si="15"/>
        <v/>
      </c>
      <c r="T50" t="str">
        <f t="shared" si="16"/>
        <v/>
      </c>
      <c r="U50" t="str">
        <f t="shared" si="17"/>
        <v/>
      </c>
      <c r="V50" s="44" t="e">
        <f>MATCH(G50,options!$D$1:$D$20,0)</f>
        <v>#N/A</v>
      </c>
    </row>
    <row r="51" spans="5:22" x14ac:dyDescent="0.15">
      <c r="E51" s="58"/>
      <c r="F51" s="59"/>
      <c r="G51" s="5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9"/>
      <c r="J51" s="59"/>
      <c r="K51" s="48"/>
      <c r="L51" s="48"/>
      <c r="M51" s="48" t="str">
        <f t="shared" si="9"/>
        <v/>
      </c>
      <c r="N51" s="48" t="str">
        <f t="shared" si="10"/>
        <v/>
      </c>
      <c r="O51" s="49" t="str">
        <f t="shared" si="11"/>
        <v/>
      </c>
      <c r="P51" t="str">
        <f t="shared" si="12"/>
        <v/>
      </c>
      <c r="Q51" t="str">
        <f t="shared" si="13"/>
        <v/>
      </c>
      <c r="R51" t="str">
        <f t="shared" si="14"/>
        <v/>
      </c>
      <c r="S51" t="str">
        <f t="shared" si="15"/>
        <v/>
      </c>
      <c r="T51" t="str">
        <f t="shared" si="16"/>
        <v/>
      </c>
      <c r="U51" t="str">
        <f t="shared" si="17"/>
        <v/>
      </c>
      <c r="V51" s="44" t="e">
        <f>MATCH(G51,options!$D$1:$D$20,0)</f>
        <v>#N/A</v>
      </c>
    </row>
    <row r="52" spans="5:22" x14ac:dyDescent="0.15">
      <c r="E52" s="58"/>
      <c r="F52" s="59"/>
      <c r="G52" s="5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9"/>
      <c r="J52" s="59"/>
      <c r="K52" s="48"/>
      <c r="L52" s="48"/>
      <c r="M52" s="48" t="str">
        <f t="shared" si="9"/>
        <v/>
      </c>
      <c r="N52" s="48" t="str">
        <f t="shared" si="10"/>
        <v/>
      </c>
      <c r="O52" s="49" t="str">
        <f t="shared" si="11"/>
        <v/>
      </c>
      <c r="P52" t="str">
        <f t="shared" si="12"/>
        <v/>
      </c>
      <c r="Q52" t="str">
        <f t="shared" si="13"/>
        <v/>
      </c>
      <c r="R52" t="str">
        <f t="shared" si="14"/>
        <v/>
      </c>
      <c r="S52" t="str">
        <f t="shared" si="15"/>
        <v/>
      </c>
      <c r="T52" t="str">
        <f t="shared" si="16"/>
        <v/>
      </c>
      <c r="U52" t="str">
        <f t="shared" si="17"/>
        <v/>
      </c>
      <c r="V52" s="44" t="e">
        <f>MATCH(G52,options!$D$1:$D$20,0)</f>
        <v>#N/A</v>
      </c>
    </row>
    <row r="53" spans="5:22" x14ac:dyDescent="0.15">
      <c r="E53" s="58"/>
      <c r="F53" s="59"/>
      <c r="G53" s="5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9"/>
      <c r="J53" s="59"/>
      <c r="K53" s="48"/>
      <c r="L53" s="48"/>
      <c r="M53" s="48" t="str">
        <f t="shared" si="9"/>
        <v/>
      </c>
      <c r="N53" s="48" t="str">
        <f t="shared" si="10"/>
        <v/>
      </c>
      <c r="O53" s="49" t="str">
        <f t="shared" si="11"/>
        <v/>
      </c>
      <c r="P53" t="str">
        <f t="shared" si="12"/>
        <v/>
      </c>
      <c r="Q53" t="str">
        <f t="shared" si="13"/>
        <v/>
      </c>
      <c r="R53" t="str">
        <f t="shared" si="14"/>
        <v/>
      </c>
      <c r="S53" t="str">
        <f t="shared" si="15"/>
        <v/>
      </c>
      <c r="T53" t="str">
        <f t="shared" si="16"/>
        <v/>
      </c>
      <c r="U53" t="str">
        <f t="shared" si="17"/>
        <v/>
      </c>
      <c r="V53" s="44" t="e">
        <f>MATCH(G53,options!$D$1:$D$20,0)</f>
        <v>#N/A</v>
      </c>
    </row>
    <row r="54" spans="5:22" x14ac:dyDescent="0.15">
      <c r="E54" s="58"/>
      <c r="F54" s="59"/>
      <c r="G54" s="5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9"/>
      <c r="J54" s="59"/>
      <c r="K54" s="48"/>
      <c r="L54" s="48"/>
      <c r="M54" s="48" t="str">
        <f t="shared" si="9"/>
        <v/>
      </c>
      <c r="N54" s="48" t="str">
        <f t="shared" si="10"/>
        <v/>
      </c>
      <c r="O54" s="49" t="str">
        <f t="shared" si="11"/>
        <v/>
      </c>
      <c r="P54" t="str">
        <f t="shared" si="12"/>
        <v/>
      </c>
      <c r="Q54" t="str">
        <f t="shared" si="13"/>
        <v/>
      </c>
      <c r="R54" t="str">
        <f t="shared" si="14"/>
        <v/>
      </c>
      <c r="S54" t="str">
        <f t="shared" si="15"/>
        <v/>
      </c>
      <c r="T54" t="str">
        <f t="shared" si="16"/>
        <v/>
      </c>
      <c r="U54" t="str">
        <f t="shared" si="17"/>
        <v/>
      </c>
      <c r="V54" s="44" t="e">
        <f>MATCH(G54,options!$D$1:$D$20,0)</f>
        <v>#N/A</v>
      </c>
    </row>
    <row r="55" spans="5:22" x14ac:dyDescent="0.15">
      <c r="E55" s="58"/>
      <c r="F55" s="59"/>
      <c r="G55" s="5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9"/>
      <c r="J55" s="59"/>
      <c r="K55" s="48"/>
      <c r="L55" s="48"/>
      <c r="M55" s="48" t="str">
        <f t="shared" si="9"/>
        <v/>
      </c>
      <c r="N55" s="48" t="str">
        <f t="shared" si="10"/>
        <v/>
      </c>
      <c r="O55" s="49" t="str">
        <f t="shared" si="11"/>
        <v/>
      </c>
      <c r="P55" t="str">
        <f t="shared" si="12"/>
        <v/>
      </c>
      <c r="Q55" t="str">
        <f t="shared" si="13"/>
        <v/>
      </c>
      <c r="R55" t="str">
        <f t="shared" si="14"/>
        <v/>
      </c>
      <c r="S55" t="str">
        <f t="shared" si="15"/>
        <v/>
      </c>
      <c r="T55" t="str">
        <f t="shared" si="16"/>
        <v/>
      </c>
      <c r="U55" t="str">
        <f t="shared" si="17"/>
        <v/>
      </c>
      <c r="V55" s="44" t="e">
        <f>MATCH(G55,options!$D$1:$D$20,0)</f>
        <v>#N/A</v>
      </c>
    </row>
    <row r="56" spans="5:22" x14ac:dyDescent="0.15">
      <c r="E56" s="58"/>
      <c r="F56" s="59"/>
      <c r="G56" s="5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9"/>
      <c r="J56" s="59"/>
      <c r="K56" s="48"/>
      <c r="L56" s="48"/>
      <c r="M56" s="48" t="str">
        <f t="shared" si="9"/>
        <v/>
      </c>
      <c r="N56" s="48" t="str">
        <f t="shared" si="10"/>
        <v/>
      </c>
      <c r="O56" s="49" t="str">
        <f t="shared" si="11"/>
        <v/>
      </c>
      <c r="P56" t="str">
        <f t="shared" si="12"/>
        <v/>
      </c>
      <c r="Q56" t="str">
        <f t="shared" si="13"/>
        <v/>
      </c>
      <c r="R56" t="str">
        <f t="shared" si="14"/>
        <v/>
      </c>
      <c r="S56" t="str">
        <f t="shared" si="15"/>
        <v/>
      </c>
      <c r="T56" t="str">
        <f t="shared" si="16"/>
        <v/>
      </c>
      <c r="U56" t="str">
        <f t="shared" si="17"/>
        <v/>
      </c>
      <c r="V56" s="44" t="e">
        <f>MATCH(G56,options!$D$1:$D$20,0)</f>
        <v>#N/A</v>
      </c>
    </row>
    <row r="57" spans="5:22" x14ac:dyDescent="0.15">
      <c r="E57" s="58"/>
      <c r="F57" s="59"/>
      <c r="G57" s="5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9"/>
      <c r="J57" s="59"/>
      <c r="K57" s="48"/>
      <c r="L57" s="48"/>
      <c r="M57" s="48" t="str">
        <f t="shared" si="9"/>
        <v/>
      </c>
      <c r="N57" s="48" t="str">
        <f t="shared" si="10"/>
        <v/>
      </c>
      <c r="O57" s="49" t="str">
        <f t="shared" si="11"/>
        <v/>
      </c>
      <c r="P57" t="str">
        <f t="shared" si="12"/>
        <v/>
      </c>
      <c r="Q57" t="str">
        <f t="shared" si="13"/>
        <v/>
      </c>
      <c r="R57" t="str">
        <f t="shared" si="14"/>
        <v/>
      </c>
      <c r="S57" t="str">
        <f t="shared" si="15"/>
        <v/>
      </c>
      <c r="T57" t="str">
        <f t="shared" si="16"/>
        <v/>
      </c>
      <c r="U57" t="str">
        <f t="shared" si="17"/>
        <v/>
      </c>
      <c r="V57" s="44" t="e">
        <f>MATCH(G57,options!$D$1:$D$20,0)</f>
        <v>#N/A</v>
      </c>
    </row>
    <row r="58" spans="5:22" x14ac:dyDescent="0.15">
      <c r="E58" s="58"/>
      <c r="F58" s="59"/>
      <c r="G58" s="5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9"/>
      <c r="J58" s="59"/>
      <c r="K58" s="48"/>
      <c r="L58" s="48"/>
      <c r="M58" s="48" t="str">
        <f t="shared" si="9"/>
        <v/>
      </c>
      <c r="N58" s="48" t="str">
        <f t="shared" si="10"/>
        <v/>
      </c>
      <c r="O58" s="49" t="str">
        <f t="shared" si="11"/>
        <v/>
      </c>
      <c r="P58" t="str">
        <f t="shared" si="12"/>
        <v/>
      </c>
      <c r="Q58" t="str">
        <f t="shared" si="13"/>
        <v/>
      </c>
      <c r="R58" t="str">
        <f t="shared" si="14"/>
        <v/>
      </c>
      <c r="S58" t="str">
        <f t="shared" si="15"/>
        <v/>
      </c>
      <c r="T58" t="str">
        <f t="shared" si="16"/>
        <v/>
      </c>
      <c r="U58" t="str">
        <f t="shared" si="17"/>
        <v/>
      </c>
      <c r="V58" s="44" t="e">
        <f>MATCH(G58,options!$D$1:$D$20,0)</f>
        <v>#N/A</v>
      </c>
    </row>
    <row r="59" spans="5:22" x14ac:dyDescent="0.15">
      <c r="E59" s="58"/>
      <c r="F59" s="59"/>
      <c r="G59" s="5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9"/>
      <c r="J59" s="59"/>
      <c r="K59" s="48"/>
      <c r="L59" s="48"/>
      <c r="M59" s="48" t="str">
        <f t="shared" si="9"/>
        <v/>
      </c>
      <c r="N59" s="48" t="str">
        <f t="shared" si="10"/>
        <v/>
      </c>
      <c r="O59" s="49" t="str">
        <f t="shared" si="11"/>
        <v/>
      </c>
      <c r="P59" t="str">
        <f t="shared" si="12"/>
        <v/>
      </c>
      <c r="Q59" t="str">
        <f t="shared" si="13"/>
        <v/>
      </c>
      <c r="R59" t="str">
        <f t="shared" si="14"/>
        <v/>
      </c>
      <c r="S59" t="str">
        <f t="shared" si="15"/>
        <v/>
      </c>
      <c r="T59" t="str">
        <f t="shared" si="16"/>
        <v/>
      </c>
      <c r="U59" t="str">
        <f t="shared" si="17"/>
        <v/>
      </c>
      <c r="V59" s="44" t="e">
        <f>MATCH(G59,options!$D$1:$D$20,0)</f>
        <v>#N/A</v>
      </c>
    </row>
    <row r="60" spans="5:22" x14ac:dyDescent="0.15">
      <c r="E60" s="58"/>
      <c r="F60" s="59"/>
      <c r="G60" s="5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9"/>
      <c r="J60" s="59"/>
      <c r="K60" s="48"/>
      <c r="L60" s="48"/>
      <c r="M60" s="48" t="str">
        <f t="shared" si="9"/>
        <v/>
      </c>
      <c r="N60" s="48" t="str">
        <f t="shared" si="10"/>
        <v/>
      </c>
      <c r="O60" s="49" t="str">
        <f t="shared" si="11"/>
        <v/>
      </c>
      <c r="P60" t="str">
        <f t="shared" si="12"/>
        <v/>
      </c>
      <c r="Q60" t="str">
        <f t="shared" si="13"/>
        <v/>
      </c>
      <c r="R60" t="str">
        <f t="shared" si="14"/>
        <v/>
      </c>
      <c r="S60" t="str">
        <f t="shared" si="15"/>
        <v/>
      </c>
      <c r="T60" t="str">
        <f t="shared" si="16"/>
        <v/>
      </c>
      <c r="U60" t="str">
        <f t="shared" si="17"/>
        <v/>
      </c>
      <c r="V60" s="44" t="e">
        <f>MATCH(G60,options!$D$1:$D$20,0)</f>
        <v>#N/A</v>
      </c>
    </row>
    <row r="61" spans="5:22" x14ac:dyDescent="0.15">
      <c r="E61" s="58"/>
      <c r="F61" s="59"/>
      <c r="G61" s="5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9"/>
      <c r="J61" s="59"/>
      <c r="K61" s="48"/>
      <c r="L61" s="48"/>
      <c r="M61" s="48" t="str">
        <f t="shared" si="9"/>
        <v/>
      </c>
      <c r="N61" s="48" t="str">
        <f t="shared" si="10"/>
        <v/>
      </c>
      <c r="O61" s="49" t="str">
        <f t="shared" si="11"/>
        <v/>
      </c>
      <c r="P61" t="str">
        <f t="shared" si="12"/>
        <v/>
      </c>
      <c r="Q61" t="str">
        <f t="shared" si="13"/>
        <v/>
      </c>
      <c r="R61" t="str">
        <f t="shared" si="14"/>
        <v/>
      </c>
      <c r="S61" t="str">
        <f t="shared" si="15"/>
        <v/>
      </c>
      <c r="T61" t="str">
        <f t="shared" si="16"/>
        <v/>
      </c>
      <c r="U61" t="str">
        <f t="shared" si="17"/>
        <v/>
      </c>
      <c r="V61" s="44" t="e">
        <f>MATCH(G61,options!$D$1:$D$20,0)</f>
        <v>#N/A</v>
      </c>
    </row>
    <row r="62" spans="5:22" x14ac:dyDescent="0.15">
      <c r="E62" s="58"/>
      <c r="F62" s="59"/>
      <c r="G62" s="5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9"/>
      <c r="J62" s="59"/>
      <c r="K62" s="48"/>
      <c r="L62" s="48"/>
      <c r="M62" s="48" t="str">
        <f t="shared" si="9"/>
        <v/>
      </c>
      <c r="N62" s="48" t="str">
        <f t="shared" si="10"/>
        <v/>
      </c>
      <c r="O62" s="49" t="str">
        <f t="shared" si="11"/>
        <v/>
      </c>
      <c r="P62" t="str">
        <f t="shared" si="12"/>
        <v/>
      </c>
      <c r="Q62" t="str">
        <f t="shared" si="13"/>
        <v/>
      </c>
      <c r="R62" t="str">
        <f t="shared" si="14"/>
        <v/>
      </c>
      <c r="S62" t="str">
        <f t="shared" si="15"/>
        <v/>
      </c>
      <c r="T62" t="str">
        <f t="shared" si="16"/>
        <v/>
      </c>
      <c r="U62" t="str">
        <f t="shared" si="17"/>
        <v/>
      </c>
      <c r="V62" s="44" t="e">
        <f>MATCH(G62,options!$D$1:$D$20,0)</f>
        <v>#N/A</v>
      </c>
    </row>
    <row r="63" spans="5:22" x14ac:dyDescent="0.15">
      <c r="E63" s="58"/>
      <c r="F63" s="59"/>
      <c r="G63" s="5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9"/>
      <c r="J63" s="59"/>
      <c r="K63" s="48"/>
      <c r="L63" s="48"/>
      <c r="M63" s="48" t="str">
        <f t="shared" si="9"/>
        <v/>
      </c>
      <c r="N63" s="48" t="str">
        <f t="shared" si="10"/>
        <v/>
      </c>
      <c r="O63" s="49" t="str">
        <f t="shared" si="11"/>
        <v/>
      </c>
      <c r="P63" t="str">
        <f t="shared" si="12"/>
        <v/>
      </c>
      <c r="Q63" t="str">
        <f t="shared" si="13"/>
        <v/>
      </c>
      <c r="R63" t="str">
        <f t="shared" si="14"/>
        <v/>
      </c>
      <c r="S63" t="str">
        <f t="shared" si="15"/>
        <v/>
      </c>
      <c r="T63" t="str">
        <f t="shared" si="16"/>
        <v/>
      </c>
      <c r="U63" t="str">
        <f t="shared" si="17"/>
        <v/>
      </c>
      <c r="V63" s="44" t="e">
        <f>MATCH(G63,options!$D$1:$D$20,0)</f>
        <v>#N/A</v>
      </c>
    </row>
    <row r="64" spans="5:22" x14ac:dyDescent="0.15">
      <c r="E64" s="58"/>
      <c r="F64" s="59"/>
      <c r="G64" s="5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9"/>
      <c r="J64" s="59"/>
      <c r="K64" s="48"/>
      <c r="L64" s="48"/>
      <c r="M64" s="48" t="str">
        <f t="shared" si="9"/>
        <v/>
      </c>
      <c r="N64" s="48" t="str">
        <f t="shared" si="10"/>
        <v/>
      </c>
      <c r="O64" s="49" t="str">
        <f t="shared" si="11"/>
        <v/>
      </c>
      <c r="P64" t="str">
        <f t="shared" si="12"/>
        <v/>
      </c>
      <c r="Q64" t="str">
        <f t="shared" si="13"/>
        <v/>
      </c>
      <c r="R64" t="str">
        <f t="shared" si="14"/>
        <v/>
      </c>
      <c r="S64" t="str">
        <f t="shared" si="15"/>
        <v/>
      </c>
      <c r="T64" t="str">
        <f t="shared" si="16"/>
        <v/>
      </c>
      <c r="U64" t="str">
        <f t="shared" si="17"/>
        <v/>
      </c>
      <c r="V64" s="44" t="e">
        <f>MATCH(G64,options!$D$1:$D$20,0)</f>
        <v>#N/A</v>
      </c>
    </row>
    <row r="65" spans="5:22" x14ac:dyDescent="0.15">
      <c r="E65" s="58"/>
      <c r="F65" s="59"/>
      <c r="G65" s="5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9"/>
      <c r="J65" s="59"/>
      <c r="K65" s="48"/>
      <c r="L65" s="48"/>
      <c r="M65" s="48" t="str">
        <f t="shared" si="9"/>
        <v/>
      </c>
      <c r="N65" s="48" t="str">
        <f t="shared" si="10"/>
        <v/>
      </c>
      <c r="O65" s="49" t="str">
        <f t="shared" si="11"/>
        <v/>
      </c>
      <c r="P65" t="str">
        <f t="shared" si="12"/>
        <v/>
      </c>
      <c r="Q65" t="str">
        <f t="shared" si="13"/>
        <v/>
      </c>
      <c r="R65" t="str">
        <f t="shared" si="14"/>
        <v/>
      </c>
      <c r="S65" t="str">
        <f t="shared" si="15"/>
        <v/>
      </c>
      <c r="T65" t="str">
        <f t="shared" si="16"/>
        <v/>
      </c>
      <c r="U65" t="str">
        <f t="shared" si="17"/>
        <v/>
      </c>
      <c r="V65" s="44" t="e">
        <f>MATCH(G65,options!$D$1:$D$20,0)</f>
        <v>#N/A</v>
      </c>
    </row>
    <row r="66" spans="5:22" x14ac:dyDescent="0.15">
      <c r="E66" s="58"/>
      <c r="F66" s="59"/>
      <c r="G66" s="5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9"/>
      <c r="J66" s="59"/>
      <c r="K66" s="48"/>
      <c r="L66" s="48"/>
      <c r="M66" s="48" t="str">
        <f t="shared" si="9"/>
        <v/>
      </c>
      <c r="N66" s="48" t="str">
        <f t="shared" si="10"/>
        <v/>
      </c>
      <c r="O66" s="49" t="str">
        <f t="shared" si="11"/>
        <v/>
      </c>
      <c r="P66" t="str">
        <f t="shared" si="12"/>
        <v/>
      </c>
      <c r="Q66" t="str">
        <f t="shared" si="13"/>
        <v/>
      </c>
      <c r="R66" t="str">
        <f t="shared" si="14"/>
        <v/>
      </c>
      <c r="S66" t="str">
        <f t="shared" si="15"/>
        <v/>
      </c>
      <c r="T66" t="str">
        <f t="shared" si="16"/>
        <v/>
      </c>
      <c r="U66" t="str">
        <f t="shared" si="17"/>
        <v/>
      </c>
      <c r="V66" s="44" t="e">
        <f>MATCH(G66,options!$D$1:$D$20,0)</f>
        <v>#N/A</v>
      </c>
    </row>
    <row r="67" spans="5:22" x14ac:dyDescent="0.15">
      <c r="E67" s="58"/>
      <c r="F67" s="59"/>
      <c r="G67" s="5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9"/>
      <c r="J67" s="59"/>
      <c r="K67" s="48"/>
      <c r="L67" s="48"/>
      <c r="M67" s="48" t="str">
        <f t="shared" si="9"/>
        <v/>
      </c>
      <c r="N67" s="48" t="str">
        <f t="shared" si="10"/>
        <v/>
      </c>
      <c r="O67" s="49" t="str">
        <f t="shared" si="11"/>
        <v/>
      </c>
      <c r="P67" t="str">
        <f t="shared" si="12"/>
        <v/>
      </c>
      <c r="Q67" t="str">
        <f t="shared" si="13"/>
        <v/>
      </c>
      <c r="R67" t="str">
        <f t="shared" si="14"/>
        <v/>
      </c>
      <c r="S67" t="str">
        <f t="shared" si="15"/>
        <v/>
      </c>
      <c r="T67" t="str">
        <f t="shared" si="16"/>
        <v/>
      </c>
      <c r="U67" t="str">
        <f t="shared" si="17"/>
        <v/>
      </c>
      <c r="V67" s="44" t="e">
        <f>MATCH(G67,options!$D$1:$D$20,0)</f>
        <v>#N/A</v>
      </c>
    </row>
    <row r="68" spans="5:22" x14ac:dyDescent="0.15">
      <c r="E68" s="58"/>
      <c r="F68" s="59"/>
      <c r="G68" s="5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9"/>
      <c r="J68" s="59"/>
      <c r="K68" s="48"/>
      <c r="L68" s="48"/>
      <c r="M68" s="48" t="str">
        <f t="shared" ref="M68:M99" si="18">IF(ISBLANK(K68),"",IF(L68, "https://raw.githubusercontent.com/PatrickVibild/TellusAmazonPictures/master/pictures/"&amp;K68&amp;"/1.jpg","https://download.HP.com/Images/Parts/"&amp;K68&amp;"/"&amp;K68&amp;"_A.jpg"))</f>
        <v/>
      </c>
      <c r="N68" s="48" t="str">
        <f t="shared" ref="N68:N103" si="19">IF(ISBLANK(K68),"",IF(L68, "https://raw.githubusercontent.com/PatrickVibild/TellusAmazonPictures/master/pictures/"&amp;K68&amp;"/2.jpg","https://download.HP.com/Images/Parts/"&amp;K68&amp;"/"&amp;K68&amp;"_B.jpg"))</f>
        <v/>
      </c>
      <c r="O68" s="49" t="str">
        <f t="shared" ref="O68:O103" si="20">IF(ISBLANK(K68),"",IF(L68, "https://raw.githubusercontent.com/PatrickVibild/TellusAmazonPictures/master/pictures/"&amp;K68&amp;"/3.jpg","https://download.HP.com/Images/Parts/"&amp;K68&amp;"/"&amp;K68&amp;"_details.jpg"))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4" t="e">
        <f>MATCH(G68,options!$D$1:$D$20,0)</f>
        <v>#N/A</v>
      </c>
    </row>
    <row r="69" spans="5:22" x14ac:dyDescent="0.15">
      <c r="E69" s="58"/>
      <c r="F69" s="59"/>
      <c r="G69" s="5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9"/>
      <c r="J69" s="59"/>
      <c r="K69" s="48"/>
      <c r="L69" s="48"/>
      <c r="M69" s="48" t="str">
        <f t="shared" si="18"/>
        <v/>
      </c>
      <c r="N69" s="48" t="str">
        <f t="shared" si="19"/>
        <v/>
      </c>
      <c r="O69" s="49" t="str">
        <f t="shared" si="20"/>
        <v/>
      </c>
      <c r="P69" t="str">
        <f t="shared" si="21"/>
        <v/>
      </c>
      <c r="Q69" t="str">
        <f t="shared" si="22"/>
        <v/>
      </c>
      <c r="R69" t="str">
        <f t="shared" si="23"/>
        <v/>
      </c>
      <c r="S69" t="str">
        <f t="shared" si="24"/>
        <v/>
      </c>
      <c r="T69" t="str">
        <f t="shared" si="25"/>
        <v/>
      </c>
      <c r="U69" t="str">
        <f t="shared" si="26"/>
        <v/>
      </c>
      <c r="V69" s="44" t="e">
        <f>MATCH(G69,options!$D$1:$D$20,0)</f>
        <v>#N/A</v>
      </c>
    </row>
    <row r="70" spans="5:22" x14ac:dyDescent="0.15">
      <c r="E70" s="58"/>
      <c r="F70" s="59"/>
      <c r="G70" s="5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9"/>
      <c r="J70" s="59"/>
      <c r="K70" s="48"/>
      <c r="L70" s="48"/>
      <c r="M70" s="48" t="str">
        <f t="shared" si="18"/>
        <v/>
      </c>
      <c r="N70" s="48" t="str">
        <f t="shared" si="19"/>
        <v/>
      </c>
      <c r="O70" s="49" t="str">
        <f t="shared" si="20"/>
        <v/>
      </c>
      <c r="P70" t="str">
        <f t="shared" si="21"/>
        <v/>
      </c>
      <c r="Q70" t="str">
        <f t="shared" si="22"/>
        <v/>
      </c>
      <c r="R70" t="str">
        <f t="shared" si="23"/>
        <v/>
      </c>
      <c r="S70" t="str">
        <f t="shared" si="24"/>
        <v/>
      </c>
      <c r="T70" t="str">
        <f t="shared" si="25"/>
        <v/>
      </c>
      <c r="U70" t="str">
        <f t="shared" si="26"/>
        <v/>
      </c>
      <c r="V70" s="44" t="e">
        <f>MATCH(G70,options!$D$1:$D$20,0)</f>
        <v>#N/A</v>
      </c>
    </row>
    <row r="71" spans="5:22" x14ac:dyDescent="0.15">
      <c r="E71" s="58"/>
      <c r="F71" s="59"/>
      <c r="G71" s="5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9"/>
      <c r="J71" s="59"/>
      <c r="K71" s="48"/>
      <c r="L71" s="48"/>
      <c r="M71" s="48" t="str">
        <f t="shared" si="18"/>
        <v/>
      </c>
      <c r="N71" s="48" t="str">
        <f t="shared" si="19"/>
        <v/>
      </c>
      <c r="O71" s="49" t="str">
        <f t="shared" si="20"/>
        <v/>
      </c>
      <c r="P71" t="str">
        <f t="shared" si="21"/>
        <v/>
      </c>
      <c r="Q71" t="str">
        <f t="shared" si="22"/>
        <v/>
      </c>
      <c r="R71" t="str">
        <f t="shared" si="23"/>
        <v/>
      </c>
      <c r="S71" t="str">
        <f t="shared" si="24"/>
        <v/>
      </c>
      <c r="T71" t="str">
        <f t="shared" si="25"/>
        <v/>
      </c>
      <c r="U71" t="str">
        <f t="shared" si="26"/>
        <v/>
      </c>
      <c r="V71" s="44" t="e">
        <f>MATCH(G71,options!$D$1:$D$20,0)</f>
        <v>#N/A</v>
      </c>
    </row>
    <row r="72" spans="5:22" x14ac:dyDescent="0.15">
      <c r="E72" s="58"/>
      <c r="F72" s="59"/>
      <c r="G72" s="5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9"/>
      <c r="J72" s="59"/>
      <c r="K72" s="48"/>
      <c r="L72" s="48"/>
      <c r="M72" s="48" t="str">
        <f t="shared" si="18"/>
        <v/>
      </c>
      <c r="N72" s="48" t="str">
        <f t="shared" si="19"/>
        <v/>
      </c>
      <c r="O72" s="49" t="str">
        <f t="shared" si="20"/>
        <v/>
      </c>
      <c r="P72" t="str">
        <f t="shared" si="21"/>
        <v/>
      </c>
      <c r="Q72" t="str">
        <f t="shared" si="22"/>
        <v/>
      </c>
      <c r="R72" t="str">
        <f t="shared" si="23"/>
        <v/>
      </c>
      <c r="S72" t="str">
        <f t="shared" si="24"/>
        <v/>
      </c>
      <c r="T72" t="str">
        <f t="shared" si="25"/>
        <v/>
      </c>
      <c r="U72" t="str">
        <f t="shared" si="26"/>
        <v/>
      </c>
      <c r="V72" s="44" t="e">
        <f>MATCH(G72,options!$D$1:$D$20,0)</f>
        <v>#N/A</v>
      </c>
    </row>
    <row r="73" spans="5:22" x14ac:dyDescent="0.15">
      <c r="E73" s="58"/>
      <c r="F73" s="59"/>
      <c r="G73" s="5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9"/>
      <c r="J73" s="59"/>
      <c r="K73" s="48"/>
      <c r="L73" s="48"/>
      <c r="M73" s="48" t="str">
        <f t="shared" si="18"/>
        <v/>
      </c>
      <c r="N73" s="48" t="str">
        <f t="shared" si="19"/>
        <v/>
      </c>
      <c r="O73" s="49" t="str">
        <f t="shared" si="20"/>
        <v/>
      </c>
      <c r="P73" t="str">
        <f t="shared" si="21"/>
        <v/>
      </c>
      <c r="Q73" t="str">
        <f t="shared" si="22"/>
        <v/>
      </c>
      <c r="R73" t="str">
        <f t="shared" si="23"/>
        <v/>
      </c>
      <c r="S73" t="str">
        <f t="shared" si="24"/>
        <v/>
      </c>
      <c r="T73" t="str">
        <f t="shared" si="25"/>
        <v/>
      </c>
      <c r="U73" t="str">
        <f t="shared" si="26"/>
        <v/>
      </c>
      <c r="V73" s="44" t="e">
        <f>MATCH(G73,options!$D$1:$D$20,0)</f>
        <v>#N/A</v>
      </c>
    </row>
    <row r="74" spans="5:22" x14ac:dyDescent="0.15">
      <c r="E74" s="58"/>
      <c r="F74" s="59"/>
      <c r="G74" s="5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9"/>
      <c r="J74" s="59"/>
      <c r="K74" s="48"/>
      <c r="L74" s="48"/>
      <c r="M74" s="48" t="str">
        <f t="shared" si="18"/>
        <v/>
      </c>
      <c r="N74" s="48" t="str">
        <f t="shared" si="19"/>
        <v/>
      </c>
      <c r="O74" s="49" t="str">
        <f t="shared" si="20"/>
        <v/>
      </c>
      <c r="P74" t="str">
        <f t="shared" si="21"/>
        <v/>
      </c>
      <c r="Q74" t="str">
        <f t="shared" si="22"/>
        <v/>
      </c>
      <c r="R74" t="str">
        <f t="shared" si="23"/>
        <v/>
      </c>
      <c r="S74" t="str">
        <f t="shared" si="24"/>
        <v/>
      </c>
      <c r="T74" t="str">
        <f t="shared" si="25"/>
        <v/>
      </c>
      <c r="U74" t="str">
        <f t="shared" si="26"/>
        <v/>
      </c>
      <c r="V74" s="44" t="e">
        <f>MATCH(G74,options!$D$1:$D$20,0)</f>
        <v>#N/A</v>
      </c>
    </row>
    <row r="75" spans="5:22" x14ac:dyDescent="0.15">
      <c r="E75" s="58"/>
      <c r="F75" s="59"/>
      <c r="G75" s="5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9"/>
      <c r="J75" s="59"/>
      <c r="K75" s="48"/>
      <c r="L75" s="48"/>
      <c r="M75" s="48" t="str">
        <f t="shared" si="18"/>
        <v/>
      </c>
      <c r="N75" s="48" t="str">
        <f t="shared" si="19"/>
        <v/>
      </c>
      <c r="O75" s="49" t="str">
        <f t="shared" si="20"/>
        <v/>
      </c>
      <c r="P75" t="str">
        <f t="shared" si="21"/>
        <v/>
      </c>
      <c r="Q75" t="str">
        <f t="shared" si="22"/>
        <v/>
      </c>
      <c r="R75" t="str">
        <f t="shared" si="23"/>
        <v/>
      </c>
      <c r="S75" t="str">
        <f t="shared" si="24"/>
        <v/>
      </c>
      <c r="T75" t="str">
        <f t="shared" si="25"/>
        <v/>
      </c>
      <c r="U75" t="str">
        <f t="shared" si="26"/>
        <v/>
      </c>
      <c r="V75" s="44" t="e">
        <f>MATCH(G75,options!$D$1:$D$20,0)</f>
        <v>#N/A</v>
      </c>
    </row>
    <row r="76" spans="5:22" x14ac:dyDescent="0.15">
      <c r="E76" s="58"/>
      <c r="F76" s="59"/>
      <c r="G76" s="5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9"/>
      <c r="J76" s="59"/>
      <c r="K76" s="48"/>
      <c r="L76" s="48"/>
      <c r="M76" s="48" t="str">
        <f t="shared" si="18"/>
        <v/>
      </c>
      <c r="N76" s="48" t="str">
        <f t="shared" si="19"/>
        <v/>
      </c>
      <c r="O76" s="49" t="str">
        <f t="shared" si="20"/>
        <v/>
      </c>
      <c r="P76" t="str">
        <f t="shared" si="21"/>
        <v/>
      </c>
      <c r="Q76" t="str">
        <f t="shared" si="22"/>
        <v/>
      </c>
      <c r="R76" t="str">
        <f t="shared" si="23"/>
        <v/>
      </c>
      <c r="S76" t="str">
        <f t="shared" si="24"/>
        <v/>
      </c>
      <c r="T76" t="str">
        <f t="shared" si="25"/>
        <v/>
      </c>
      <c r="U76" t="str">
        <f t="shared" si="26"/>
        <v/>
      </c>
      <c r="V76" s="44" t="e">
        <f>MATCH(G76,options!$D$1:$D$20,0)</f>
        <v>#N/A</v>
      </c>
    </row>
    <row r="77" spans="5:22" x14ac:dyDescent="0.15">
      <c r="E77" s="58"/>
      <c r="F77" s="59"/>
      <c r="G77" s="5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9"/>
      <c r="J77" s="59"/>
      <c r="K77" s="48"/>
      <c r="L77" s="48"/>
      <c r="M77" s="48" t="str">
        <f t="shared" si="18"/>
        <v/>
      </c>
      <c r="N77" s="48" t="str">
        <f t="shared" si="19"/>
        <v/>
      </c>
      <c r="O77" s="49" t="str">
        <f t="shared" si="20"/>
        <v/>
      </c>
      <c r="P77" t="str">
        <f t="shared" si="21"/>
        <v/>
      </c>
      <c r="Q77" t="str">
        <f t="shared" si="22"/>
        <v/>
      </c>
      <c r="R77" t="str">
        <f t="shared" si="23"/>
        <v/>
      </c>
      <c r="S77" t="str">
        <f t="shared" si="24"/>
        <v/>
      </c>
      <c r="T77" t="str">
        <f t="shared" si="25"/>
        <v/>
      </c>
      <c r="U77" t="str">
        <f t="shared" si="26"/>
        <v/>
      </c>
      <c r="V77" s="44" t="e">
        <f>MATCH(G77,options!$D$1:$D$20,0)</f>
        <v>#N/A</v>
      </c>
    </row>
    <row r="78" spans="5:22" x14ac:dyDescent="0.15">
      <c r="E78" s="58"/>
      <c r="F78" s="59"/>
      <c r="G78" s="5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9"/>
      <c r="J78" s="59"/>
      <c r="K78" s="48"/>
      <c r="L78" s="48"/>
      <c r="M78" s="48" t="str">
        <f t="shared" si="18"/>
        <v/>
      </c>
      <c r="N78" s="48" t="str">
        <f t="shared" si="19"/>
        <v/>
      </c>
      <c r="O78" s="49" t="str">
        <f t="shared" si="20"/>
        <v/>
      </c>
      <c r="P78" t="str">
        <f t="shared" si="21"/>
        <v/>
      </c>
      <c r="Q78" t="str">
        <f t="shared" si="22"/>
        <v/>
      </c>
      <c r="R78" t="str">
        <f t="shared" si="23"/>
        <v/>
      </c>
      <c r="S78" t="str">
        <f t="shared" si="24"/>
        <v/>
      </c>
      <c r="T78" t="str">
        <f t="shared" si="25"/>
        <v/>
      </c>
      <c r="U78" t="str">
        <f t="shared" si="26"/>
        <v/>
      </c>
      <c r="V78" s="44" t="e">
        <f>MATCH(G78,options!$D$1:$D$20,0)</f>
        <v>#N/A</v>
      </c>
    </row>
    <row r="79" spans="5:22" x14ac:dyDescent="0.15">
      <c r="E79" s="58"/>
      <c r="F79" s="59"/>
      <c r="G79" s="5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9"/>
      <c r="J79" s="59"/>
      <c r="K79" s="48"/>
      <c r="L79" s="48"/>
      <c r="M79" s="48" t="str">
        <f t="shared" si="18"/>
        <v/>
      </c>
      <c r="N79" s="48" t="str">
        <f t="shared" si="19"/>
        <v/>
      </c>
      <c r="O79" s="49" t="str">
        <f t="shared" si="20"/>
        <v/>
      </c>
      <c r="P79" t="str">
        <f t="shared" si="21"/>
        <v/>
      </c>
      <c r="Q79" t="str">
        <f t="shared" si="22"/>
        <v/>
      </c>
      <c r="R79" t="str">
        <f t="shared" si="23"/>
        <v/>
      </c>
      <c r="S79" t="str">
        <f t="shared" si="24"/>
        <v/>
      </c>
      <c r="T79" t="str">
        <f t="shared" si="25"/>
        <v/>
      </c>
      <c r="U79" t="str">
        <f t="shared" si="26"/>
        <v/>
      </c>
      <c r="V79" s="44" t="e">
        <f>MATCH(G79,options!$D$1:$D$20,0)</f>
        <v>#N/A</v>
      </c>
    </row>
    <row r="80" spans="5:22" x14ac:dyDescent="0.15">
      <c r="E80" s="58"/>
      <c r="F80" s="59"/>
      <c r="G80" s="5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9"/>
      <c r="J80" s="59"/>
      <c r="K80" s="48"/>
      <c r="L80" s="48"/>
      <c r="M80" s="48" t="str">
        <f t="shared" si="18"/>
        <v/>
      </c>
      <c r="N80" s="48" t="str">
        <f t="shared" si="19"/>
        <v/>
      </c>
      <c r="O80" s="49" t="str">
        <f t="shared" si="20"/>
        <v/>
      </c>
      <c r="P80" t="str">
        <f t="shared" si="21"/>
        <v/>
      </c>
      <c r="Q80" t="str">
        <f t="shared" si="22"/>
        <v/>
      </c>
      <c r="R80" t="str">
        <f t="shared" si="23"/>
        <v/>
      </c>
      <c r="S80" t="str">
        <f t="shared" si="24"/>
        <v/>
      </c>
      <c r="T80" t="str">
        <f t="shared" si="25"/>
        <v/>
      </c>
      <c r="U80" t="str">
        <f t="shared" si="26"/>
        <v/>
      </c>
      <c r="V80" s="44" t="e">
        <f>MATCH(G80,options!$D$1:$D$20,0)</f>
        <v>#N/A</v>
      </c>
    </row>
    <row r="81" spans="5:22" x14ac:dyDescent="0.15">
      <c r="E81" s="58"/>
      <c r="F81" s="59"/>
      <c r="G81" s="5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9"/>
      <c r="J81" s="59"/>
      <c r="K81" s="48"/>
      <c r="L81" s="48"/>
      <c r="M81" s="48" t="str">
        <f t="shared" si="18"/>
        <v/>
      </c>
      <c r="N81" s="48" t="str">
        <f t="shared" si="19"/>
        <v/>
      </c>
      <c r="O81" s="49" t="str">
        <f t="shared" si="20"/>
        <v/>
      </c>
      <c r="P81" t="str">
        <f t="shared" si="21"/>
        <v/>
      </c>
      <c r="Q81" t="str">
        <f t="shared" si="22"/>
        <v/>
      </c>
      <c r="R81" t="str">
        <f t="shared" si="23"/>
        <v/>
      </c>
      <c r="S81" t="str">
        <f t="shared" si="24"/>
        <v/>
      </c>
      <c r="T81" t="str">
        <f t="shared" si="25"/>
        <v/>
      </c>
      <c r="U81" t="str">
        <f t="shared" si="26"/>
        <v/>
      </c>
      <c r="V81" s="44" t="e">
        <f>MATCH(G81,options!$D$1:$D$20,0)</f>
        <v>#N/A</v>
      </c>
    </row>
    <row r="82" spans="5:22" x14ac:dyDescent="0.15">
      <c r="E82" s="58"/>
      <c r="F82" s="59"/>
      <c r="G82" s="5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9"/>
      <c r="J82" s="59"/>
      <c r="K82" s="48"/>
      <c r="L82" s="48"/>
      <c r="M82" s="48" t="str">
        <f t="shared" si="18"/>
        <v/>
      </c>
      <c r="N82" s="48" t="str">
        <f t="shared" si="19"/>
        <v/>
      </c>
      <c r="O82" s="49" t="str">
        <f t="shared" si="20"/>
        <v/>
      </c>
      <c r="P82" t="str">
        <f t="shared" si="21"/>
        <v/>
      </c>
      <c r="Q82" t="str">
        <f t="shared" si="22"/>
        <v/>
      </c>
      <c r="R82" t="str">
        <f t="shared" si="23"/>
        <v/>
      </c>
      <c r="S82" t="str">
        <f t="shared" si="24"/>
        <v/>
      </c>
      <c r="T82" t="str">
        <f t="shared" si="25"/>
        <v/>
      </c>
      <c r="U82" t="str">
        <f t="shared" si="26"/>
        <v/>
      </c>
      <c r="V82" s="44" t="e">
        <f>MATCH(G82,options!$D$1:$D$20,0)</f>
        <v>#N/A</v>
      </c>
    </row>
    <row r="83" spans="5:22" x14ac:dyDescent="0.15">
      <c r="E83" s="58"/>
      <c r="F83" s="59"/>
      <c r="G83" s="5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9"/>
      <c r="J83" s="59"/>
      <c r="K83" s="48"/>
      <c r="L83" s="48"/>
      <c r="M83" s="48" t="str">
        <f t="shared" si="18"/>
        <v/>
      </c>
      <c r="N83" s="48" t="str">
        <f t="shared" si="19"/>
        <v/>
      </c>
      <c r="O83" s="49" t="str">
        <f t="shared" si="20"/>
        <v/>
      </c>
      <c r="P83" t="str">
        <f t="shared" si="21"/>
        <v/>
      </c>
      <c r="Q83" t="str">
        <f t="shared" si="22"/>
        <v/>
      </c>
      <c r="R83" t="str">
        <f t="shared" si="23"/>
        <v/>
      </c>
      <c r="S83" t="str">
        <f t="shared" si="24"/>
        <v/>
      </c>
      <c r="T83" t="str">
        <f t="shared" si="25"/>
        <v/>
      </c>
      <c r="U83" t="str">
        <f t="shared" si="26"/>
        <v/>
      </c>
      <c r="V83" s="44" t="e">
        <f>MATCH(G83,options!$D$1:$D$20,0)</f>
        <v>#N/A</v>
      </c>
    </row>
    <row r="84" spans="5:22" x14ac:dyDescent="0.15">
      <c r="E84" s="58"/>
      <c r="F84" s="59"/>
      <c r="G84" s="5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9"/>
      <c r="J84" s="59"/>
      <c r="K84" s="48"/>
      <c r="L84" s="48"/>
      <c r="M84" s="48" t="str">
        <f t="shared" si="18"/>
        <v/>
      </c>
      <c r="N84" s="48" t="str">
        <f t="shared" si="19"/>
        <v/>
      </c>
      <c r="O84" s="49" t="str">
        <f t="shared" si="20"/>
        <v/>
      </c>
      <c r="P84" t="str">
        <f t="shared" si="21"/>
        <v/>
      </c>
      <c r="Q84" t="str">
        <f t="shared" si="22"/>
        <v/>
      </c>
      <c r="R84" t="str">
        <f t="shared" si="23"/>
        <v/>
      </c>
      <c r="S84" t="str">
        <f t="shared" si="24"/>
        <v/>
      </c>
      <c r="T84" t="str">
        <f t="shared" si="25"/>
        <v/>
      </c>
      <c r="U84" t="str">
        <f t="shared" si="26"/>
        <v/>
      </c>
      <c r="V84" s="44" t="e">
        <f>MATCH(G84,options!$D$1:$D$20,0)</f>
        <v>#N/A</v>
      </c>
    </row>
    <row r="85" spans="5:22" x14ac:dyDescent="0.15">
      <c r="E85" s="58"/>
      <c r="F85" s="59"/>
      <c r="G85" s="5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9"/>
      <c r="J85" s="59"/>
      <c r="K85" s="48"/>
      <c r="L85" s="48"/>
      <c r="M85" s="48" t="str">
        <f t="shared" si="18"/>
        <v/>
      </c>
      <c r="N85" s="48" t="str">
        <f t="shared" si="19"/>
        <v/>
      </c>
      <c r="O85" s="49" t="str">
        <f t="shared" si="20"/>
        <v/>
      </c>
      <c r="P85" t="str">
        <f t="shared" si="21"/>
        <v/>
      </c>
      <c r="Q85" t="str">
        <f t="shared" si="22"/>
        <v/>
      </c>
      <c r="R85" t="str">
        <f t="shared" si="23"/>
        <v/>
      </c>
      <c r="S85" t="str">
        <f t="shared" si="24"/>
        <v/>
      </c>
      <c r="T85" t="str">
        <f t="shared" si="25"/>
        <v/>
      </c>
      <c r="U85" t="str">
        <f t="shared" si="26"/>
        <v/>
      </c>
      <c r="V85" s="44" t="e">
        <f>MATCH(G85,options!$D$1:$D$20,0)</f>
        <v>#N/A</v>
      </c>
    </row>
    <row r="86" spans="5:22" x14ac:dyDescent="0.15">
      <c r="E86" s="58"/>
      <c r="F86" s="59"/>
      <c r="G86" s="5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9"/>
      <c r="J86" s="59"/>
      <c r="K86" s="48"/>
      <c r="L86" s="48"/>
      <c r="M86" s="48" t="str">
        <f t="shared" si="18"/>
        <v/>
      </c>
      <c r="N86" s="48" t="str">
        <f t="shared" si="19"/>
        <v/>
      </c>
      <c r="O86" s="49" t="str">
        <f t="shared" si="20"/>
        <v/>
      </c>
      <c r="P86" t="str">
        <f t="shared" si="21"/>
        <v/>
      </c>
      <c r="Q86" t="str">
        <f t="shared" si="22"/>
        <v/>
      </c>
      <c r="R86" t="str">
        <f t="shared" si="23"/>
        <v/>
      </c>
      <c r="S86" t="str">
        <f t="shared" si="24"/>
        <v/>
      </c>
      <c r="T86" t="str">
        <f t="shared" si="25"/>
        <v/>
      </c>
      <c r="U86" t="str">
        <f t="shared" si="26"/>
        <v/>
      </c>
      <c r="V86" s="44" t="e">
        <f>MATCH(G86,options!$D$1:$D$20,0)</f>
        <v>#N/A</v>
      </c>
    </row>
    <row r="87" spans="5:22" x14ac:dyDescent="0.15">
      <c r="E87" s="58"/>
      <c r="F87" s="59"/>
      <c r="G87" s="5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9"/>
      <c r="J87" s="59"/>
      <c r="K87" s="48"/>
      <c r="L87" s="48"/>
      <c r="M87" s="48" t="str">
        <f t="shared" si="18"/>
        <v/>
      </c>
      <c r="N87" s="48" t="str">
        <f t="shared" si="19"/>
        <v/>
      </c>
      <c r="O87" s="49" t="str">
        <f t="shared" si="20"/>
        <v/>
      </c>
      <c r="P87" t="str">
        <f t="shared" si="21"/>
        <v/>
      </c>
      <c r="Q87" t="str">
        <f t="shared" si="22"/>
        <v/>
      </c>
      <c r="R87" t="str">
        <f t="shared" si="23"/>
        <v/>
      </c>
      <c r="S87" t="str">
        <f t="shared" si="24"/>
        <v/>
      </c>
      <c r="T87" t="str">
        <f t="shared" si="25"/>
        <v/>
      </c>
      <c r="U87" t="str">
        <f t="shared" si="26"/>
        <v/>
      </c>
      <c r="V87" s="44" t="e">
        <f>MATCH(G87,options!$D$1:$D$20,0)</f>
        <v>#N/A</v>
      </c>
    </row>
    <row r="88" spans="5:22" x14ac:dyDescent="0.15">
      <c r="E88" s="58"/>
      <c r="F88" s="59"/>
      <c r="G88" s="5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9"/>
      <c r="J88" s="59"/>
      <c r="K88" s="48"/>
      <c r="L88" s="48"/>
      <c r="M88" s="48" t="str">
        <f t="shared" si="18"/>
        <v/>
      </c>
      <c r="N88" s="48" t="str">
        <f t="shared" si="19"/>
        <v/>
      </c>
      <c r="O88" s="49" t="str">
        <f t="shared" si="20"/>
        <v/>
      </c>
      <c r="P88" t="str">
        <f t="shared" si="21"/>
        <v/>
      </c>
      <c r="Q88" t="str">
        <f t="shared" si="22"/>
        <v/>
      </c>
      <c r="R88" t="str">
        <f t="shared" si="23"/>
        <v/>
      </c>
      <c r="S88" t="str">
        <f t="shared" si="24"/>
        <v/>
      </c>
      <c r="T88" t="str">
        <f t="shared" si="25"/>
        <v/>
      </c>
      <c r="U88" t="str">
        <f t="shared" si="26"/>
        <v/>
      </c>
      <c r="V88" s="44" t="e">
        <f>MATCH(G88,options!$D$1:$D$20,0)</f>
        <v>#N/A</v>
      </c>
    </row>
    <row r="89" spans="5:22" x14ac:dyDescent="0.15">
      <c r="E89" s="58"/>
      <c r="F89" s="59"/>
      <c r="G89" s="5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9"/>
      <c r="J89" s="59"/>
      <c r="K89" s="48"/>
      <c r="L89" s="48"/>
      <c r="M89" s="48" t="str">
        <f t="shared" si="18"/>
        <v/>
      </c>
      <c r="N89" s="48" t="str">
        <f t="shared" si="19"/>
        <v/>
      </c>
      <c r="O89" s="49" t="str">
        <f t="shared" si="20"/>
        <v/>
      </c>
      <c r="P89" t="str">
        <f t="shared" si="21"/>
        <v/>
      </c>
      <c r="Q89" t="str">
        <f t="shared" si="22"/>
        <v/>
      </c>
      <c r="R89" t="str">
        <f t="shared" si="23"/>
        <v/>
      </c>
      <c r="S89" t="str">
        <f t="shared" si="24"/>
        <v/>
      </c>
      <c r="T89" t="str">
        <f t="shared" si="25"/>
        <v/>
      </c>
      <c r="U89" t="str">
        <f t="shared" si="26"/>
        <v/>
      </c>
      <c r="V89" s="44" t="e">
        <f>MATCH(G89,options!$D$1:$D$20,0)</f>
        <v>#N/A</v>
      </c>
    </row>
    <row r="90" spans="5:22" x14ac:dyDescent="0.15">
      <c r="E90" s="58"/>
      <c r="F90" s="59"/>
      <c r="G90" s="5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9"/>
      <c r="J90" s="59"/>
      <c r="K90" s="48"/>
      <c r="L90" s="48"/>
      <c r="M90" s="48" t="str">
        <f t="shared" si="18"/>
        <v/>
      </c>
      <c r="N90" s="48" t="str">
        <f t="shared" si="19"/>
        <v/>
      </c>
      <c r="O90" s="49" t="str">
        <f t="shared" si="20"/>
        <v/>
      </c>
      <c r="P90" t="str">
        <f t="shared" si="21"/>
        <v/>
      </c>
      <c r="Q90" t="str">
        <f t="shared" si="22"/>
        <v/>
      </c>
      <c r="R90" t="str">
        <f t="shared" si="23"/>
        <v/>
      </c>
      <c r="S90" t="str">
        <f t="shared" si="24"/>
        <v/>
      </c>
      <c r="T90" t="str">
        <f t="shared" si="25"/>
        <v/>
      </c>
      <c r="U90" t="str">
        <f t="shared" si="26"/>
        <v/>
      </c>
      <c r="V90" s="44" t="e">
        <f>MATCH(G90,options!$D$1:$D$20,0)</f>
        <v>#N/A</v>
      </c>
    </row>
    <row r="91" spans="5:22" x14ac:dyDescent="0.15">
      <c r="E91" s="58"/>
      <c r="F91" s="59"/>
      <c r="G91" s="5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9"/>
      <c r="J91" s="59"/>
      <c r="K91" s="48"/>
      <c r="L91" s="48"/>
      <c r="M91" s="48" t="str">
        <f t="shared" si="18"/>
        <v/>
      </c>
      <c r="N91" s="48" t="str">
        <f t="shared" si="19"/>
        <v/>
      </c>
      <c r="O91" s="49" t="str">
        <f t="shared" si="20"/>
        <v/>
      </c>
      <c r="P91" t="str">
        <f t="shared" si="21"/>
        <v/>
      </c>
      <c r="Q91" t="str">
        <f t="shared" si="22"/>
        <v/>
      </c>
      <c r="R91" t="str">
        <f t="shared" si="23"/>
        <v/>
      </c>
      <c r="S91" t="str">
        <f t="shared" si="24"/>
        <v/>
      </c>
      <c r="T91" t="str">
        <f t="shared" si="25"/>
        <v/>
      </c>
      <c r="U91" t="str">
        <f t="shared" si="26"/>
        <v/>
      </c>
      <c r="V91" s="44" t="e">
        <f>MATCH(G91,options!$D$1:$D$20,0)</f>
        <v>#N/A</v>
      </c>
    </row>
    <row r="92" spans="5:22" x14ac:dyDescent="0.15">
      <c r="E92" s="58"/>
      <c r="F92" s="59"/>
      <c r="G92" s="5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9"/>
      <c r="J92" s="59"/>
      <c r="K92" s="48"/>
      <c r="L92" s="48"/>
      <c r="M92" s="48" t="str">
        <f t="shared" si="18"/>
        <v/>
      </c>
      <c r="N92" s="48" t="str">
        <f t="shared" si="19"/>
        <v/>
      </c>
      <c r="O92" s="49" t="str">
        <f t="shared" si="20"/>
        <v/>
      </c>
      <c r="P92" t="str">
        <f t="shared" si="21"/>
        <v/>
      </c>
      <c r="Q92" t="str">
        <f t="shared" si="22"/>
        <v/>
      </c>
      <c r="R92" t="str">
        <f t="shared" si="23"/>
        <v/>
      </c>
      <c r="S92" t="str">
        <f t="shared" si="24"/>
        <v/>
      </c>
      <c r="T92" t="str">
        <f t="shared" si="25"/>
        <v/>
      </c>
      <c r="U92" t="str">
        <f t="shared" si="26"/>
        <v/>
      </c>
      <c r="V92" s="44" t="e">
        <f>MATCH(G92,options!$D$1:$D$20,0)</f>
        <v>#N/A</v>
      </c>
    </row>
    <row r="93" spans="5:22" x14ac:dyDescent="0.15">
      <c r="E93" s="58"/>
      <c r="F93" s="59"/>
      <c r="G93" s="5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9"/>
      <c r="J93" s="59"/>
      <c r="K93" s="48"/>
      <c r="L93" s="48"/>
      <c r="M93" s="48" t="str">
        <f t="shared" si="18"/>
        <v/>
      </c>
      <c r="N93" s="48" t="str">
        <f t="shared" si="19"/>
        <v/>
      </c>
      <c r="O93" s="49" t="str">
        <f t="shared" si="20"/>
        <v/>
      </c>
      <c r="P93" t="str">
        <f t="shared" si="21"/>
        <v/>
      </c>
      <c r="Q93" t="str">
        <f t="shared" si="22"/>
        <v/>
      </c>
      <c r="R93" t="str">
        <f t="shared" si="23"/>
        <v/>
      </c>
      <c r="S93" t="str">
        <f t="shared" si="24"/>
        <v/>
      </c>
      <c r="T93" t="str">
        <f t="shared" si="25"/>
        <v/>
      </c>
      <c r="U93" t="str">
        <f t="shared" si="26"/>
        <v/>
      </c>
      <c r="V93" s="44" t="e">
        <f>MATCH(G93,options!$D$1:$D$20,0)</f>
        <v>#N/A</v>
      </c>
    </row>
    <row r="94" spans="5:22" x14ac:dyDescent="0.15">
      <c r="E94" s="58"/>
      <c r="F94" s="59"/>
      <c r="G94" s="5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9"/>
      <c r="J94" s="59"/>
      <c r="K94" s="48"/>
      <c r="L94" s="48"/>
      <c r="M94" s="48" t="str">
        <f t="shared" si="18"/>
        <v/>
      </c>
      <c r="N94" s="48" t="str">
        <f t="shared" si="19"/>
        <v/>
      </c>
      <c r="O94" s="49" t="str">
        <f t="shared" si="20"/>
        <v/>
      </c>
      <c r="P94" t="str">
        <f t="shared" si="21"/>
        <v/>
      </c>
      <c r="Q94" t="str">
        <f t="shared" si="22"/>
        <v/>
      </c>
      <c r="R94" t="str">
        <f t="shared" si="23"/>
        <v/>
      </c>
      <c r="S94" t="str">
        <f t="shared" si="24"/>
        <v/>
      </c>
      <c r="T94" t="str">
        <f t="shared" si="25"/>
        <v/>
      </c>
      <c r="U94" t="str">
        <f t="shared" si="26"/>
        <v/>
      </c>
      <c r="V94" s="44" t="e">
        <f>MATCH(G94,options!$D$1:$D$20,0)</f>
        <v>#N/A</v>
      </c>
    </row>
    <row r="95" spans="5:22" x14ac:dyDescent="0.15">
      <c r="E95" s="58"/>
      <c r="F95" s="59"/>
      <c r="G95" s="5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9"/>
      <c r="J95" s="59"/>
      <c r="K95" s="48"/>
      <c r="L95" s="48"/>
      <c r="M95" s="48" t="str">
        <f t="shared" si="18"/>
        <v/>
      </c>
      <c r="N95" s="48" t="str">
        <f t="shared" si="19"/>
        <v/>
      </c>
      <c r="O95" s="49" t="str">
        <f t="shared" si="20"/>
        <v/>
      </c>
      <c r="P95" t="str">
        <f t="shared" si="21"/>
        <v/>
      </c>
      <c r="Q95" t="str">
        <f t="shared" si="22"/>
        <v/>
      </c>
      <c r="R95" t="str">
        <f t="shared" si="23"/>
        <v/>
      </c>
      <c r="S95" t="str">
        <f t="shared" si="24"/>
        <v/>
      </c>
      <c r="T95" t="str">
        <f t="shared" si="25"/>
        <v/>
      </c>
      <c r="U95" t="str">
        <f t="shared" si="26"/>
        <v/>
      </c>
      <c r="V95" s="44" t="e">
        <f>MATCH(G95,options!$D$1:$D$20,0)</f>
        <v>#N/A</v>
      </c>
    </row>
    <row r="96" spans="5:22" x14ac:dyDescent="0.15">
      <c r="E96" s="58"/>
      <c r="F96" s="59"/>
      <c r="G96" s="5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9"/>
      <c r="J96" s="59"/>
      <c r="K96" s="48"/>
      <c r="L96" s="48"/>
      <c r="M96" s="48" t="str">
        <f t="shared" si="18"/>
        <v/>
      </c>
      <c r="N96" s="48" t="str">
        <f t="shared" si="19"/>
        <v/>
      </c>
      <c r="O96" s="49" t="str">
        <f t="shared" si="20"/>
        <v/>
      </c>
      <c r="P96" t="str">
        <f t="shared" si="21"/>
        <v/>
      </c>
      <c r="Q96" t="str">
        <f t="shared" si="22"/>
        <v/>
      </c>
      <c r="R96" t="str">
        <f t="shared" si="23"/>
        <v/>
      </c>
      <c r="S96" t="str">
        <f t="shared" si="24"/>
        <v/>
      </c>
      <c r="T96" t="str">
        <f t="shared" si="25"/>
        <v/>
      </c>
      <c r="U96" t="str">
        <f t="shared" si="26"/>
        <v/>
      </c>
      <c r="V96" s="44" t="e">
        <f>MATCH(G96,options!$D$1:$D$20,0)</f>
        <v>#N/A</v>
      </c>
    </row>
    <row r="97" spans="5:22" x14ac:dyDescent="0.15">
      <c r="E97" s="58"/>
      <c r="F97" s="59"/>
      <c r="G97" s="5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9"/>
      <c r="J97" s="59"/>
      <c r="K97" s="48"/>
      <c r="L97" s="48"/>
      <c r="M97" s="48" t="str">
        <f t="shared" si="18"/>
        <v/>
      </c>
      <c r="N97" s="48" t="str">
        <f t="shared" si="19"/>
        <v/>
      </c>
      <c r="O97" s="49" t="str">
        <f t="shared" si="20"/>
        <v/>
      </c>
      <c r="P97" t="str">
        <f t="shared" si="21"/>
        <v/>
      </c>
      <c r="Q97" t="str">
        <f t="shared" si="22"/>
        <v/>
      </c>
      <c r="R97" t="str">
        <f t="shared" si="23"/>
        <v/>
      </c>
      <c r="S97" t="str">
        <f t="shared" si="24"/>
        <v/>
      </c>
      <c r="T97" t="str">
        <f t="shared" si="25"/>
        <v/>
      </c>
      <c r="U97" t="str">
        <f t="shared" si="26"/>
        <v/>
      </c>
      <c r="V97" s="44" t="e">
        <f>MATCH(G97,options!$D$1:$D$20,0)</f>
        <v>#N/A</v>
      </c>
    </row>
    <row r="98" spans="5:22" x14ac:dyDescent="0.15">
      <c r="E98" s="58"/>
      <c r="F98" s="59"/>
      <c r="G98" s="5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9"/>
      <c r="J98" s="59"/>
      <c r="K98" s="48"/>
      <c r="L98" s="48"/>
      <c r="M98" s="48" t="str">
        <f t="shared" si="18"/>
        <v/>
      </c>
      <c r="N98" s="48" t="str">
        <f t="shared" si="19"/>
        <v/>
      </c>
      <c r="O98" s="49" t="str">
        <f t="shared" si="20"/>
        <v/>
      </c>
      <c r="P98" t="str">
        <f t="shared" si="21"/>
        <v/>
      </c>
      <c r="Q98" t="str">
        <f t="shared" si="22"/>
        <v/>
      </c>
      <c r="R98" t="str">
        <f t="shared" si="23"/>
        <v/>
      </c>
      <c r="S98" t="str">
        <f t="shared" si="24"/>
        <v/>
      </c>
      <c r="T98" t="str">
        <f t="shared" si="25"/>
        <v/>
      </c>
      <c r="U98" t="str">
        <f t="shared" si="26"/>
        <v/>
      </c>
      <c r="V98" s="44" t="e">
        <f>MATCH(G98,options!$D$1:$D$20,0)</f>
        <v>#N/A</v>
      </c>
    </row>
    <row r="99" spans="5:22" x14ac:dyDescent="0.15">
      <c r="E99" s="58"/>
      <c r="F99" s="59"/>
      <c r="G99" s="5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9"/>
      <c r="J99" s="59"/>
      <c r="K99" s="48"/>
      <c r="L99" s="48"/>
      <c r="M99" s="48" t="str">
        <f t="shared" si="18"/>
        <v/>
      </c>
      <c r="N99" s="48" t="str">
        <f t="shared" si="19"/>
        <v/>
      </c>
      <c r="O99" s="49" t="str">
        <f t="shared" si="20"/>
        <v/>
      </c>
      <c r="P99" t="str">
        <f t="shared" si="21"/>
        <v/>
      </c>
      <c r="Q99" t="str">
        <f t="shared" si="22"/>
        <v/>
      </c>
      <c r="R99" t="str">
        <f t="shared" si="23"/>
        <v/>
      </c>
      <c r="S99" t="str">
        <f t="shared" si="24"/>
        <v/>
      </c>
      <c r="T99" t="str">
        <f t="shared" si="25"/>
        <v/>
      </c>
      <c r="U99" t="str">
        <f t="shared" si="26"/>
        <v/>
      </c>
      <c r="V99" s="44" t="e">
        <f>MATCH(G99,options!$D$1:$D$20,0)</f>
        <v>#N/A</v>
      </c>
    </row>
    <row r="100" spans="5:22" x14ac:dyDescent="0.15">
      <c r="E100" s="58"/>
      <c r="F100" s="59"/>
      <c r="G100" s="5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9"/>
      <c r="J100" s="59"/>
      <c r="K100" s="48"/>
      <c r="L100" s="48"/>
      <c r="M100" s="48" t="str">
        <f t="shared" ref="M100:M131" si="27">IF(ISBLANK(K100),"",IF(L100, "https://raw.githubusercontent.com/PatrickVibild/TellusAmazonPictures/master/pictures/"&amp;K100&amp;"/1.jpg","https://download.HP.com/Images/Parts/"&amp;K100&amp;"/"&amp;K100&amp;"_A.jpg"))</f>
        <v/>
      </c>
      <c r="N100" s="48" t="str">
        <f t="shared" si="19"/>
        <v/>
      </c>
      <c r="O100" s="49" t="str">
        <f t="shared" si="20"/>
        <v/>
      </c>
      <c r="P100" t="str">
        <f t="shared" si="21"/>
        <v/>
      </c>
      <c r="Q100" t="str">
        <f t="shared" si="22"/>
        <v/>
      </c>
      <c r="R100" t="str">
        <f t="shared" si="23"/>
        <v/>
      </c>
      <c r="S100" t="str">
        <f t="shared" si="24"/>
        <v/>
      </c>
      <c r="T100" t="str">
        <f t="shared" si="25"/>
        <v/>
      </c>
      <c r="U100" t="str">
        <f t="shared" si="26"/>
        <v/>
      </c>
      <c r="V100" s="44" t="e">
        <f>MATCH(G100,options!$D$1:$D$20,0)</f>
        <v>#N/A</v>
      </c>
    </row>
    <row r="101" spans="5:22" x14ac:dyDescent="0.15">
      <c r="E101" s="58"/>
      <c r="F101" s="59"/>
      <c r="G101" s="5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9"/>
      <c r="J101" s="59"/>
      <c r="K101" s="48"/>
      <c r="L101" s="48"/>
      <c r="M101" s="48" t="str">
        <f t="shared" si="27"/>
        <v/>
      </c>
      <c r="N101" s="48" t="str">
        <f t="shared" si="19"/>
        <v/>
      </c>
      <c r="O101" s="49" t="str">
        <f t="shared" si="20"/>
        <v/>
      </c>
      <c r="P101" t="str">
        <f t="shared" si="21"/>
        <v/>
      </c>
      <c r="Q101" t="str">
        <f t="shared" si="22"/>
        <v/>
      </c>
      <c r="R101" t="str">
        <f t="shared" si="23"/>
        <v/>
      </c>
      <c r="S101" t="str">
        <f t="shared" si="24"/>
        <v/>
      </c>
      <c r="T101" t="str">
        <f t="shared" si="25"/>
        <v/>
      </c>
      <c r="U101" t="str">
        <f t="shared" si="26"/>
        <v/>
      </c>
      <c r="V101" s="44" t="e">
        <f>MATCH(G101,options!$D$1:$D$20,0)</f>
        <v>#N/A</v>
      </c>
    </row>
    <row r="102" spans="5:22" x14ac:dyDescent="0.15">
      <c r="E102" s="58"/>
      <c r="F102" s="59"/>
      <c r="G102" s="5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9"/>
      <c r="J102" s="59"/>
      <c r="K102" s="48"/>
      <c r="L102" s="48"/>
      <c r="M102" s="48" t="str">
        <f t="shared" si="27"/>
        <v/>
      </c>
      <c r="N102" s="48" t="str">
        <f t="shared" si="19"/>
        <v/>
      </c>
      <c r="O102" s="49" t="str">
        <f t="shared" si="20"/>
        <v/>
      </c>
      <c r="P102" t="str">
        <f t="shared" si="21"/>
        <v/>
      </c>
      <c r="Q102" t="str">
        <f t="shared" si="22"/>
        <v/>
      </c>
      <c r="R102" t="str">
        <f t="shared" si="23"/>
        <v/>
      </c>
      <c r="S102" t="str">
        <f t="shared" si="24"/>
        <v/>
      </c>
      <c r="T102" t="str">
        <f t="shared" si="25"/>
        <v/>
      </c>
      <c r="U102" t="str">
        <f t="shared" si="26"/>
        <v/>
      </c>
      <c r="V102" s="44" t="e">
        <f>MATCH(G102,options!$D$1:$D$20,0)</f>
        <v>#N/A</v>
      </c>
    </row>
    <row r="103" spans="5:22" x14ac:dyDescent="0.15">
      <c r="E103" s="58"/>
      <c r="F103" s="59"/>
      <c r="G103" s="5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9"/>
      <c r="J103" s="59"/>
      <c r="K103" s="48"/>
      <c r="L103" s="48"/>
      <c r="M103" s="48" t="str">
        <f t="shared" si="27"/>
        <v/>
      </c>
      <c r="N103" s="48" t="str">
        <f t="shared" si="19"/>
        <v/>
      </c>
      <c r="O103" s="49" t="str">
        <f t="shared" si="20"/>
        <v/>
      </c>
      <c r="P103" t="str">
        <f t="shared" si="21"/>
        <v/>
      </c>
      <c r="Q103" t="str">
        <f t="shared" si="22"/>
        <v/>
      </c>
      <c r="R103" t="str">
        <f t="shared" si="23"/>
        <v/>
      </c>
      <c r="S103" t="str">
        <f t="shared" si="24"/>
        <v/>
      </c>
      <c r="T103" t="str">
        <f t="shared" si="25"/>
        <v/>
      </c>
      <c r="U103" t="str">
        <f t="shared" si="26"/>
        <v/>
      </c>
      <c r="V103" s="44" t="e">
        <f>MATCH(G103,options!$D$1:$D$20,0)</f>
        <v>#N/A</v>
      </c>
    </row>
    <row r="104" spans="5:22" x14ac:dyDescent="0.15">
      <c r="E104" s="58"/>
      <c r="F104" s="59"/>
      <c r="G104" s="5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9"/>
      <c r="J104" s="59"/>
      <c r="K104" s="48"/>
      <c r="L104" s="48"/>
      <c r="M104" s="48" t="str">
        <f>IF(ISBLANK(K104),"","https://download.HP.com/Images/Parts/"&amp;K104&amp;"/"&amp;K104&amp;"_A.jpg")</f>
        <v/>
      </c>
      <c r="N104" s="48" t="str">
        <f>IF(ISBLANK(K104),"","https://download.HP.com/Images/Parts/"&amp;K104&amp;"/"&amp;K104&amp;"_B.jpg")</f>
        <v/>
      </c>
      <c r="O104" s="49" t="str">
        <f>IF(ISBLANK(K104),"","https://download.HP.com/Images/Parts/"&amp;K104&amp;"/"&amp;K104&amp;"_details.jpg")</f>
        <v/>
      </c>
      <c r="V104" s="44"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411</v>
      </c>
      <c r="B1" s="43" t="b">
        <f>TRUE()</f>
        <v>1</v>
      </c>
      <c r="C1" t="s">
        <v>426</v>
      </c>
      <c r="D1" s="44" t="s">
        <v>373</v>
      </c>
      <c r="E1" t="s">
        <v>427</v>
      </c>
      <c r="F1" t="s">
        <v>423</v>
      </c>
      <c r="G1" t="s">
        <v>428</v>
      </c>
    </row>
    <row r="2" spans="1:7" x14ac:dyDescent="0.15">
      <c r="A2" t="s">
        <v>429</v>
      </c>
      <c r="B2" s="43" t="b">
        <f>FALSE()</f>
        <v>0</v>
      </c>
      <c r="C2" t="s">
        <v>378</v>
      </c>
      <c r="D2" s="44" t="s">
        <v>376</v>
      </c>
      <c r="E2" t="s">
        <v>430</v>
      </c>
      <c r="F2" t="s">
        <v>376</v>
      </c>
      <c r="G2" t="s">
        <v>392</v>
      </c>
    </row>
    <row r="3" spans="1:7" x14ac:dyDescent="0.15">
      <c r="A3" t="s">
        <v>431</v>
      </c>
      <c r="D3" s="44" t="s">
        <v>380</v>
      </c>
      <c r="E3" t="s">
        <v>432</v>
      </c>
      <c r="F3" t="s">
        <v>373</v>
      </c>
    </row>
    <row r="4" spans="1:7" x14ac:dyDescent="0.15">
      <c r="D4" s="44" t="s">
        <v>383</v>
      </c>
      <c r="E4" t="s">
        <v>433</v>
      </c>
      <c r="F4" t="s">
        <v>380</v>
      </c>
    </row>
    <row r="5" spans="1:7" x14ac:dyDescent="0.15">
      <c r="D5" s="44" t="s">
        <v>386</v>
      </c>
      <c r="E5" t="s">
        <v>434</v>
      </c>
      <c r="F5" t="s">
        <v>383</v>
      </c>
    </row>
    <row r="6" spans="1:7" x14ac:dyDescent="0.15">
      <c r="D6" s="44" t="s">
        <v>417</v>
      </c>
      <c r="E6" t="s">
        <v>435</v>
      </c>
      <c r="F6" t="s">
        <v>402</v>
      </c>
    </row>
    <row r="7" spans="1:7" x14ac:dyDescent="0.15">
      <c r="D7" s="44" t="s">
        <v>419</v>
      </c>
      <c r="E7" t="s">
        <v>436</v>
      </c>
    </row>
    <row r="8" spans="1:7" x14ac:dyDescent="0.15">
      <c r="D8" s="44" t="s">
        <v>395</v>
      </c>
      <c r="E8" t="s">
        <v>437</v>
      </c>
    </row>
    <row r="9" spans="1:7" x14ac:dyDescent="0.15">
      <c r="D9" s="44" t="s">
        <v>399</v>
      </c>
      <c r="E9" t="s">
        <v>438</v>
      </c>
    </row>
    <row r="10" spans="1:7" x14ac:dyDescent="0.15">
      <c r="D10" s="44" t="s">
        <v>402</v>
      </c>
      <c r="E10" t="s">
        <v>439</v>
      </c>
    </row>
    <row r="11" spans="1:7" x14ac:dyDescent="0.15">
      <c r="D11" s="44" t="s">
        <v>405</v>
      </c>
      <c r="E11" t="s">
        <v>440</v>
      </c>
    </row>
    <row r="12" spans="1:7" x14ac:dyDescent="0.15">
      <c r="D12" s="44" t="s">
        <v>406</v>
      </c>
      <c r="E12" t="s">
        <v>441</v>
      </c>
    </row>
    <row r="13" spans="1:7" x14ac:dyDescent="0.15">
      <c r="D13" s="44" t="s">
        <v>408</v>
      </c>
      <c r="E13" t="s">
        <v>442</v>
      </c>
    </row>
    <row r="14" spans="1:7" x14ac:dyDescent="0.15">
      <c r="D14" s="44" t="s">
        <v>409</v>
      </c>
      <c r="E14" t="s">
        <v>443</v>
      </c>
    </row>
    <row r="15" spans="1:7" x14ac:dyDescent="0.15">
      <c r="D15" s="44" t="s">
        <v>412</v>
      </c>
      <c r="E15" t="s">
        <v>444</v>
      </c>
    </row>
    <row r="16" spans="1:7" x14ac:dyDescent="0.15">
      <c r="D16" s="44" t="s">
        <v>389</v>
      </c>
      <c r="E16" s="60" t="s">
        <v>445</v>
      </c>
    </row>
    <row r="17" spans="4:5" x14ac:dyDescent="0.15">
      <c r="D17" s="44" t="s">
        <v>425</v>
      </c>
      <c r="E17" t="s">
        <v>446</v>
      </c>
    </row>
    <row r="18" spans="4:5" x14ac:dyDescent="0.15">
      <c r="D18" s="44" t="s">
        <v>392</v>
      </c>
      <c r="E18" t="s">
        <v>447</v>
      </c>
    </row>
    <row r="19" spans="4:5" x14ac:dyDescent="0.15">
      <c r="D19" s="44" t="s">
        <v>401</v>
      </c>
      <c r="E19" t="s">
        <v>448</v>
      </c>
    </row>
    <row r="20" spans="4:5" x14ac:dyDescent="0.15">
      <c r="D20" s="44" t="s">
        <v>396</v>
      </c>
      <c r="E20" t="s">
        <v>449</v>
      </c>
    </row>
    <row r="50" spans="2:2" ht="16" x14ac:dyDescent="0.2">
      <c r="B50" s="61"/>
    </row>
    <row r="51" spans="2:2" ht="16" x14ac:dyDescent="0.2">
      <c r="B51" s="61"/>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46" sqref="B46"/>
    </sheetView>
  </sheetViews>
  <sheetFormatPr baseColWidth="10" defaultColWidth="12.1640625" defaultRowHeight="13" x14ac:dyDescent="0.15"/>
  <cols>
    <col min="1" max="1" width="15" customWidth="1"/>
    <col min="2" max="2" width="251.5" customWidth="1"/>
  </cols>
  <sheetData>
    <row r="2" spans="1:2" x14ac:dyDescent="0.15">
      <c r="B2" t="s">
        <v>423</v>
      </c>
    </row>
    <row r="3" spans="1:2" x14ac:dyDescent="0.15">
      <c r="B3" s="41" t="s">
        <v>450</v>
      </c>
    </row>
    <row r="4" spans="1:2" x14ac:dyDescent="0.15">
      <c r="B4" s="41" t="s">
        <v>451</v>
      </c>
    </row>
    <row r="5" spans="1:2" x14ac:dyDescent="0.15">
      <c r="B5" s="41" t="s">
        <v>452</v>
      </c>
    </row>
    <row r="6" spans="1:2" x14ac:dyDescent="0.15">
      <c r="A6" t="s">
        <v>453</v>
      </c>
      <c r="B6" s="41" t="s">
        <v>454</v>
      </c>
    </row>
    <row r="7" spans="1:2" x14ac:dyDescent="0.15">
      <c r="B7" s="41" t="s">
        <v>455</v>
      </c>
    </row>
    <row r="8" spans="1:2" x14ac:dyDescent="0.15">
      <c r="A8" t="s">
        <v>40</v>
      </c>
      <c r="B8" s="41" t="s">
        <v>456</v>
      </c>
    </row>
    <row r="9" spans="1:2" x14ac:dyDescent="0.15">
      <c r="A9" t="s">
        <v>457</v>
      </c>
      <c r="B9" s="41" t="s">
        <v>458</v>
      </c>
    </row>
    <row r="10" spans="1:2" x14ac:dyDescent="0.15">
      <c r="B10" t="s">
        <v>459</v>
      </c>
    </row>
    <row r="11" spans="1:2" x14ac:dyDescent="0.15">
      <c r="B11" t="s">
        <v>460</v>
      </c>
    </row>
    <row r="14" spans="1:2" x14ac:dyDescent="0.15">
      <c r="B14" s="41" t="s">
        <v>461</v>
      </c>
    </row>
    <row r="20" spans="2:2" x14ac:dyDescent="0.15">
      <c r="B20" s="44" t="s">
        <v>373</v>
      </c>
    </row>
    <row r="21" spans="2:2" x14ac:dyDescent="0.15">
      <c r="B21" s="44" t="s">
        <v>376</v>
      </c>
    </row>
    <row r="22" spans="2:2" x14ac:dyDescent="0.15">
      <c r="B22" s="44" t="s">
        <v>380</v>
      </c>
    </row>
    <row r="23" spans="2:2" x14ac:dyDescent="0.15">
      <c r="B23" s="44" t="s">
        <v>383</v>
      </c>
    </row>
    <row r="24" spans="2:2" x14ac:dyDescent="0.15">
      <c r="B24" s="44" t="s">
        <v>386</v>
      </c>
    </row>
    <row r="25" spans="2:2" x14ac:dyDescent="0.15">
      <c r="B25" s="44" t="s">
        <v>417</v>
      </c>
    </row>
    <row r="26" spans="2:2" x14ac:dyDescent="0.15">
      <c r="B26" s="44" t="s">
        <v>419</v>
      </c>
    </row>
    <row r="27" spans="2:2" x14ac:dyDescent="0.15">
      <c r="B27" s="44" t="s">
        <v>395</v>
      </c>
    </row>
    <row r="28" spans="2:2" x14ac:dyDescent="0.15">
      <c r="B28" s="44" t="s">
        <v>399</v>
      </c>
    </row>
    <row r="29" spans="2:2" x14ac:dyDescent="0.15">
      <c r="B29" s="44" t="s">
        <v>402</v>
      </c>
    </row>
    <row r="30" spans="2:2" x14ac:dyDescent="0.15">
      <c r="B30" s="44" t="s">
        <v>405</v>
      </c>
    </row>
    <row r="31" spans="2:2" x14ac:dyDescent="0.15">
      <c r="B31" s="44" t="s">
        <v>406</v>
      </c>
    </row>
    <row r="32" spans="2:2" x14ac:dyDescent="0.15">
      <c r="B32" s="44" t="s">
        <v>408</v>
      </c>
    </row>
    <row r="33" spans="2:4" x14ac:dyDescent="0.15">
      <c r="B33" s="44" t="s">
        <v>409</v>
      </c>
    </row>
    <row r="34" spans="2:4" x14ac:dyDescent="0.15">
      <c r="B34" s="44" t="s">
        <v>412</v>
      </c>
      <c r="D34" s="41"/>
    </row>
    <row r="35" spans="2:4" x14ac:dyDescent="0.15">
      <c r="B35" s="44" t="s">
        <v>389</v>
      </c>
      <c r="D35" s="41"/>
    </row>
    <row r="36" spans="2:4" x14ac:dyDescent="0.15">
      <c r="B36" s="44" t="s">
        <v>425</v>
      </c>
      <c r="D36" s="41"/>
    </row>
    <row r="37" spans="2:4" x14ac:dyDescent="0.15">
      <c r="B37" s="44" t="s">
        <v>392</v>
      </c>
      <c r="D37" s="41"/>
    </row>
    <row r="38" spans="2:4" x14ac:dyDescent="0.15">
      <c r="B38" s="44" t="s">
        <v>401</v>
      </c>
      <c r="D38" s="41"/>
    </row>
    <row r="39" spans="2:4" x14ac:dyDescent="0.15">
      <c r="B39" s="44" t="s">
        <v>396</v>
      </c>
      <c r="D39" s="41"/>
    </row>
  </sheetData>
  <conditionalFormatting sqref="B3:B7">
    <cfRule type="expression" dxfId="527" priority="2">
      <formula>IF(LEN(B3)&gt;0,1,0)</formula>
    </cfRule>
    <cfRule type="expression" dxfId="526" priority="3">
      <formula>IF(VLOOKUP($AH$3,#NAME?,MATCH($A2,#NAME?,0)+1,0)&gt;0,1,0)</formula>
    </cfRule>
    <cfRule type="expression" dxfId="525" priority="4">
      <formula>IF(VLOOKUP($AH$3,#NAME?,MATCH($A2,#NAME?,0)+1,0)&gt;0,1,0)</formula>
    </cfRule>
    <cfRule type="expression" dxfId="524" priority="5">
      <formula>IF(VLOOKUP($AH$3,#NAME?,MATCH($A2,#NAME?,0)+1,0)&gt;0,1,0)</formula>
    </cfRule>
    <cfRule type="expression" dxfId="523"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61" t="s">
        <v>462</v>
      </c>
    </row>
    <row r="4" spans="1:2" ht="16" x14ac:dyDescent="0.2">
      <c r="B4" s="61" t="s">
        <v>463</v>
      </c>
    </row>
    <row r="5" spans="1:2" ht="16" x14ac:dyDescent="0.2">
      <c r="B5" s="61" t="s">
        <v>464</v>
      </c>
    </row>
    <row r="6" spans="1:2" ht="16" x14ac:dyDescent="0.2">
      <c r="B6" s="61" t="s">
        <v>465</v>
      </c>
    </row>
    <row r="7" spans="1:2" ht="16" x14ac:dyDescent="0.2">
      <c r="B7" s="61" t="s">
        <v>466</v>
      </c>
    </row>
    <row r="8" spans="1:2" x14ac:dyDescent="0.15">
      <c r="A8" t="s">
        <v>467</v>
      </c>
      <c r="B8" t="s">
        <v>468</v>
      </c>
    </row>
    <row r="9" spans="1:2" x14ac:dyDescent="0.15">
      <c r="A9" t="s">
        <v>469</v>
      </c>
      <c r="B9" t="s">
        <v>470</v>
      </c>
    </row>
    <row r="10" spans="1:2" x14ac:dyDescent="0.15">
      <c r="B10" t="s">
        <v>471</v>
      </c>
    </row>
    <row r="11" spans="1:2" x14ac:dyDescent="0.15">
      <c r="B11" t="s">
        <v>472</v>
      </c>
    </row>
    <row r="14" spans="1:2" x14ac:dyDescent="0.15">
      <c r="B14" t="s">
        <v>473</v>
      </c>
    </row>
    <row r="20" spans="2:2" x14ac:dyDescent="0.15">
      <c r="B20" t="s">
        <v>474</v>
      </c>
    </row>
    <row r="21" spans="2:2" x14ac:dyDescent="0.15">
      <c r="B21" t="s">
        <v>475</v>
      </c>
    </row>
    <row r="22" spans="2:2" x14ac:dyDescent="0.15">
      <c r="B22" t="s">
        <v>476</v>
      </c>
    </row>
    <row r="23" spans="2:2" x14ac:dyDescent="0.15">
      <c r="B23" t="s">
        <v>477</v>
      </c>
    </row>
    <row r="24" spans="2:2" x14ac:dyDescent="0.15">
      <c r="B24" t="s">
        <v>386</v>
      </c>
    </row>
    <row r="25" spans="2:2" x14ac:dyDescent="0.15">
      <c r="B25" t="s">
        <v>478</v>
      </c>
    </row>
    <row r="26" spans="2:2" x14ac:dyDescent="0.15">
      <c r="B26" t="s">
        <v>479</v>
      </c>
    </row>
    <row r="27" spans="2:2" x14ac:dyDescent="0.15">
      <c r="B27" t="s">
        <v>480</v>
      </c>
    </row>
    <row r="28" spans="2:2" x14ac:dyDescent="0.15">
      <c r="B28" t="s">
        <v>481</v>
      </c>
    </row>
    <row r="29" spans="2:2" x14ac:dyDescent="0.15">
      <c r="B29" t="s">
        <v>482</v>
      </c>
    </row>
    <row r="30" spans="2:2" x14ac:dyDescent="0.15">
      <c r="B30" t="s">
        <v>483</v>
      </c>
    </row>
    <row r="31" spans="2:2" x14ac:dyDescent="0.15">
      <c r="B31" t="s">
        <v>484</v>
      </c>
    </row>
    <row r="32" spans="2:2" x14ac:dyDescent="0.15">
      <c r="B32" t="s">
        <v>485</v>
      </c>
    </row>
    <row r="33" spans="2:2" x14ac:dyDescent="0.15">
      <c r="B33" t="s">
        <v>486</v>
      </c>
    </row>
    <row r="34" spans="2:2" x14ac:dyDescent="0.15">
      <c r="B34" t="s">
        <v>487</v>
      </c>
    </row>
    <row r="35" spans="2:2" x14ac:dyDescent="0.15">
      <c r="B35" t="s">
        <v>389</v>
      </c>
    </row>
    <row r="36" spans="2:2" x14ac:dyDescent="0.15">
      <c r="B36" t="s">
        <v>488</v>
      </c>
    </row>
    <row r="37" spans="2:2" x14ac:dyDescent="0.15">
      <c r="B37" t="s">
        <v>489</v>
      </c>
    </row>
    <row r="38" spans="2:2" x14ac:dyDescent="0.15">
      <c r="B38" t="s">
        <v>490</v>
      </c>
    </row>
    <row r="39" spans="2:2" x14ac:dyDescent="0.15">
      <c r="B39" t="s">
        <v>491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1"/>
    </row>
    <row r="2" spans="1:2" x14ac:dyDescent="0.15">
      <c r="B2" s="41" t="s">
        <v>383</v>
      </c>
    </row>
    <row r="3" spans="1:2" x14ac:dyDescent="0.15">
      <c r="B3" s="41" t="s">
        <v>492</v>
      </c>
    </row>
    <row r="4" spans="1:2" x14ac:dyDescent="0.15">
      <c r="B4" s="41" t="s">
        <v>493</v>
      </c>
    </row>
    <row r="5" spans="1:2" x14ac:dyDescent="0.15">
      <c r="B5" s="41" t="s">
        <v>494</v>
      </c>
    </row>
    <row r="6" spans="1:2" x14ac:dyDescent="0.15">
      <c r="B6" s="41" t="s">
        <v>495</v>
      </c>
    </row>
    <row r="7" spans="1:2" x14ac:dyDescent="0.15">
      <c r="B7" s="41" t="s">
        <v>496</v>
      </c>
    </row>
    <row r="8" spans="1:2" x14ac:dyDescent="0.15">
      <c r="A8" t="s">
        <v>467</v>
      </c>
      <c r="B8" s="41" t="s">
        <v>497</v>
      </c>
    </row>
    <row r="9" spans="1:2" x14ac:dyDescent="0.15">
      <c r="A9" t="s">
        <v>469</v>
      </c>
      <c r="B9" s="41" t="s">
        <v>498</v>
      </c>
    </row>
    <row r="10" spans="1:2" x14ac:dyDescent="0.15">
      <c r="B10" s="41" t="s">
        <v>499</v>
      </c>
    </row>
    <row r="11" spans="1:2" x14ac:dyDescent="0.15">
      <c r="B11" s="41" t="s">
        <v>500</v>
      </c>
    </row>
    <row r="12" spans="1:2" x14ac:dyDescent="0.15">
      <c r="B12" s="41"/>
    </row>
    <row r="13" spans="1:2" x14ac:dyDescent="0.15">
      <c r="B13" s="41"/>
    </row>
    <row r="14" spans="1:2" x14ac:dyDescent="0.15">
      <c r="B14" s="41" t="s">
        <v>501</v>
      </c>
    </row>
    <row r="15" spans="1:2" x14ac:dyDescent="0.15">
      <c r="B15" s="41"/>
    </row>
    <row r="20" spans="2:2" x14ac:dyDescent="0.15">
      <c r="B20" t="s">
        <v>502</v>
      </c>
    </row>
    <row r="21" spans="2:2" x14ac:dyDescent="0.15">
      <c r="B21" t="s">
        <v>503</v>
      </c>
    </row>
    <row r="22" spans="2:2" x14ac:dyDescent="0.15">
      <c r="B22" t="s">
        <v>504</v>
      </c>
    </row>
    <row r="23" spans="2:2" x14ac:dyDescent="0.15">
      <c r="B23" t="s">
        <v>505</v>
      </c>
    </row>
    <row r="24" spans="2:2" x14ac:dyDescent="0.15">
      <c r="B24" t="s">
        <v>506</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392</v>
      </c>
    </row>
    <row r="38" spans="2:2" x14ac:dyDescent="0.15">
      <c r="B38" t="s">
        <v>519</v>
      </c>
    </row>
    <row r="39" spans="2:2" x14ac:dyDescent="0.15">
      <c r="B39" t="s">
        <v>520</v>
      </c>
    </row>
  </sheetData>
  <conditionalFormatting sqref="B1:B15">
    <cfRule type="expression" dxfId="522" priority="2">
      <formula>IF(LEN(B1)&gt;0,1,0)</formula>
    </cfRule>
    <cfRule type="expression" dxfId="521" priority="3">
      <formula>IF(VLOOKUP($AH$3,#NAME?,MATCH(#REF!,#NAME?,0)+1,0)&gt;0,1,0)</formula>
    </cfRule>
    <cfRule type="expression" dxfId="520" priority="4">
      <formula>IF(VLOOKUP($AH$3,#NAME?,MATCH(#REF!,#NAME?,0)+1,0)&gt;0,1,0)</formula>
    </cfRule>
    <cfRule type="expression" dxfId="519" priority="5">
      <formula>IF(VLOOKUP($AH$3,#NAME?,MATCH(#REF!,#NAME?,0)+1,0)&gt;0,1,0)</formula>
    </cfRule>
    <cfRule type="expression" dxfId="518"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521</v>
      </c>
    </row>
    <row r="4" spans="2:2" x14ac:dyDescent="0.15">
      <c r="B4" t="s">
        <v>522</v>
      </c>
    </row>
    <row r="5" spans="2:2" x14ac:dyDescent="0.15">
      <c r="B5" t="s">
        <v>523</v>
      </c>
    </row>
    <row r="6" spans="2:2" x14ac:dyDescent="0.15">
      <c r="B6" t="s">
        <v>524</v>
      </c>
    </row>
    <row r="7" spans="2:2" x14ac:dyDescent="0.15">
      <c r="B7" t="s">
        <v>525</v>
      </c>
    </row>
    <row r="8" spans="2:2" ht="16" x14ac:dyDescent="0.2">
      <c r="B8" s="61" t="s">
        <v>526</v>
      </c>
    </row>
    <row r="9" spans="2:2" x14ac:dyDescent="0.15">
      <c r="B9" t="s">
        <v>527</v>
      </c>
    </row>
    <row r="10" spans="2:2" x14ac:dyDescent="0.15">
      <c r="B10" s="41" t="s">
        <v>528</v>
      </c>
    </row>
    <row r="11" spans="2:2" x14ac:dyDescent="0.15">
      <c r="B11" s="41" t="s">
        <v>529</v>
      </c>
    </row>
    <row r="14" spans="2:2" x14ac:dyDescent="0.15">
      <c r="B14" t="s">
        <v>530</v>
      </c>
    </row>
    <row r="20" spans="2:2" x14ac:dyDescent="0.15">
      <c r="B20" t="s">
        <v>531</v>
      </c>
    </row>
    <row r="21" spans="2:2" x14ac:dyDescent="0.15">
      <c r="B21" t="s">
        <v>532</v>
      </c>
    </row>
    <row r="22" spans="2:2" x14ac:dyDescent="0.15">
      <c r="B22" t="s">
        <v>533</v>
      </c>
    </row>
    <row r="23" spans="2:2" x14ac:dyDescent="0.15">
      <c r="B23" t="s">
        <v>534</v>
      </c>
    </row>
    <row r="24" spans="2:2" x14ac:dyDescent="0.15">
      <c r="B24" t="s">
        <v>386</v>
      </c>
    </row>
    <row r="25" spans="2:2" x14ac:dyDescent="0.15">
      <c r="B25" t="s">
        <v>535</v>
      </c>
    </row>
    <row r="26" spans="2:2" x14ac:dyDescent="0.15">
      <c r="B26" t="s">
        <v>536</v>
      </c>
    </row>
    <row r="27" spans="2:2" x14ac:dyDescent="0.15">
      <c r="B27" t="s">
        <v>537</v>
      </c>
    </row>
    <row r="28" spans="2:2" x14ac:dyDescent="0.15">
      <c r="B28" t="s">
        <v>538</v>
      </c>
    </row>
    <row r="29" spans="2:2" x14ac:dyDescent="0.15">
      <c r="B29" t="s">
        <v>539</v>
      </c>
    </row>
    <row r="30" spans="2:2" x14ac:dyDescent="0.15">
      <c r="B30" t="s">
        <v>540</v>
      </c>
    </row>
    <row r="31" spans="2:2" x14ac:dyDescent="0.15">
      <c r="B31" t="s">
        <v>541</v>
      </c>
    </row>
    <row r="32" spans="2:2" x14ac:dyDescent="0.15">
      <c r="B32" t="s">
        <v>542</v>
      </c>
    </row>
    <row r="33" spans="2:2" x14ac:dyDescent="0.15">
      <c r="B33" t="s">
        <v>543</v>
      </c>
    </row>
    <row r="34" spans="2:2" x14ac:dyDescent="0.15">
      <c r="B34" t="s">
        <v>544</v>
      </c>
    </row>
    <row r="35" spans="2:2" x14ac:dyDescent="0.15">
      <c r="B35" t="s">
        <v>545</v>
      </c>
    </row>
    <row r="36" spans="2:2" x14ac:dyDescent="0.15">
      <c r="B36" t="s">
        <v>546</v>
      </c>
    </row>
    <row r="37" spans="2:2" x14ac:dyDescent="0.15">
      <c r="B37" t="s">
        <v>392</v>
      </c>
    </row>
    <row r="38" spans="2:2" x14ac:dyDescent="0.15">
      <c r="B38" t="s">
        <v>547</v>
      </c>
    </row>
    <row r="39" spans="2:2" x14ac:dyDescent="0.15">
      <c r="B39" t="s">
        <v>548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380</v>
      </c>
    </row>
    <row r="3" spans="2:2" ht="16" x14ac:dyDescent="0.2">
      <c r="B3" s="61" t="s">
        <v>549</v>
      </c>
    </row>
    <row r="4" spans="2:2" ht="16" x14ac:dyDescent="0.2">
      <c r="B4" s="61" t="s">
        <v>550</v>
      </c>
    </row>
    <row r="5" spans="2:2" x14ac:dyDescent="0.15">
      <c r="B5" t="s">
        <v>551</v>
      </c>
    </row>
    <row r="6" spans="2:2" ht="16" x14ac:dyDescent="0.2">
      <c r="B6" s="61" t="s">
        <v>552</v>
      </c>
    </row>
    <row r="7" spans="2:2" ht="16" x14ac:dyDescent="0.2">
      <c r="B7" s="61" t="s">
        <v>553</v>
      </c>
    </row>
    <row r="8" spans="2:2" x14ac:dyDescent="0.15">
      <c r="B8" t="s">
        <v>554</v>
      </c>
    </row>
    <row r="9" spans="2:2" x14ac:dyDescent="0.15">
      <c r="B9" t="s">
        <v>555</v>
      </c>
    </row>
    <row r="10" spans="2:2" x14ac:dyDescent="0.15">
      <c r="B10" t="s">
        <v>556</v>
      </c>
    </row>
    <row r="11" spans="2:2" x14ac:dyDescent="0.15">
      <c r="B11" t="s">
        <v>557</v>
      </c>
    </row>
    <row r="14" spans="2:2" ht="16" x14ac:dyDescent="0.2">
      <c r="B14" s="61" t="s">
        <v>558</v>
      </c>
    </row>
    <row r="20" spans="2:2" x14ac:dyDescent="0.15">
      <c r="B20" t="s">
        <v>559</v>
      </c>
    </row>
    <row r="21" spans="2:2" x14ac:dyDescent="0.15">
      <c r="B21" t="s">
        <v>560</v>
      </c>
    </row>
    <row r="22" spans="2:2" x14ac:dyDescent="0.15">
      <c r="B22" t="s">
        <v>504</v>
      </c>
    </row>
    <row r="23" spans="2:2" x14ac:dyDescent="0.15">
      <c r="B23" t="s">
        <v>561</v>
      </c>
    </row>
    <row r="24" spans="2:2" x14ac:dyDescent="0.15">
      <c r="B24" t="s">
        <v>386</v>
      </c>
    </row>
    <row r="25" spans="2:2" x14ac:dyDescent="0.15">
      <c r="B25" t="s">
        <v>562</v>
      </c>
    </row>
    <row r="26" spans="2:2" x14ac:dyDescent="0.15">
      <c r="B26" t="s">
        <v>508</v>
      </c>
    </row>
    <row r="27" spans="2:2" x14ac:dyDescent="0.15">
      <c r="B27" t="s">
        <v>563</v>
      </c>
    </row>
    <row r="28" spans="2:2" x14ac:dyDescent="0.15">
      <c r="B28" t="s">
        <v>564</v>
      </c>
    </row>
    <row r="29" spans="2:2" x14ac:dyDescent="0.15">
      <c r="B29" t="s">
        <v>565</v>
      </c>
    </row>
    <row r="30" spans="2:2" x14ac:dyDescent="0.15">
      <c r="B30" t="s">
        <v>566</v>
      </c>
    </row>
    <row r="31" spans="2:2" x14ac:dyDescent="0.15">
      <c r="B31" t="s">
        <v>567</v>
      </c>
    </row>
    <row r="32" spans="2:2" x14ac:dyDescent="0.15">
      <c r="B32" t="s">
        <v>568</v>
      </c>
    </row>
    <row r="33" spans="2:2" x14ac:dyDescent="0.15">
      <c r="B33" t="s">
        <v>569</v>
      </c>
    </row>
    <row r="34" spans="2:2" x14ac:dyDescent="0.15">
      <c r="B34" t="s">
        <v>570</v>
      </c>
    </row>
    <row r="35" spans="2:2" x14ac:dyDescent="0.15">
      <c r="B35" t="s">
        <v>545</v>
      </c>
    </row>
    <row r="36" spans="2:2" x14ac:dyDescent="0.15">
      <c r="B36" t="s">
        <v>571</v>
      </c>
    </row>
    <row r="37" spans="2:2" x14ac:dyDescent="0.15">
      <c r="B37" t="s">
        <v>489</v>
      </c>
    </row>
    <row r="38" spans="2:2" x14ac:dyDescent="0.15">
      <c r="B38" t="s">
        <v>572</v>
      </c>
    </row>
    <row r="39" spans="2:2" x14ac:dyDescent="0.15">
      <c r="B39" t="s">
        <v>573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402</v>
      </c>
    </row>
    <row r="3" spans="2:2" x14ac:dyDescent="0.15">
      <c r="B3" t="s">
        <v>574</v>
      </c>
    </row>
    <row r="4" spans="2:2" x14ac:dyDescent="0.15">
      <c r="B4" t="s">
        <v>575</v>
      </c>
    </row>
    <row r="5" spans="2:2" x14ac:dyDescent="0.15">
      <c r="B5" t="s">
        <v>576</v>
      </c>
    </row>
    <row r="6" spans="2:2" x14ac:dyDescent="0.15">
      <c r="B6" t="s">
        <v>577</v>
      </c>
    </row>
    <row r="7" spans="2:2" x14ac:dyDescent="0.15">
      <c r="B7" t="s">
        <v>578</v>
      </c>
    </row>
    <row r="8" spans="2:2" x14ac:dyDescent="0.15">
      <c r="B8" t="s">
        <v>579</v>
      </c>
    </row>
    <row r="9" spans="2:2" x14ac:dyDescent="0.15">
      <c r="B9" t="s">
        <v>580</v>
      </c>
    </row>
    <row r="10" spans="2:2" x14ac:dyDescent="0.15">
      <c r="B10" t="s">
        <v>581</v>
      </c>
    </row>
    <row r="11" spans="2:2" x14ac:dyDescent="0.15">
      <c r="B11" t="s">
        <v>582</v>
      </c>
    </row>
    <row r="14" spans="2:2" x14ac:dyDescent="0.15">
      <c r="B14" t="s">
        <v>583</v>
      </c>
    </row>
    <row r="20" spans="2:2" x14ac:dyDescent="0.15">
      <c r="B20" t="s">
        <v>584</v>
      </c>
    </row>
    <row r="21" spans="2:2" x14ac:dyDescent="0.15">
      <c r="B21" t="s">
        <v>585</v>
      </c>
    </row>
    <row r="22" spans="2:2" x14ac:dyDescent="0.15">
      <c r="B22" t="s">
        <v>586</v>
      </c>
    </row>
    <row r="23" spans="2:2" x14ac:dyDescent="0.15">
      <c r="B23" t="s">
        <v>587</v>
      </c>
    </row>
    <row r="24" spans="2:2" x14ac:dyDescent="0.15">
      <c r="B24" t="s">
        <v>386</v>
      </c>
    </row>
    <row r="25" spans="2:2" x14ac:dyDescent="0.15">
      <c r="B25" t="s">
        <v>588</v>
      </c>
    </row>
    <row r="26" spans="2:2" x14ac:dyDescent="0.15">
      <c r="B26" t="s">
        <v>589</v>
      </c>
    </row>
    <row r="27" spans="2:2" x14ac:dyDescent="0.15">
      <c r="B27" t="s">
        <v>590</v>
      </c>
    </row>
    <row r="28" spans="2:2" x14ac:dyDescent="0.15">
      <c r="B28" t="s">
        <v>591</v>
      </c>
    </row>
    <row r="29" spans="2:2" x14ac:dyDescent="0.15">
      <c r="B29" t="s">
        <v>592</v>
      </c>
    </row>
    <row r="30" spans="2:2" x14ac:dyDescent="0.15">
      <c r="B30" t="s">
        <v>593</v>
      </c>
    </row>
    <row r="31" spans="2:2" x14ac:dyDescent="0.15">
      <c r="B31" t="s">
        <v>594</v>
      </c>
    </row>
    <row r="32" spans="2:2" x14ac:dyDescent="0.15">
      <c r="B32" t="s">
        <v>595</v>
      </c>
    </row>
    <row r="33" spans="2:2" x14ac:dyDescent="0.15">
      <c r="B33" t="s">
        <v>596</v>
      </c>
    </row>
    <row r="34" spans="2:2" x14ac:dyDescent="0.15">
      <c r="B34" t="s">
        <v>597</v>
      </c>
    </row>
    <row r="35" spans="2:2" x14ac:dyDescent="0.15">
      <c r="B35" t="s">
        <v>598</v>
      </c>
    </row>
    <row r="36" spans="2:2" x14ac:dyDescent="0.15">
      <c r="B36" t="s">
        <v>488</v>
      </c>
    </row>
    <row r="37" spans="2:2" x14ac:dyDescent="0.15">
      <c r="B37" t="s">
        <v>392</v>
      </c>
    </row>
    <row r="38" spans="2:2" x14ac:dyDescent="0.15">
      <c r="B38" t="s">
        <v>599</v>
      </c>
    </row>
    <row r="39" spans="2:2" x14ac:dyDescent="0.15">
      <c r="B39" t="s">
        <v>600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1147</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179</cp:revision>
  <dcterms:created xsi:type="dcterms:W3CDTF">2020-07-27T15:42:24Z</dcterms:created>
  <dcterms:modified xsi:type="dcterms:W3CDTF">2024-07-24T22:08:56Z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