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13/"/>
    </mc:Choice>
  </mc:AlternateContent>
  <xr:revisionPtr revIDLastSave="0" documentId="13_ncr:1_{7242D80F-1EB9-0346-B62A-5BE7336ECA7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D14" i="2"/>
  <c r="C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AT13" i="1" s="1"/>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F2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I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K10" i="1"/>
  <c r="AI10" i="1"/>
  <c r="AB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I5" i="1"/>
  <c r="AA5" i="1"/>
  <c r="Z5" i="1"/>
  <c r="Y5" i="1"/>
  <c r="X5" i="1"/>
  <c r="W5" i="1"/>
  <c r="P5" i="1"/>
  <c r="L5" i="1"/>
  <c r="K5" i="1"/>
  <c r="J5" i="1"/>
  <c r="I5" i="1"/>
  <c r="H5" i="1"/>
  <c r="G5" i="1"/>
  <c r="E5" i="1"/>
  <c r="D5" i="1"/>
  <c r="C5" i="1"/>
  <c r="B5" i="1"/>
  <c r="A5" i="1"/>
  <c r="AA4" i="1"/>
  <c r="J4" i="1"/>
  <c r="I4" i="1"/>
  <c r="H4" i="1"/>
  <c r="D4" i="1"/>
  <c r="B4" i="1"/>
  <c r="A4" i="1"/>
  <c r="AJ6" i="1" l="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<sst xmlns="http://schemas.openxmlformats.org/spreadsheetml/2006/main" count="796" uniqueCount="640">
  <si>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</si>
  <si>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</si>
  <si>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</si>
  <si>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</si>
  <si>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</si>
  <si>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</si>
  <si>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</si>
  <si>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</si>
  <si>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</si>
  <si>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</si>
  <si>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</si>
  <si>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</si>
  <si>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</si>
  <si>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</si>
  <si>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</si>
  <si>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</si>
  <si>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</si>
  <si>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</si>
  <si>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</si>
  <si>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</si>
  <si>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</si>
  <si>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</si>
  <si>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</si>
  <si>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</si>
  <si>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</si>
  <si>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</si>
  <si>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</si>
  <si>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</si>
  <si>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</si>
  <si>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</si>
  <si>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</si>
  <si>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</si>
  <si>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</si>
  <si>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</si>
  <si>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</si>
  <si>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</si>
  <si>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</si>
  <si>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</si>
  <si>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</si>
  <si>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</si>
  <si>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</si>
  <si>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</si>
  <si>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</si>
  <si>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</si>
  <si>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</si>
  <si>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</si>
  <si>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</si>
  <si>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</si>
  <si>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</si>
  <si>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</si>
  <si>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</si>
  <si>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</si>
  <si>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</si>
  <si>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</si>
  <si>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</si>
  <si>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</si>
  <si>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</si>
  <si>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</si>
  <si>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</si>
  <si>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</si>
  <si>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</si>
  <si>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</si>
  <si>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</si>
  <si>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</si>
  <si>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</si>
  <si>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</si>
  <si>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</si>
  <si>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</si>
  <si>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</si>
  <si>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</si>
  <si>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</si>
  <si>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</si>
  <si>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</si>
  <si>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</si>
  <si>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</si>
  <si>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</si>
  <si>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</si>
  <si>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</si>
  <si>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</si>
  <si>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</si>
  <si>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</si>
  <si>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</si>
  <si>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</si>
  <si>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</si>
  <si>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</si>
  <si>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</si>
  <si>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</si>
  <si>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</si>
  <si>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</si>
  <si>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</si>
  <si>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</si>
  <si>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</si>
  <si>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</si>
  <si>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</si>
  <si>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</si>
  <si>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</si>
  <si>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</si>
  <si>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</si>
  <si>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</si>
  <si>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</si>
  <si>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</si>
  <si>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</si>
  <si>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</si>
  <si>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</si>
  <si>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</si>
  <si>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</si>
  <si>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</si>
  <si>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</si>
  <si>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</si>
  <si>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</si>
  <si>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</si>
  <si>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</si>
  <si>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</si>
  <si>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</si>
  <si>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</si>
  <si>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</si>
  <si>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</si>
  <si>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</si>
  <si>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</si>
  <si>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</si>
  <si>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</si>
  <si>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</si>
  <si>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</si>
  <si>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</si>
  <si>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</si>
  <si>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</si>
  <si>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</si>
  <si>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</si>
  <si>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</si>
  <si>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</si>
  <si>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</si>
  <si>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</si>
  <si>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</si>
  <si>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</si>
  <si>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</si>
  <si>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</si>
  <si>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</si>
  <si>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</si>
  <si>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</si>
  <si>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</si>
  <si>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</si>
  <si>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</si>
  <si>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</si>
  <si>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</si>
  <si>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</si>
  <si>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</si>
  <si>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</si>
  <si>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</si>
  <si>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</si>
  <si>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</si>
  <si>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</si>
  <si>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</si>
  <si>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</si>
  <si>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</si>
  <si>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</si>
  <si>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</si>
  <si>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</si>
  <si>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</si>
  <si>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</si>
  <si>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</si>
  <si>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</si>
  <si>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</si>
  <si>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</si>
  <si>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</si>
  <si>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</si>
  <si>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</si>
  <si>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</si>
  <si>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</si>
  <si>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</si>
  <si>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</si>
  <si>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</si>
  <si>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</si>
  <si>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</si>
  <si>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</si>
  <si>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</si>
  <si>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</si>
  <si>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</si>
  <si>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</si>
  <si>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</si>
  <si>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</si>
  <si>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</si>
  <si>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</si>
  <si>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</si>
  <si>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</si>
  <si>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</si>
  <si>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</si>
  <si>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</si>
  <si>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</si>
  <si>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</si>
  <si>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</si>
  <si>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</si>
  <si>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</si>
  <si>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</si>
  <si>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</si>
  <si>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</si>
  <si>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</si>
  <si>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</si>
  <si>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</si>
  <si>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</si>
  <si>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</si>
  <si>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</si>
  <si>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</si>
  <si>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</si>
  <si>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</si>
  <si>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</si>
  <si>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</si>
  <si>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</si>
  <si>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</si>
  <si>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</si>
  <si>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</si>
  <si>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</si>
  <si>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</si>
  <si>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</si>
  <si>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</si>
  <si>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</si>
  <si>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</si>
  <si>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</si>
  <si>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</si>
  <si>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</si>
  <si>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</si>
  <si>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</si>
  <si>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</si>
  <si>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</si>
  <si>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</si>
  <si>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</si>
  <si>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</si>
  <si>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</si>
  <si>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</si>
  <si>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</si>
  <si>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</si>
  <si>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</si>
  <si>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</si>
  <si>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</si>
  <si>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</si>
  <si>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</si>
  <si>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</si>
  <si>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</si>
  <si>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</si>
  <si>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</si>
  <si>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</si>
  <si>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</si>
  <si>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</si>
  <si>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</si>
  <si>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</si>
  <si>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</si>
  <si>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</si>
  <si>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</si>
  <si>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</si>
  <si>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</si>
  <si>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</si>
  <si>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</si>
  <si>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</si>
  <si>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</si>
  <si>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</si>
  <si>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</si>
  <si>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</si>
  <si>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</si>
  <si>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</si>
  <si>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</si>
  <si>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</si>
  <si>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</si>
  <si>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</si>
  <si>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</si>
  <si>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</si>
  <si>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</si>
  <si>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</si>
  <si>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</si>
  <si>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</si>
  <si>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</si>
  <si>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</si>
  <si>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</si>
  <si>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</si>
  <si>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</si>
  <si>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</si>
  <si>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</si>
  <si>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</si>
  <si>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</si>
  <si>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</si>
  <si>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</si>
  <si>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</si>
  <si>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</si>
  <si>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</si>
  <si>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</si>
  <si>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</si>
  <si>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</si>
  <si>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</si>
  <si>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</si>
  <si>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</si>
  <si>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</si>
  <si>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</si>
  <si>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</si>
  <si>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</si>
  <si>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</si>
  <si>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</si>
  <si>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</si>
  <si>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</si>
  <si>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</si>
  <si>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</si>
  <si>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</si>
  <si>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</si>
  <si>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</si>
  <si>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</si>
  <si>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</si>
  <si>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</si>
  <si>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</si>
  <si>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</si>
  <si>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</si>
  <si>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</si>
  <si>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</si>
  <si>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</si>
  <si>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</si>
  <si>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</si>
  <si>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</si>
  <si>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</si>
  <si>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</si>
  <si>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</si>
  <si>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</si>
  <si>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</si>
  <si>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</si>
  <si>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</si>
  <si>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</si>
  <si>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</si>
  <si>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</si>
  <si>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</si>
  <si>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</si>
  <si>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</si>
  <si>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</si>
  <si>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</si>
  <si>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</si>
  <si>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</si>
  <si>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</si>
  <si>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</si>
  <si>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</si>
  <si>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</si>
  <si>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</si>
  <si>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</si>
  <si>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</si>
  <si>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</si>
  <si>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</si>
  <si>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</si>
  <si>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</si>
  <si>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</si>
  <si>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</si>
  <si>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</si>
  <si>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</si>
  <si>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</si>
  <si>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</si>
  <si>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</si>
  <si>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</si>
  <si>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</si>
  <si>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</si>
  <si>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</si>
  <si>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</si>
  <si>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</si>
  <si>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</si>
  <si>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</si>
  <si>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</si>
  <si>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</si>
  <si>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</si>
  <si>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</si>
  <si>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</si>
  <si>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</si>
  <si>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</si>
  <si>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</si>
  <si>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</si>
  <si>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</si>
  <si>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</si>
  <si>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</si>
  <si>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</si>
  <si>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</si>
  <si>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</si>
  <si>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</si>
  <si>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</si>
  <si>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</si>
  <si>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01EN776</t>
  </si>
  <si>
    <t>Price – NON-Backlit</t>
  </si>
  <si>
    <t>French</t>
  </si>
  <si>
    <t>01EN807</t>
  </si>
  <si>
    <t>Packing size</t>
  </si>
  <si>
    <t>Big</t>
  </si>
  <si>
    <t>Italian</t>
  </si>
  <si>
    <t>01EN781</t>
  </si>
  <si>
    <t>Package height (CM)</t>
  </si>
  <si>
    <t>Spanish</t>
  </si>
  <si>
    <t>01EN815</t>
  </si>
  <si>
    <t>Package width (CM)</t>
  </si>
  <si>
    <t>UK</t>
  </si>
  <si>
    <t>01EN793</t>
  </si>
  <si>
    <t>Package length (CM)</t>
  </si>
  <si>
    <t>Scandinavian – Nordic</t>
  </si>
  <si>
    <t>01EN804</t>
  </si>
  <si>
    <t>Origin of Product</t>
  </si>
  <si>
    <t>Belgian</t>
  </si>
  <si>
    <t>01EN811</t>
  </si>
  <si>
    <t>Package weight (GR)</t>
  </si>
  <si>
    <t>Swiss</t>
  </si>
  <si>
    <t>01EN832</t>
  </si>
  <si>
    <t>US International</t>
  </si>
  <si>
    <t>01EN794</t>
  </si>
  <si>
    <t>Parent sku</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</si>
  <si>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</si>
  <si>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</si>
  <si>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</si>
  <si>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</si>
  <si>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</si>
  <si>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</si>
  <si>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</si>
  <si>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</si>
  <si>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</si>
  <si>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</si>
  <si>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</si>
  <si>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</si>
  <si>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</si>
  <si>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</si>
  <si>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</si>
  <si>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</si>
  <si>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</si>
  <si>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</si>
  <si>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</si>
  <si>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</si>
  <si>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</si>
  <si>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</si>
  <si>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</si>
  <si>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</si>
  <si>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</si>
  <si>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</si>
  <si>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</si>
  <si>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</si>
  <si>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</si>
  <si>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</si>
  <si>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</si>
  <si>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</si>
  <si>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</si>
  <si>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</si>
  <si>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</si>
  <si>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</si>
  <si>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</si>
  <si>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</si>
  <si>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</si>
  <si>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</si>
  <si>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</si>
  <si>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</si>
  <si>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</si>
  <si>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</si>
  <si>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</si>
  <si>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</si>
  <si>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</si>
  <si>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</si>
  <si>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</si>
  <si>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</si>
  <si>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</si>
  <si>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</si>
  <si>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</si>
  <si>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</si>
  <si>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</si>
  <si>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</si>
  <si>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</si>
  <si>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</si>
  <si>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</si>
  <si>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</si>
  <si>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</si>
  <si>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</si>
  <si>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</si>
  <si>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</si>
  <si>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</si>
  <si>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</si>
  <si>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</si>
  <si>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</si>
  <si>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</si>
  <si>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</si>
  <si>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</si>
  <si>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</si>
  <si>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</si>
  <si>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</si>
  <si>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</si>
  <si>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</si>
  <si>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</si>
  <si>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</si>
  <si>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</si>
  <si>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</si>
  <si>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</si>
  <si>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</si>
  <si>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</si>
  <si>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</si>
  <si>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</si>
  <si>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</si>
  <si>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</si>
  <si>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</si>
  <si>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</si>
  <si>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</si>
  <si>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</si>
  <si>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</si>
  <si>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</si>
  <si>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</si>
  <si>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</si>
  <si>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</si>
  <si>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</si>
  <si>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</si>
  <si>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</si>
  <si>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</si>
  <si>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</si>
  <si>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</si>
  <si>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</si>
  <si>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</si>
  <si>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</si>
  <si>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</si>
  <si>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</si>
  <si>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</si>
  <si>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</si>
  <si>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</si>
  <si>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</si>
  <si>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</si>
  <si>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</si>
  <si>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</si>
  <si>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</si>
  <si>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</si>
  <si>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</si>
  <si>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</si>
  <si>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</si>
  <si>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</si>
  <si>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</si>
  <si>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</si>
  <si>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</si>
  <si>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</si>
  <si>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</si>
  <si>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</si>
  <si>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</si>
  <si>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</si>
  <si>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</si>
  <si>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</si>
  <si>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</si>
  <si>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</si>
  <si>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</si>
  <si>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</si>
  <si>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</si>
  <si>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</si>
  <si>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</si>
  <si>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</si>
  <si>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</si>
  <si>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</si>
  <si>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</si>
  <si>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</si>
  <si>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</si>
  <si>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</si>
  <si>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</si>
  <si>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</si>
  <si>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</si>
  <si>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</si>
  <si>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</si>
  <si>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</si>
  <si>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</si>
  <si>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</si>
  <si>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</si>
  <si>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</si>
  <si>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</si>
  <si>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</si>
  <si>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</si>
  <si>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</si>
  <si>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</si>
  <si>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</si>
  <si>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</si>
  <si>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</si>
  <si>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</si>
  <si>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</si>
  <si>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</si>
  <si>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</si>
  <si>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</si>
  <si>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</si>
  <si>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</si>
  <si>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</si>
  <si>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</si>
  <si>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</si>
  <si>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</si>
  <si>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</si>
  <si>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</si>
  <si>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</si>
  <si>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</si>
  <si>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</si>
  <si>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</si>
  <si>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</si>
  <si>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</si>
  <si>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</si>
  <si>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</si>
  <si>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</si>
  <si>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</si>
  <si>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</si>
  <si>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</si>
  <si>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</si>
  <si>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</si>
  <si>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</si>
  <si>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</si>
  <si>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</si>
  <si>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</si>
  <si>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</si>
  <si>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</si>
  <si>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</si>
  <si>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</si>
  <si>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</si>
  <si>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</si>
  <si>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</si>
  <si>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</si>
  <si>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</si>
  <si>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</si>
  <si>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</si>
  <si>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</si>
  <si>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</si>
  <si>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</si>
  <si>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</si>
  <si>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</si>
  <si>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</si>
  <si>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</si>
  <si>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</si>
  <si>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</si>
  <si>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</si>
  <si>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</si>
  <si>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</si>
  <si>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</si>
  <si>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</si>
  <si>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</si>
  <si>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</si>
  <si>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</si>
  <si>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</si>
  <si>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</si>
  <si>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</si>
  <si>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</si>
  <si>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</si>
  <si>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</si>
  <si>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</si>
  <si>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</si>
  <si>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</si>
  <si>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</si>
  <si>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</si>
  <si>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</si>
  <si>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</si>
  <si>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</si>
  <si>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</si>
  <si>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</si>
  <si>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Lenovo 13 2nd G BL</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</si>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</sst>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8"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0">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13/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639</v>
      </c>
    </row>
    <row r="4" spans="1:193" ht="17" x14ac:dyDescent="0.2">
      <c r="A4" s="2" t="str">
        <f>IF(ISBLANK(Values!F3),"",IF(Values!$B$37="EU","computercomponent","computer"))</f>
        <v>computercomponent</v>
      </c>
      <c r="B4" s="28" t="str">
        <f>Values!B13</f>
        <v>Lenovo 13 2nd G BL</v>
      </c>
      <c r="C4" s="28" t="s">
        <v>345</v>
      </c>
      <c r="D4" s="29">
        <f>Values!B14</f>
        <v>5714401131991</v>
      </c>
      <c r="E4" s="2" t="s">
        <v>346</v>
      </c>
      <c r="F4" s="28" t="str">
        <f>SUBSTITUTE(Values!B1, "{language}", "") &amp; " " &amp; Values!B3</f>
        <v>clavier de remplacement  rétroéclairé pour Lenovo Thinkpad Thinkpad 13 Gen 2, T460s, T470s</v>
      </c>
      <c r="G4" s="28" t="s">
        <v>345</v>
      </c>
      <c r="H4" s="2" t="str">
        <f>Values!B16</f>
        <v>laptop-computer-replacement-parts</v>
      </c>
      <c r="I4" s="2" t="str">
        <f>IF(ISBLANK(Values!F3),"","4730574031")</f>
        <v>4730574031</v>
      </c>
      <c r="J4" s="30" t="str">
        <f>Values!B13</f>
        <v>Lenovo 13 2nd G BL</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17"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c r="GK5" s="63" t="str">
        <f>K5</f>
        <v/>
      </c>
    </row>
    <row r="6" spans="1:193" ht="17"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c r="GK6" s="63" t="str">
        <f>K6</f>
        <v/>
      </c>
    </row>
    <row r="7" spans="1:193" ht="17"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c r="GK7" s="63" t="str">
        <f>K7</f>
        <v/>
      </c>
    </row>
    <row r="8" spans="1:193" ht="17"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c r="GK8" s="63" t="str">
        <f>K8</f>
        <v/>
      </c>
    </row>
    <row r="9" spans="1:193" ht="17"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c r="GK9" s="63" t="str">
        <f>K9</f>
        <v/>
      </c>
    </row>
    <row r="10" spans="1:193" ht="17"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c r="GK10" s="63" t="str">
        <f>K10</f>
        <v/>
      </c>
    </row>
    <row r="11" spans="1:193" ht="17"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c r="GK11" s="63" t="str">
        <f>K11</f>
        <v/>
      </c>
    </row>
    <row r="12" spans="1:193" ht="17"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c r="GK12" s="63" t="str">
        <f>K12</f>
        <v/>
      </c>
    </row>
    <row r="13" spans="1:193" ht="17"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c r="GK13" s="63" t="str">
        <f>K13</f>
        <v/>
      </c>
    </row>
    <row r="14" spans="1:193" ht="17"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c r="GK14" s="63" t="str">
        <f>K14</f>
        <v/>
      </c>
    </row>
    <row r="15" spans="1:193" ht="64"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clavier de remplacement Allemand rétroéclairé pour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 BL</v>
      </c>
      <c r="Y15" s="32" t="str">
        <f>IF(ISBLANK(Values!F14),"","Size-Color")</f>
        <v>Size-Color</v>
      </c>
      <c r="Z15" s="30" t="str">
        <f>IF(ISBLANK(Values!F14),"","variation")</f>
        <v>variation</v>
      </c>
      <c r="AA15" s="2" t="str">
        <f>IF(ISBLANK(Values!F14),"",Values!$B$20)</f>
        <v>PartialUpdate</v>
      </c>
      <c r="AB15" s="2" t="str">
        <f>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35" t="str">
        <f>IF(ISBLANK(Values!F14),"",IF(Values!J14,Values!$B$23,Values!$B$33))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3" t="str">
        <f>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5" s="2" t="str">
        <f>IF(ISBLANK(Values!F14),"",Values!$B$25)</f>
        <v xml:space="preserve">♻️ PRODUIT ÉCOLOGIQUE - Achetez remis à neuf, ACHETEZ VERT! Réduisez plus de 80% de dioxyde de carbone en achetant nos claviers remis à neuf, par rapport à l'achat d'un nouveau clavier! </v>
      </c>
      <c r="AL15" s="2" t="str">
        <f>IF(ISBLANK(Values!F14),"",SUBSTITUTE(SUBSTITUTE(IF(Values!$K14, Values!$B$26, Values!$B$33), "{language}", Values!$I14), "{flag}", INDEX(options!$E$1:$E$20, Values!$W14)))</f>
        <v>👉  DISPOSITION - 🇩🇪 Allemand rétroéclairé.</v>
      </c>
      <c r="AM15" s="2" t="str">
        <f>SUBSTITUTE(IF(ISBLANK(Values!F14),"",Values!$B$27),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5" s="28" t="str">
        <f>IF(ISBLANK(Values!F14),"",Values!I14)</f>
        <v>Allemand</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Danemark</v>
      </c>
      <c r="CZ15" s="2" t="str">
        <f>IF(ISBLANK(Values!F14),"","No")</f>
        <v>No</v>
      </c>
      <c r="DA15" s="2" t="str">
        <f>IF(ISBLANK(Values!F14),"","No")</f>
        <v>No</v>
      </c>
      <c r="DO15" s="2" t="str">
        <f>IF(ISBLANK(Values!F14),"","Parts")</f>
        <v>Parts</v>
      </c>
      <c r="DP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IF(ISBLANK(Values!$F14), "", "not_applicable")</f>
        <v>not_applicable</v>
      </c>
      <c r="EI15" s="2" t="str">
        <f>IF(ISBLANK(Values!F14),"",Values!$B$31)</f>
        <v>Garantie de 6 mois après la date de livraison. En cas de dysfonctionnement du clavier, une nouvelle unité ou une pièce de rechange pour le clavier du produit sera envoyée. En cas de tri des stocks, un remboursement complet est effectué.</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3">
        <f>K15</f>
        <v>44.95</v>
      </c>
    </row>
    <row r="16" spans="1:193" ht="64"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clavier de remplacement Français rétroéclairé pour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 BL</v>
      </c>
      <c r="Y16" s="32" t="str">
        <f>IF(ISBLANK(Values!F15),"","Size-Color")</f>
        <v>Size-Color</v>
      </c>
      <c r="Z16" s="30" t="str">
        <f>IF(ISBLANK(Values!F15),"","variation")</f>
        <v>variation</v>
      </c>
      <c r="AA16" s="2" t="str">
        <f>IF(ISBLANK(Values!F15),"",Values!$B$20)</f>
        <v>PartialUpdate</v>
      </c>
      <c r="AB16" s="2" t="str">
        <f>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35" t="str">
        <f>IF(ISBLANK(Values!F15),"",IF(Values!J15,Values!$B$23,Values!$B$33))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3" t="str">
        <f>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6" s="2" t="str">
        <f>IF(ISBLANK(Values!F15),"",Values!$B$25)</f>
        <v xml:space="preserve">♻️ PRODUIT ÉCOLOGIQUE - Achetez remis à neuf, ACHETEZ VERT! Réduisez plus de 80% de dioxyde de carbone en achetant nos claviers remis à neuf, par rapport à l'achat d'un nouveau clavier! </v>
      </c>
      <c r="AL16" s="2" t="str">
        <f>IF(ISBLANK(Values!F15),"",SUBSTITUTE(SUBSTITUTE(IF(Values!$K15, Values!$B$26, Values!$B$33), "{language}", Values!$I15), "{flag}", INDEX(options!$E$1:$E$20, Values!$W15)))</f>
        <v>👉  DISPOSITION - 🇫🇷 Français rétroéclairé.</v>
      </c>
      <c r="AM16" s="2" t="str">
        <f>SUBSTITUTE(IF(ISBLANK(Values!F15),"",Values!$B$27),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6" s="28" t="str">
        <f>IF(ISBLANK(Values!F15),"",Values!I15)</f>
        <v>Français</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Danemark</v>
      </c>
      <c r="CZ16" s="2" t="str">
        <f>IF(ISBLANK(Values!F15),"","No")</f>
        <v>No</v>
      </c>
      <c r="DA16" s="2" t="str">
        <f>IF(ISBLANK(Values!F15),"","No")</f>
        <v>No</v>
      </c>
      <c r="DO16" s="2" t="str">
        <f>IF(ISBLANK(Values!F15),"","Parts")</f>
        <v>Parts</v>
      </c>
      <c r="DP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IF(ISBLANK(Values!$F15), "", "not_applicable")</f>
        <v>not_applicable</v>
      </c>
      <c r="EI16" s="2" t="str">
        <f>IF(ISBLANK(Values!F15),"",Values!$B$31)</f>
        <v>Garantie de 6 mois après la date de livraison. En cas de dysfonctionnement du clavier, une nouvelle unité ou une pièce de rechange pour le clavier du produit sera envoyée. En cas de tri des stocks, un remboursement complet est effectué.</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3">
        <f>K16</f>
        <v>44.95</v>
      </c>
    </row>
    <row r="17" spans="1:193" ht="64"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clavier de remplacement Italien rétroéclairé pour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 BL</v>
      </c>
      <c r="Y17" s="32" t="str">
        <f>IF(ISBLANK(Values!F16),"","Size-Color")</f>
        <v>Size-Color</v>
      </c>
      <c r="Z17" s="30" t="str">
        <f>IF(ISBLANK(Values!F16),"","variation")</f>
        <v>variation</v>
      </c>
      <c r="AA17" s="2" t="str">
        <f>IF(ISBLANK(Values!F16),"",Values!$B$20)</f>
        <v>PartialUpdate</v>
      </c>
      <c r="AB17" s="2" t="str">
        <f>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35" t="str">
        <f>IF(ISBLANK(Values!F16),"",IF(Values!J16,Values!$B$23,Values!$B$33))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3" t="str">
        <f>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7" s="2" t="str">
        <f>IF(ISBLANK(Values!F16),"",Values!$B$25)</f>
        <v xml:space="preserve">♻️ PRODUIT ÉCOLOGIQUE - Achetez remis à neuf, ACHETEZ VERT! Réduisez plus de 80% de dioxyde de carbone en achetant nos claviers remis à neuf, par rapport à l'achat d'un nouveau clavier! </v>
      </c>
      <c r="AL17" s="2" t="str">
        <f>IF(ISBLANK(Values!F16),"",SUBSTITUTE(SUBSTITUTE(IF(Values!$K16, Values!$B$26, Values!$B$33), "{language}", Values!$I16), "{flag}", INDEX(options!$E$1:$E$20, Values!$W16)))</f>
        <v>👉  DISPOSITION - 🇮🇹 Italien rétroéclairé.</v>
      </c>
      <c r="AM17" s="2" t="str">
        <f>SUBSTITUTE(IF(ISBLANK(Values!F16),"",Values!$B$27),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7" s="28" t="str">
        <f>IF(ISBLANK(Values!F16),"",Values!I16)</f>
        <v>Italien</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Danemark</v>
      </c>
      <c r="CZ17" s="2" t="str">
        <f>IF(ISBLANK(Values!F16),"","No")</f>
        <v>No</v>
      </c>
      <c r="DA17" s="2" t="str">
        <f>IF(ISBLANK(Values!F16),"","No")</f>
        <v>No</v>
      </c>
      <c r="DO17" s="2" t="str">
        <f>IF(ISBLANK(Values!F16),"","Parts")</f>
        <v>Parts</v>
      </c>
      <c r="DP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IF(ISBLANK(Values!$F16), "", "not_applicable")</f>
        <v>not_applicable</v>
      </c>
      <c r="EI17" s="2" t="str">
        <f>IF(ISBLANK(Values!F16),"",Values!$B$31)</f>
        <v>Garantie de 6 mois après la date de livraison. En cas de dysfonctionnement du clavier, une nouvelle unité ou une pièce de rechange pour le clavier du produit sera envoyée. En cas de tri des stocks, un remboursement complet est effectué.</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3">
        <f>K17</f>
        <v>44.95</v>
      </c>
    </row>
    <row r="18" spans="1:193" ht="64"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clavier de remplacement Espagnol rétroéclairé pour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 BL</v>
      </c>
      <c r="Y18" s="32" t="str">
        <f>IF(ISBLANK(Values!F17),"","Size-Color")</f>
        <v>Size-Color</v>
      </c>
      <c r="Z18" s="30" t="str">
        <f>IF(ISBLANK(Values!F17),"","variation")</f>
        <v>variation</v>
      </c>
      <c r="AA18" s="2" t="str">
        <f>IF(ISBLANK(Values!F17),"",Values!$B$20)</f>
        <v>PartialUpdate</v>
      </c>
      <c r="AB18" s="2" t="str">
        <f>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35" t="str">
        <f>IF(ISBLANK(Values!F17),"",IF(Values!J17,Values!$B$23,Values!$B$33))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3" t="str">
        <f>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8" s="2" t="str">
        <f>IF(ISBLANK(Values!F17),"",Values!$B$25)</f>
        <v xml:space="preserve">♻️ PRODUIT ÉCOLOGIQUE - Achetez remis à neuf, ACHETEZ VERT! Réduisez plus de 80% de dioxyde de carbone en achetant nos claviers remis à neuf, par rapport à l'achat d'un nouveau clavier! </v>
      </c>
      <c r="AL18" s="2" t="str">
        <f>IF(ISBLANK(Values!F17),"",SUBSTITUTE(SUBSTITUTE(IF(Values!$K17, Values!$B$26, Values!$B$33), "{language}", Values!$I17), "{flag}", INDEX(options!$E$1:$E$20, Values!$W17)))</f>
        <v>👉  DISPOSITION - 🇪🇸 Espagnol rétroéclairé.</v>
      </c>
      <c r="AM18" s="2" t="str">
        <f>SUBSTITUTE(IF(ISBLANK(Values!F17),"",Values!$B$27),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8" s="28" t="str">
        <f>IF(ISBLANK(Values!F17),"",Values!I17)</f>
        <v>Espagnol</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Danemark</v>
      </c>
      <c r="CZ18" s="2" t="str">
        <f>IF(ISBLANK(Values!F17),"","No")</f>
        <v>No</v>
      </c>
      <c r="DA18" s="2" t="str">
        <f>IF(ISBLANK(Values!F17),"","No")</f>
        <v>No</v>
      </c>
      <c r="DO18" s="2" t="str">
        <f>IF(ISBLANK(Values!F17),"","Parts")</f>
        <v>Parts</v>
      </c>
      <c r="DP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IF(ISBLANK(Values!$F17), "", "not_applicable")</f>
        <v>not_applicable</v>
      </c>
      <c r="EI18" s="2" t="str">
        <f>IF(ISBLANK(Values!F17),"",Values!$B$31)</f>
        <v>Garantie de 6 mois après la date de livraison. En cas de dysfonctionnement du clavier, une nouvelle unité ou une pièce de rechange pour le clavier du produit sera envoyée. En cas de tri des stocks, un remboursement complet est effectué.</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3">
        <f>K18</f>
        <v>44.95</v>
      </c>
    </row>
    <row r="19" spans="1:193" ht="64"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clavier de remplacement UK rétroéclairé pour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 BL</v>
      </c>
      <c r="Y19" s="32" t="str">
        <f>IF(ISBLANK(Values!F18),"","Size-Color")</f>
        <v>Size-Color</v>
      </c>
      <c r="Z19" s="30" t="str">
        <f>IF(ISBLANK(Values!F18),"","variation")</f>
        <v>variation</v>
      </c>
      <c r="AA19" s="2" t="str">
        <f>IF(ISBLANK(Values!F18),"",Values!$B$20)</f>
        <v>PartialUpdate</v>
      </c>
      <c r="AB19" s="2" t="str">
        <f>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35" t="str">
        <f>IF(ISBLANK(Values!F18),"",IF(Values!J18,Values!$B$23,Values!$B$33))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3" t="str">
        <f>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19" s="2" t="str">
        <f>IF(ISBLANK(Values!F18),"",Values!$B$25)</f>
        <v xml:space="preserve">♻️ PRODUIT ÉCOLOGIQUE - Achetez remis à neuf, ACHETEZ VERT! Réduisez plus de 80% de dioxyde de carbone en achetant nos claviers remis à neuf, par rapport à l'achat d'un nouveau clavier! </v>
      </c>
      <c r="AL19" s="2" t="str">
        <f>IF(ISBLANK(Values!F18),"",SUBSTITUTE(SUBSTITUTE(IF(Values!$K18, Values!$B$26, Values!$B$33), "{language}", Values!$I18), "{flag}", INDEX(options!$E$1:$E$20, Values!$W18)))</f>
        <v>👉  DISPOSITION - 🇬🇧 UK rétroéclairé.</v>
      </c>
      <c r="AM19" s="2" t="str">
        <f>SUBSTITUTE(IF(ISBLANK(Values!F18),"",Values!$B$27),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Danemark</v>
      </c>
      <c r="CZ19" s="2" t="str">
        <f>IF(ISBLANK(Values!F18),"","No")</f>
        <v>No</v>
      </c>
      <c r="DA19" s="2" t="str">
        <f>IF(ISBLANK(Values!F18),"","No")</f>
        <v>No</v>
      </c>
      <c r="DO19" s="2" t="str">
        <f>IF(ISBLANK(Values!F18),"","Parts")</f>
        <v>Parts</v>
      </c>
      <c r="DP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IF(ISBLANK(Values!$F18), "", "not_applicable")</f>
        <v>not_applicable</v>
      </c>
      <c r="EI19" s="2" t="str">
        <f>IF(ISBLANK(Values!F18),"",Values!$B$31)</f>
        <v>Garantie de 6 mois après la date de livraison. En cas de dysfonctionnement du clavier, une nouvelle unité ou une pièce de rechange pour le clavier du produit sera envoyée. En cas de tri des stocks, un remboursement complet est effectué.</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3">
        <f>K19</f>
        <v>44.95</v>
      </c>
    </row>
    <row r="20" spans="1:193" ht="64"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clavier de remplacement Scandinave - nordique rétroéclairé pour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 BL</v>
      </c>
      <c r="Y20" s="32" t="str">
        <f>IF(ISBLANK(Values!F19),"","Size-Color")</f>
        <v>Size-Color</v>
      </c>
      <c r="Z20" s="30" t="str">
        <f>IF(ISBLANK(Values!F19),"","variation")</f>
        <v>variation</v>
      </c>
      <c r="AA20" s="2" t="str">
        <f>IF(ISBLANK(Values!F19),"",Values!$B$20)</f>
        <v>PartialUpdate</v>
      </c>
      <c r="AB20" s="2" t="str">
        <f>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35" t="str">
        <f>IF(ISBLANK(Values!F19),"",IF(Values!J19,Values!$B$23,Values!$B$33))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3" t="str">
        <f>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0" s="2" t="str">
        <f>IF(ISBLANK(Values!F19),"",Values!$B$25)</f>
        <v xml:space="preserve">♻️ PRODUIT ÉCOLOGIQUE - Achetez remis à neuf, ACHETEZ VERT! Réduisez plus de 80% de dioxyde de carbone en achetant nos claviers remis à neuf, par rapport à l'achat d'un nouveau clavier! </v>
      </c>
      <c r="AL20" s="2" t="str">
        <f>IF(ISBLANK(Values!F19),"",SUBSTITUTE(SUBSTITUTE(IF(Values!$K19, Values!$B$26, Values!$B$33), "{language}", Values!$I19), "{flag}", INDEX(options!$E$1:$E$20, Values!$W19)))</f>
        <v>👉  DISPOSITION - 🇸🇪 🇫🇮 🇳🇴 🇩🇰 Scandinave - nordique rétroéclairé.</v>
      </c>
      <c r="AM20" s="2" t="str">
        <f>SUBSTITUTE(IF(ISBLANK(Values!F19),"",Values!$B$27),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0" s="28" t="str">
        <f>IF(ISBLANK(Values!F19),"",Values!I19)</f>
        <v>Scandinave - nordique</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Danemark</v>
      </c>
      <c r="CZ20" s="2" t="str">
        <f>IF(ISBLANK(Values!F19),"","No")</f>
        <v>No</v>
      </c>
      <c r="DA20" s="2" t="str">
        <f>IF(ISBLANK(Values!F19),"","No")</f>
        <v>No</v>
      </c>
      <c r="DO20" s="2" t="str">
        <f>IF(ISBLANK(Values!F19),"","Parts")</f>
        <v>Parts</v>
      </c>
      <c r="DP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IF(ISBLANK(Values!$F19), "", "not_applicable")</f>
        <v>not_applicable</v>
      </c>
      <c r="EI20" s="2" t="str">
        <f>IF(ISBLANK(Values!F19),"",Values!$B$31)</f>
        <v>Garantie de 6 mois après la date de livraison. En cas de dysfonctionnement du clavier, une nouvelle unité ou une pièce de rechange pour le clavier du produit sera envoyée. En cas de tri des stocks, un remboursement complet est effectué.</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3">
        <f>K20</f>
        <v>44.95</v>
      </c>
    </row>
    <row r="21" spans="1:193" ht="64"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clavier de remplacement Belge rétroéclairé pour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 BL</v>
      </c>
      <c r="Y21" s="32" t="str">
        <f>IF(ISBLANK(Values!F20),"","Size-Color")</f>
        <v>Size-Color</v>
      </c>
      <c r="Z21" s="30" t="str">
        <f>IF(ISBLANK(Values!F20),"","variation")</f>
        <v>variation</v>
      </c>
      <c r="AA21" s="2" t="str">
        <f>IF(ISBLANK(Values!F20),"",Values!$B$20)</f>
        <v>PartialUpdate</v>
      </c>
      <c r="AB21" s="2" t="str">
        <f>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35" t="str">
        <f>IF(ISBLANK(Values!F20),"",IF(Values!J20,Values!$B$23,Values!$B$33))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3" t="str">
        <f>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1" s="2" t="str">
        <f>IF(ISBLANK(Values!F20),"",Values!$B$25)</f>
        <v xml:space="preserve">♻️ PRODUIT ÉCOLOGIQUE - Achetez remis à neuf, ACHETEZ VERT! Réduisez plus de 80% de dioxyde de carbone en achetant nos claviers remis à neuf, par rapport à l'achat d'un nouveau clavier! </v>
      </c>
      <c r="AL21" s="2" t="str">
        <f>IF(ISBLANK(Values!F20),"",SUBSTITUTE(SUBSTITUTE(IF(Values!$K20, Values!$B$26, Values!$B$33), "{language}", Values!$I20), "{flag}", INDEX(options!$E$1:$E$20, Values!$W20)))</f>
        <v>👉  DISPOSITION - 🇧🇪 Belge rétroéclairé.</v>
      </c>
      <c r="AM21" s="2" t="str">
        <f>SUBSTITUTE(IF(ISBLANK(Values!F20),"",Values!$B$27),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1" s="28" t="str">
        <f>IF(ISBLANK(Values!F20),"",Values!I20)</f>
        <v>Belge</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Danemark</v>
      </c>
      <c r="CZ21" s="2" t="str">
        <f>IF(ISBLANK(Values!F20),"","No")</f>
        <v>No</v>
      </c>
      <c r="DA21" s="2" t="str">
        <f>IF(ISBLANK(Values!F20),"","No")</f>
        <v>No</v>
      </c>
      <c r="DO21" s="2" t="str">
        <f>IF(ISBLANK(Values!F20),"","Parts")</f>
        <v>Parts</v>
      </c>
      <c r="DP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IF(ISBLANK(Values!$F20), "", "not_applicable")</f>
        <v>not_applicable</v>
      </c>
      <c r="EI21" s="2" t="str">
        <f>IF(ISBLANK(Values!F20),"",Values!$B$31)</f>
        <v>Garantie de 6 mois après la date de livraison. En cas de dysfonctionnement du clavier, une nouvelle unité ou une pièce de rechange pour le clavier du produit sera envoyée. En cas de tri des stocks, un remboursement complet est effectué.</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3">
        <f>K21</f>
        <v>44.95</v>
      </c>
    </row>
    <row r="22" spans="1:193" ht="64"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clavier de remplacement Suisse rétroéclairé pour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 BL</v>
      </c>
      <c r="Y22" s="32" t="str">
        <f>IF(ISBLANK(Values!F21),"","Size-Color")</f>
        <v>Size-Color</v>
      </c>
      <c r="Z22" s="30" t="str">
        <f>IF(ISBLANK(Values!F21),"","variation")</f>
        <v>variation</v>
      </c>
      <c r="AA22" s="2" t="str">
        <f>IF(ISBLANK(Values!F21),"",Values!$B$20)</f>
        <v>PartialUpdate</v>
      </c>
      <c r="AB22" s="2" t="str">
        <f>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35" t="str">
        <f>IF(ISBLANK(Values!F21),"",IF(Values!J21,Values!$B$23,Values!$B$33))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3" t="str">
        <f>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2" s="2" t="str">
        <f>IF(ISBLANK(Values!F21),"",Values!$B$25)</f>
        <v xml:space="preserve">♻️ PRODUIT ÉCOLOGIQUE - Achetez remis à neuf, ACHETEZ VERT! Réduisez plus de 80% de dioxyde de carbone en achetant nos claviers remis à neuf, par rapport à l'achat d'un nouveau clavier! </v>
      </c>
      <c r="AL22" s="2" t="str">
        <f>IF(ISBLANK(Values!F21),"",SUBSTITUTE(SUBSTITUTE(IF(Values!$K21, Values!$B$26, Values!$B$33), "{language}", Values!$I21), "{flag}", INDEX(options!$E$1:$E$20, Values!$W21)))</f>
        <v>👉  DISPOSITION - 🇨🇭 Suisse rétroéclairé.</v>
      </c>
      <c r="AM22" s="2" t="str">
        <f>SUBSTITUTE(IF(ISBLANK(Values!F21),"",Values!$B$27),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T22" s="28" t="str">
        <f>IF(ISBLANK(Values!F21),"",Values!I21)</f>
        <v>Suisse</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Danemark</v>
      </c>
      <c r="CZ22" s="2" t="str">
        <f>IF(ISBLANK(Values!F21),"","No")</f>
        <v>No</v>
      </c>
      <c r="DA22" s="2" t="str">
        <f>IF(ISBLANK(Values!F21),"","No")</f>
        <v>No</v>
      </c>
      <c r="DO22" s="2" t="str">
        <f>IF(ISBLANK(Values!F21),"","Parts")</f>
        <v>Parts</v>
      </c>
      <c r="DP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IF(ISBLANK(Values!$F21), "", "not_applicable")</f>
        <v>not_applicable</v>
      </c>
      <c r="EI22" s="2" t="str">
        <f>IF(ISBLANK(Values!F21),"",Values!$B$31)</f>
        <v>Garantie de 6 mois après la date de livraison. En cas de dysfonctionnement du clavier, une nouvelle unité ou une pièce de rechange pour le clavier du produit sera envoyée. En cas de tri des stocks, un remboursement complet est effectué.</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3">
        <f>K22</f>
        <v>44.95</v>
      </c>
    </row>
    <row r="23" spans="1:193" s="36" customFormat="1" ht="64"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clavier de remplacement US international rétroéclairé pour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 BL</v>
      </c>
      <c r="Y23" s="32" t="str">
        <f>IF(ISBLANK(Values!F22),"","Size-Color")</f>
        <v>Size-Color</v>
      </c>
      <c r="Z23" s="30" t="str">
        <f>IF(ISBLANK(Values!F22),"","variation")</f>
        <v>variation</v>
      </c>
      <c r="AA23" s="2" t="str">
        <f>IF(ISBLANK(Values!F22),"",Values!$B$20)</f>
        <v>PartialUpdate</v>
      </c>
      <c r="AB23" s="2" t="str">
        <f>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2"/>
      <c r="AD23" s="2"/>
      <c r="AE23" s="2"/>
      <c r="AF23" s="2"/>
      <c r="AG23" s="2"/>
      <c r="AH23" s="2"/>
      <c r="AI23" s="35" t="str">
        <f>IF(ISBLANK(Values!F22),"",IF(Values!J22,Values!$B$23,Values!$B$33))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3" t="str">
        <f>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3" s="2" t="str">
        <f>IF(ISBLANK(Values!F22),"",Values!$B$25)</f>
        <v xml:space="preserve">♻️ PRODUIT ÉCOLOGIQUE - Achetez remis à neuf, ACHETEZ VERT! Réduisez plus de 80% de dioxyde de carbone en achetant nos claviers remis à neuf, par rapport à l'achat d'un nouveau clavier! </v>
      </c>
      <c r="AL23" s="2" t="str">
        <f>IF(ISBLANK(Values!F22),"",SUBSTITUTE(SUBSTITUTE(IF(Values!$K22, Values!$B$26, Values!$B$33), "{language}", Values!$I22), "{flag}", INDEX(options!$E$1:$E$20, Values!$W22)))</f>
        <v>👉  DISPOSITION - 🇺🇸 with € symbol US international rétroéclairé.</v>
      </c>
      <c r="AM23" s="2" t="str">
        <f>SUBSTITUTE(IF(ISBLANK(Values!F22),"",Values!$B$27),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Danemark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Garantie de 6 mois après la date de livraison. En cas de dysfonctionnement du clavier, une nouvelle unité ou une pièce de rechange pour le clavier du produit sera envoyée. En cas de tri des stocks, un remboursement complet est effectué.</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4">
        <f>K23</f>
        <v>44.95</v>
      </c>
    </row>
    <row r="24" spans="1:193" s="36" customFormat="1" ht="64"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clavier de remplacement US rétroéclairé pour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 BL</v>
      </c>
      <c r="Y24" s="32" t="str">
        <f>IF(ISBLANK(Values!F23),"","Size-Color")</f>
        <v>Size-Color</v>
      </c>
      <c r="Z24" s="30" t="str">
        <f>IF(ISBLANK(Values!F23),"","variation")</f>
        <v>variation</v>
      </c>
      <c r="AA24" s="2" t="str">
        <f>IF(ISBLANK(Values!F23),"",Values!$B$20)</f>
        <v>PartialUpdate</v>
      </c>
      <c r="AB24" s="2" t="str">
        <f>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2"/>
      <c r="AD24" s="2"/>
      <c r="AE24" s="2"/>
      <c r="AF24" s="2"/>
      <c r="AG24" s="2"/>
      <c r="AH24" s="2"/>
      <c r="AI24" s="35" t="str">
        <f>IF(ISBLANK(Values!F23),"",IF(Values!J23,Values!$B$23,Values!$B$33))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3" t="str">
        <f>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Thinkpad 13 Gen 2, T460s, T470s</v>
      </c>
      <c r="AK24" s="2" t="str">
        <f>IF(ISBLANK(Values!F23),"",Values!$B$25)</f>
        <v xml:space="preserve">♻️ PRODUIT ÉCOLOGIQUE - Achetez remis à neuf, ACHETEZ VERT! Réduisez plus de 80% de dioxyde de carbone en achetant nos claviers remis à neuf, par rapport à l'achat d'un nouveau clavier! </v>
      </c>
      <c r="AL24" s="2" t="str">
        <f>IF(ISBLANK(Values!F23),"",SUBSTITUTE(SUBSTITUTE(IF(Values!$K23, Values!$B$26, Values!$B$33), "{language}", Values!$I23), "{flag}", INDEX(options!$E$1:$E$20, Values!$W23)))</f>
        <v>👉  DISPOSITION - 🇺🇸 US rétroéclairé.</v>
      </c>
      <c r="AM24" s="2" t="str">
        <f>SUBSTITUTE(IF(ISBLANK(Values!F23),"",Values!$B$27), "{model}", Values!$B$3)</f>
        <v xml:space="preserve">👉 COMPATIBLE AVEC - Lenovo Thinkpad 13 Gen 2, T460s, T470s. Veuillez vérifier attentivement l'image et la description avant d'acheter un clavier. Cela garantit que vous obtenez le bon clavier d'ordinateur portable pour votre ordinateur. Installation super facile. </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Danemark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Garantie de 6 mois après la date de livraison. En cas de dysfonctionnement du clavier, une nouvelle unité ou une pièce de rechange pour le clavier du produit sera envoyée. En cas de tri des stocks, un remboursement complet est effectué.</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4">
        <f>K24</f>
        <v>44.95</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4" t="str">
        <f>K32</f>
        <v/>
      </c>
    </row>
    <row r="33" spans="1:193"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4">
        <f>K33</f>
        <v>0</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4"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3"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3"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3"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3"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3"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3"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3"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3"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9" priority="8">
      <formula>IF(LEN(A4)&gt;0,1,0)</formula>
    </cfRule>
    <cfRule type="expression" dxfId="528" priority="9">
      <formula>IF(VLOOKUP($A$3,#NAME?,MATCH($A4,#NAME?,0)+1,0)&gt;0,1,0)</formula>
    </cfRule>
    <cfRule type="expression" dxfId="527" priority="12">
      <formula>AND(IF(IFERROR(VLOOKUP($A$3,#NAME?,MATCH($A4,#NAME?,0)+1,0),0)&gt;0,0,1),IF(IFERROR(VLOOKUP($A$3,#NAME?,MATCH($A4,#NAME?,0)+1,0),0)&gt;0,0,1),IF(IFERROR(VLOOKUP($A$3,#NAME?,MATCH($A4,#NAME?,0)+1,0),0)&gt;0,0,1),IF(IFERROR(MATCH($A4,#NAME?,0),0)&gt;0,1,0))</formula>
    </cfRule>
  </conditionalFormatting>
  <conditionalFormatting sqref="B4">
    <cfRule type="expression" dxfId="526" priority="990">
      <formula>IF(LEN(B4)&gt;0,1,0)</formula>
    </cfRule>
    <cfRule type="expression" dxfId="525" priority="991">
      <formula>IF(VLOOKUP($B$3,#NAME?,MATCH($A4,#NAME?,0)+1,0)&gt;0,1,0)</formula>
    </cfRule>
    <cfRule type="expression" dxfId="524"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3" priority="17">
      <formula>AND(IF(IFERROR(VLOOKUP($B$3,#NAME?,MATCH($A4,#NAME?,0)+1,0),0)&gt;0,0,1),IF(IFERROR(VLOOKUP($B$3,#NAME?,MATCH($A4,#NAME?,0)+1,0),0)&gt;0,0,1),IF(IFERROR(VLOOKUP($B$3,#NAME?,MATCH($A4,#NAME?,0)+1,0),0)&gt;0,0,1),IF(IFERROR(MATCH($A4,#NAME?,0),0)&gt;0,1,0))</formula>
    </cfRule>
    <cfRule type="expression" dxfId="522" priority="13">
      <formula>IF(LEN(B4)&gt;0,1,0)</formula>
    </cfRule>
    <cfRule type="expression" dxfId="521" priority="14">
      <formula>IF(VLOOKUP($B$3,#NAME?,MATCH($A4,#NAME?,0)+1,0)&gt;0,1,0)</formula>
    </cfRule>
  </conditionalFormatting>
  <conditionalFormatting sqref="C4:C204">
    <cfRule type="expression" dxfId="520" priority="999">
      <formula>AND(IF(IFERROR(VLOOKUP($C$3,#NAME?,MATCH($A4,#NAME?,0)+1,0),0)&gt;0,0,1),IF(IFERROR(VLOOKUP($C$3,#NAME?,MATCH($A4,#NAME?,0)+1,0),0)&gt;0,0,1),IF(IFERROR(VLOOKUP($C$3,#NAME?,MATCH($A4,#NAME?,0)+1,0),0)&gt;0,0,1),IF(IFERROR(MATCH($A4,#NAME?,0),0)&gt;0,1,0))</formula>
    </cfRule>
    <cfRule type="expression" dxfId="519" priority="996">
      <formula>IF(VLOOKUP($C$3,#NAME?,MATCH($A4,#NAME?,0)+1,0)&gt;0,1,0)</formula>
    </cfRule>
    <cfRule type="expression" dxfId="518" priority="995">
      <formula>IF(LEN(C4)&gt;0,1,0)</formula>
    </cfRule>
  </conditionalFormatting>
  <conditionalFormatting sqref="C5:C1048576">
    <cfRule type="expression" dxfId="517" priority="18">
      <formula>IF(LEN(C5)&gt;0,1,0)</formula>
    </cfRule>
    <cfRule type="expression" dxfId="516" priority="19">
      <formula>IF(VLOOKUP($C$3,#NAME?,MATCH($A5,#NAME?,0)+1,0)&gt;0,1,0)</formula>
    </cfRule>
    <cfRule type="expression" dxfId="515" priority="22">
      <formula>AND(IF(IFERROR(VLOOKUP($C$3,#NAME?,MATCH($A5,#NAME?,0)+1,0),0)&gt;0,0,1),IF(IFERROR(VLOOKUP($C$3,#NAME?,MATCH($A5,#NAME?,0)+1,0),0)&gt;0,0,1),IF(IFERROR(VLOOKUP($C$3,#NAME?,MATCH($A5,#NAME?,0)+1,0),0)&gt;0,0,1),IF(IFERROR(MATCH($A5,#NAME?,0),0)&gt;0,1,0))</formula>
    </cfRule>
  </conditionalFormatting>
  <conditionalFormatting sqref="D4:D1048576">
    <cfRule type="expression" dxfId="514" priority="24">
      <formula>IF(VLOOKUP($D$3,#NAME?,MATCH($A4,#NAME?,0)+1,0)&gt;0,1,0)</formula>
    </cfRule>
    <cfRule type="expression" dxfId="513" priority="27">
      <formula>AND(IF(IFERROR(VLOOKUP($D$3,#NAME?,MATCH($A4,#NAME?,0)+1,0),0)&gt;0,0,1),IF(IFERROR(VLOOKUP($D$3,#NAME?,MATCH($A4,#NAME?,0)+1,0),0)&gt;0,0,1),IF(IFERROR(VLOOKUP($D$3,#NAME?,MATCH($A4,#NAME?,0)+1,0),0)&gt;0,0,1),IF(IFERROR(MATCH($A4,#NAME?,0),0)&gt;0,1,0))</formula>
    </cfRule>
  </conditionalFormatting>
  <conditionalFormatting sqref="D4:E1048576">
    <cfRule type="expression" dxfId="512" priority="23">
      <formula>IF(LEN(D4)&gt;0,1,0)</formula>
    </cfRule>
  </conditionalFormatting>
  <conditionalFormatting sqref="E4:E1048576">
    <cfRule type="expression" dxfId="511" priority="32">
      <formula>AND(IF(IFERROR(VLOOKUP($E$3,#NAME?,MATCH($A4,#NAME?,0)+1,0),0)&gt;0,0,1),IF(IFERROR(VLOOKUP($E$3,#NAME?,MATCH($A4,#NAME?,0)+1,0),0)&gt;0,0,1),IF(IFERROR(VLOOKUP($E$3,#NAME?,MATCH($A4,#NAME?,0)+1,0),0)&gt;0,0,1),IF(IFERROR(MATCH($A4,#NAME?,0),0)&gt;0,1,0))</formula>
    </cfRule>
    <cfRule type="expression" dxfId="510" priority="29">
      <formula>IF(VLOOKUP($E$3,#NAME?,MATCH($A4,#NAME?,0)+1,0)&gt;0,1,0)</formula>
    </cfRule>
  </conditionalFormatting>
  <conditionalFormatting sqref="F4:F243">
    <cfRule type="expression" dxfId="509" priority="1014">
      <formula>AND(IF(IFERROR(VLOOKUP($F$3,#NAME?,MATCH($A4,#NAME?,0)+1,0),0)&gt;0,0,1),IF(IFERROR(VLOOKUP($F$3,#NAME?,MATCH($A4,#NAME?,0)+1,0),0)&gt;0,0,1),IF(IFERROR(VLOOKUP($F$3,#NAME?,MATCH($A4,#NAME?,0)+1,0),0)&gt;0,0,1),IF(IFERROR(MATCH($A4,#NAME?,0),0)&gt;0,1,0))</formula>
    </cfRule>
    <cfRule type="expression" dxfId="508" priority="1011">
      <formula>IF(VLOOKUP($F$3,#NAME?,MATCH($A4,#NAME?,0)+1,0)&gt;0,1,0)</formula>
    </cfRule>
    <cfRule type="expression" dxfId="507" priority="1010">
      <formula>IF(LEN(F4)&gt;0,1,0)</formula>
    </cfRule>
  </conditionalFormatting>
  <conditionalFormatting sqref="F5:F1048576">
    <cfRule type="expression" dxfId="506" priority="33">
      <formula>IF(LEN(F5)&gt;0,1,0)</formula>
    </cfRule>
    <cfRule type="expression" dxfId="505" priority="34">
      <formula>IF(VLOOKUP($F$3,#NAME?,MATCH($A5,#NAME?,0)+1,0)&gt;0,1,0)</formula>
    </cfRule>
    <cfRule type="expression" dxfId="504" priority="37">
      <formula>AND(IF(IFERROR(VLOOKUP($F$3,#NAME?,MATCH($A5,#NAME?,0)+1,0),0)&gt;0,0,1),IF(IFERROR(VLOOKUP($F$3,#NAME?,MATCH($A5,#NAME?,0)+1,0),0)&gt;0,0,1),IF(IFERROR(VLOOKUP($F$3,#NAME?,MATCH($A5,#NAME?,0)+1,0),0)&gt;0,0,1),IF(IFERROR(MATCH($A5,#NAME?,0),0)&gt;0,1,0))</formula>
    </cfRule>
  </conditionalFormatting>
  <conditionalFormatting sqref="G4:G23">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fRule type="expression" dxfId="501" priority="1015">
      <formula>IF(LEN(G4)&gt;0,1,0)</formula>
    </cfRule>
  </conditionalFormatting>
  <conditionalFormatting sqref="G5:G23 G25:G1048576">
    <cfRule type="expression" dxfId="500" priority="38">
      <formula>IF(LEN(G5)&gt;0,1,0)</formula>
    </cfRule>
    <cfRule type="expression" dxfId="499" priority="39">
      <formula>IF(VLOOKUP($G$3,#NAME?,MATCH($A5,#NAME?,0)+1,0)&gt;0,1,0)</formula>
    </cfRule>
    <cfRule type="expression" dxfId="498" priority="42">
      <formula>AND(IF(IFERROR(VLOOKUP($G$3,#NAME?,MATCH($A5,#NAME?,0)+1,0),0)&gt;0,0,1),IF(IFERROR(VLOOKUP($G$3,#NAME?,MATCH($A5,#NAME?,0)+1,0),0)&gt;0,0,1),IF(IFERROR(VLOOKUP($G$3,#NAME?,MATCH($A5,#NAME?,0)+1,0),0)&gt;0,0,1),IF(IFERROR(MATCH($A5,#NAME?,0),0)&gt;0,1,0))</formula>
    </cfRule>
  </conditionalFormatting>
  <conditionalFormatting sqref="G25:G204">
    <cfRule type="expression" dxfId="497" priority="1021">
      <formula>IF(VLOOKUP($G$3,#NAME?,MATCH($A25,#NAME?,0)+1,0)&gt;0,1,0)</formula>
    </cfRule>
    <cfRule type="expression" dxfId="496" priority="1020">
      <formula>IF(LEN(G25)&gt;0,1,0)</formula>
    </cfRule>
    <cfRule type="expression" dxfId="495"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4" priority="47">
      <formula>AND(IF(IFERROR(VLOOKUP($H$3,#NAME?,MATCH($A4,#NAME?,0)+1,0),0)&gt;0,0,1),IF(IFERROR(VLOOKUP($H$3,#NAME?,MATCH($A4,#NAME?,0)+1,0),0)&gt;0,0,1),IF(IFERROR(VLOOKUP($H$3,#NAME?,MATCH($A4,#NAME?,0)+1,0),0)&gt;0,0,1),IF(IFERROR(MATCH($A4,#NAME?,0),0)&gt;0,1,0))</formula>
    </cfRule>
    <cfRule type="expression" dxfId="493" priority="44">
      <formula>IF(VLOOKUP($H$3,#NAME?,MATCH($A4,#NAME?,0)+1,0)&gt;0,1,0)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52">
      <formula>AND(IF(IFERROR(VLOOKUP($J$3,#NAME?,MATCH($A5,#NAME?,0)+1,0),0)&gt;0,0,1),IF(IFERROR(VLOOKUP($J$3,#NAME?,MATCH($A5,#NAME?,0)+1,0),0)&gt;0,0,1),IF(IFERROR(VLOOKUP($J$3,#NAME?,MATCH($A5,#NAME?,0)+1,0),0)&gt;0,0,1),IF(IFERROR(MATCH($A5,#NAME?,0),0)&gt;0,1,0))</formula>
    </cfRule>
    <cfRule type="expression" dxfId="488" priority="49">
      <formula>IF(VLOOKUP($J$3,#NAME?,MATCH($A5,#NAME?,0)+1,0)&gt;0,1,0)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6">
      <formula>IF(VLOOKUP($L$3,#NAME?,MATCH($A4,#NAME?,0)+1,0)&gt;0,1,0)</formula>
    </cfRule>
    <cfRule type="expression" dxfId="48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fRule type="expression" dxfId="482" priority="58">
      <formula>IF(LEN(L6)&gt;0,1,0)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fRule type="expression" dxfId="478" priority="63">
      <formula>IF(LEN(M5)&gt;0,1,0)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7">
      <formula>AND(IF(IFERROR(VLOOKUP($W$3,#NAME?,MATCH($A5,#NAME?,0)+1,0),0)&gt;0,0,1),IF(IFERROR(VLOOKUP($W$3,#NAME?,MATCH($A5,#NAME?,0)+1,0),0)&gt;0,0,1),IF(IFERROR(VLOOKUP($W$3,#NAME?,MATCH($A5,#NAME?,0)+1,0),0)&gt;0,0,1),IF(IFERROR(MATCH($A5,#NAME?,0),0)&gt;0,1,0))</formula>
    </cfRule>
    <cfRule type="expression" dxfId="451" priority="114">
      <formula>IF(VLOOKUP($W$3,#NAME?,MATCH($A5,#NAME?,0)+1,0)&gt;0,1,0)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6">
      <formula>IF(VLOOKUP($B$3,#NAME?,MATCH($A5,#NAME?,0)+1,0)&gt;0,1,0)</formula>
    </cfRule>
    <cfRule type="expression" dxfId="445"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4" priority="122">
      <formula>AND(IF(IFERROR(VLOOKUP($X$3,#NAME?,MATCH($A5,#NAME?,0)+1,0),0)&gt;0,0,1),IF(IFERROR(VLOOKUP($X$3,#NAME?,MATCH($A5,#NAME?,0)+1,0),0)&gt;0,0,1),IF(IFERROR(VLOOKUP($X$3,#NAME?,MATCH($A5,#NAME?,0)+1,0),0)&gt;0,0,1),IF(IFERROR(MATCH($A5,#NAME?,0),0)&gt;0,1,0))</formula>
    </cfRule>
    <cfRule type="expression" dxfId="443" priority="119">
      <formula>IF(VLOOKUP($X$3,#NAME?,MATCH($A5,#NAME?,0)+1,0)&gt;0,1,0)</formula>
    </cfRule>
  </conditionalFormatting>
  <conditionalFormatting sqref="Y5:Y1048576">
    <cfRule type="expression" dxfId="442" priority="127">
      <formula>AND(IF(IFERROR(VLOOKUP($Y$3,#NAME?,MATCH($A5,#NAME?,0)+1,0),0)&gt;0,0,1),IF(IFERROR(VLOOKUP($Y$3,#NAME?,MATCH($A5,#NAME?,0)+1,0),0)&gt;0,0,1),IF(IFERROR(VLOOKUP($Y$3,#NAME?,MATCH($A5,#NAME?,0)+1,0),0)&gt;0,0,1),IF(IFERROR(MATCH($A5,#NAME?,0),0)&gt;0,1,0))</formula>
    </cfRule>
    <cfRule type="expression" dxfId="441" priority="124">
      <formula>IF(VLOOKUP($Y$3,#NAME?,MATCH($A5,#NAME?,0)+1,0)&gt;0,1,0)</formula>
    </cfRule>
  </conditionalFormatting>
  <conditionalFormatting sqref="Z4:Z204">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fRule type="expression" dxfId="438" priority="1060">
      <formula>IF(LEN(Z4)&gt;0,1,0)</formula>
    </cfRule>
  </conditionalFormatting>
  <conditionalFormatting sqref="Z5:Z1048576">
    <cfRule type="expression" dxfId="437" priority="132">
      <formula>AND(IF(IFERROR(VLOOKUP($Z$3,#NAME?,MATCH($A5,#NAME?,0)+1,0),0)&gt;0,0,1),IF(IFERROR(VLOOKUP($Z$3,#NAME?,MATCH($A5,#NAME?,0)+1,0),0)&gt;0,0,1),IF(IFERROR(VLOOKUP($Z$3,#NAME?,MATCH($A5,#NAME?,0)+1,0),0)&gt;0,0,1),IF(IFERROR(MATCH($A5,#NAME?,0),0)&gt;0,1,0))</formula>
    </cfRule>
    <cfRule type="expression" dxfId="436" priority="129">
      <formula>IF(VLOOKUP($Z$3,#NAME?,MATCH($A5,#NAME?,0)+1,0)&gt;0,1,0)</formula>
    </cfRule>
  </conditionalFormatting>
  <conditionalFormatting sqref="AA4:AA1048576">
    <cfRule type="expression" dxfId="435" priority="137">
      <formula>AND(IF(IFERROR(VLOOKUP($AA$3,#NAME?,MATCH($A4,#NAME?,0)+1,0),0)&gt;0,0,1),IF(IFERROR(VLOOKUP($AA$3,#NAME?,MATCH($A4,#NAME?,0)+1,0),0)&gt;0,0,1),IF(IFERROR(VLOOKUP($AA$3,#NAME?,MATCH($A4,#NAME?,0)+1,0),0)&gt;0,0,1),IF(IFERROR(MATCH($A4,#NAME?,0),0)&gt;0,1,0))</formula>
    </cfRule>
    <cfRule type="expression" dxfId="434" priority="134">
      <formula>IF(VLOOKUP($AA$3,#NAME?,MATCH($A4,#NAME?,0)+1,0)&gt;0,1,0)</formula>
    </cfRule>
    <cfRule type="expression" dxfId="433" priority="133">
      <formula>IF(LEN(AA4)&gt;0,1,0)</formula>
    </cfRule>
  </conditionalFormatting>
  <conditionalFormatting sqref="AB4 AB7:AB1048576">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fRule type="expression" dxfId="430" priority="138">
      <formula>IF(LEN(AB4)&gt;0,1,0)</formula>
    </cfRule>
  </conditionalFormatting>
  <conditionalFormatting sqref="AB5:AB204 AC4 AC7:AC1048576">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08">
      <formula>AND(AND(OR(AND(AND(OR(NOT(CZ4="Yes"),CZ4="")))),A4&lt;&gt;""))</formula>
    </cfRule>
    <cfRule type="expression" dxfId="263" priority="509">
      <formula>IF(LEN(CY4)&gt;0,1,0)</formula>
    </cfRule>
    <cfRule type="expression" dxfId="262" priority="510">
      <formula>IF(VLOOKUP($CY$3,#NAME?,MATCH($A4,#NAME?,0)+1,0)&gt;0,1,0)</formula>
    </cfRule>
  </conditionalFormatting>
  <conditionalFormatting sqref="CZ4:CZ1048576">
    <cfRule type="expression" dxfId="261" priority="514">
      <formula>AND(AND(OR(AND(AND(OR(NOT(DA4="Yes"),DA4="")))),A4&lt;&gt;""))</formula>
    </cfRule>
    <cfRule type="expression" dxfId="260" priority="515">
      <formula>IF(LEN(CZ4)&gt;0,1,0)</formula>
    </cfRule>
    <cfRule type="expression" dxfId="259" priority="519">
      <formula>AND(IF(IFERROR(VLOOKUP($CZ$3,#NAME?,MATCH($A4,#NAME?,0)+1,0),0)&gt;0,0,1),IF(IFERROR(VLOOKUP($CZ$3,#NAME?,MATCH($A4,#NAME?,0)+1,0),0)&gt;0,0,1),IF(IFERROR(VLOOKUP($CZ$3,#NAME?,MATCH($A4,#NAME?,0)+1,0),0)&gt;0,0,1),IF(IFERROR(MATCH($A4,#NAME?,0),0)&gt;0,1,0))</formula>
    </cfRule>
    <cfRule type="expression" dxfId="258" priority="516">
      <formula>IF(VLOOKUP($CZ$3,#NAME?,MATCH($A4,#NAME?,0)+1,0)&gt;0,1,0)</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3">
      <formula>IF(LEN(DQ4)&gt;0,1,0)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20">
      <formula>IF(VLOOKUP($DR$3,#NAME?,MATCH($A4,#NAME?,0)+1,0)&gt;0,1,0)</formula>
    </cfRule>
    <cfRule type="expression" dxfId="194" priority="619">
      <formula>IF(LEN(DR4)&gt;0,1,0)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5">
      <formula>IF(LEN(DU4)&gt;0,1,0)</formula>
    </cfRule>
    <cfRule type="expression" dxfId="185" priority="639">
      <formula>AND(IF(IFERROR(VLOOKUP($DU$3,#NAME?,MATCH($A4,#NAME?,0)+1,0),0)&gt;0,0,1),IF(IFERROR(VLOOKUP($DU$3,#NAME?,MATCH($A4,#NAME?,0)+1,0),0)&gt;0,0,1),IF(IFERROR(VLOOKUP($DU$3,#NAME?,MATCH($A4,#NAME?,0)+1,0),0)&gt;0,0,1),IF(IFERROR(MATCH($A4,#NAME?,0),0)&gt;0,1,0))</formula>
    </cfRule>
    <cfRule type="expression" dxfId="18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36">
      <formula>IF(VLOOKUP($DU$3,#NAME?,MATCH($A4,#NAME?,0)+1,0)&gt;0,1,0)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63">
      <formula>AND(IF(IFERROR(VLOOKUP($DY$3,#NAME?,MATCH($A4,#NAME?,0)+1,0),0)&gt;0,0,1),IF(IFERROR(VLOOKUP($DY$3,#NAME?,MATCH($A4,#NAME?,0)+1,0),0)&gt;0,0,1),IF(IFERROR(VLOOKUP($DY$3,#NAME?,MATCH($A4,#NAME?,0)+1,0),0)&gt;0,0,1),IF(IFERROR(MATCH($A4,#NAME?,0),0)&gt;0,1,0))</formula>
    </cfRule>
    <cfRule type="expression" dxfId="169" priority="660">
      <formula>IF(VLOOKUP($DY$3,#NAME?,MATCH($A4,#NAME?,0)+1,0)&gt;0,1,0)</formula>
    </cfRule>
    <cfRule type="expression" dxfId="168" priority="659">
      <formula>IF(LEN(DY4)&gt;0,1,0)</formula>
    </cfRule>
    <cfRule type="expression" dxfId="167" priority="658">
      <formula>AND(AND(OR(AND(OR(OR(NOT(CO4&lt;&gt;"DEFAULT"),CO4="")))),A4&lt;&gt;""))</formula>
    </cfRule>
  </conditionalFormatting>
  <conditionalFormatting sqref="DZ5:DZ1048576">
    <cfRule type="expression" dxfId="166" priority="669">
      <formula>AND(IF(IFERROR(VLOOKUP($DZ$3,#NAME?,MATCH($A4,#NAME?,0)+1,0),0)&gt;0,0,1),IF(IFERROR(VLOOKUP($DZ$3,#NAME?,MATCH($A4,#NAME?,0)+1,0),0)&gt;0,0,1),IF(IFERROR(VLOOKUP($DZ$3,#NAME?,MATCH($A4,#NAME?,0)+1,0),0)&gt;0,0,1),IF(IFERROR(MATCH($A4,#NAME?,0),0)&gt;0,1,0))</formula>
    </cfRule>
    <cfRule type="expression" dxfId="165" priority="665">
      <formula>IF(LEN(DZ4)&gt;0,1,0)</formula>
    </cfRule>
    <cfRule type="expression" dxfId="164" priority="664">
      <formula>AND(AND(OR(AND(OR(OR(NOT(CO4&lt;&gt;"DEFAULT"),CO4="")))),A4&lt;&gt;""))</formula>
    </cfRule>
    <cfRule type="expression" dxfId="163" priority="666">
      <formula>IF(VLOOKUP($DZ$3,#NAME?,MATCH($A4,#NAME?,0)+1,0)&gt;0,1,0)</formula>
    </cfRule>
  </conditionalFormatting>
  <conditionalFormatting sqref="EA5: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5:EB1048576">
    <cfRule type="expression" dxfId="158" priority="678">
      <formula>IF(VLOOKUP($EB$3,#NAME?,MATCH($A4,#NAME?,0)+1,0)&gt;0,1,0)</formula>
    </cfRule>
    <cfRule type="expression" dxfId="157" priority="676">
      <formula>AND(AND(OR(AND(OR(OR(NOT(CO4&lt;&gt;"DEFAULT"),CO4="")))),A4&lt;&gt;""))</formula>
    </cfRule>
    <cfRule type="expression" dxfId="156" priority="677">
      <formula>IF(LEN(EB4)&gt;0,1,0)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3">
      <formula>IF(LEN(EC4)&gt;0,1,0)</formula>
    </cfRule>
    <cfRule type="expression" dxfId="152" priority="682">
      <formula>AND(AND(OR(AND(OR(OR(NOT(CO4&lt;&gt;"DEFAULT"),CO4="")))),A4&lt;&gt;""))</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4" sqref="C4:G1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F1" s="62" t="s">
        <v>353</v>
      </c>
      <c r="G1" s="62"/>
      <c r="H1" s="62"/>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c r="D4" s="44"/>
      <c r="E4" s="44"/>
      <c r="F4" s="39"/>
      <c r="G4" s="39"/>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46" t="b">
        <f>TRUE()</f>
        <v>1</v>
      </c>
      <c r="K4" s="47" t="b">
        <f>FALSE()</f>
        <v>0</v>
      </c>
      <c r="L4" s="39" t="s">
        <v>374</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375</v>
      </c>
      <c r="B5" s="43">
        <v>34.950000000000003</v>
      </c>
      <c r="C5" s="44"/>
      <c r="D5" s="44"/>
      <c r="E5" s="44"/>
      <c r="F5" s="39"/>
      <c r="G5" s="39"/>
      <c r="H5" s="45"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46" t="b">
        <f>TRUE()</f>
        <v>1</v>
      </c>
      <c r="K5" s="47" t="b">
        <f>FALSE()</f>
        <v>0</v>
      </c>
      <c r="L5" s="39" t="s">
        <v>377</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378</v>
      </c>
      <c r="B6" s="51" t="s">
        <v>379</v>
      </c>
      <c r="C6" s="44"/>
      <c r="D6" s="44"/>
      <c r="E6" s="44"/>
      <c r="F6" s="39"/>
      <c r="G6" s="39"/>
      <c r="H6" s="45"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46" t="b">
        <f>TRUE()</f>
        <v>1</v>
      </c>
      <c r="K6" s="47" t="b">
        <f>FALSE()</f>
        <v>0</v>
      </c>
      <c r="L6" s="39" t="s">
        <v>381</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382</v>
      </c>
      <c r="B7" s="52" t="str">
        <f>IF(B6=options!C1,"41","41")</f>
        <v>41</v>
      </c>
      <c r="C7" s="44"/>
      <c r="D7" s="44"/>
      <c r="E7" s="44"/>
      <c r="F7" s="39"/>
      <c r="G7" s="39"/>
      <c r="H7" s="45"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46" t="b">
        <f>TRUE()</f>
        <v>1</v>
      </c>
      <c r="K7" s="47" t="b">
        <f>FALSE()</f>
        <v>0</v>
      </c>
      <c r="L7" s="39" t="s">
        <v>384</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385</v>
      </c>
      <c r="B8" s="52" t="str">
        <f>IF(B6=options!C1,"17","17")</f>
        <v>17</v>
      </c>
      <c r="C8" s="44"/>
      <c r="D8" s="44"/>
      <c r="E8" s="44"/>
      <c r="F8" s="39"/>
      <c r="G8" s="39"/>
      <c r="H8" s="45"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387</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388</v>
      </c>
      <c r="B9" s="52" t="str">
        <f>IF(B6=options!C1,"5","5")</f>
        <v>5</v>
      </c>
      <c r="C9" s="44"/>
      <c r="D9" s="44"/>
      <c r="E9" s="44"/>
      <c r="F9" s="39"/>
      <c r="G9" s="39"/>
      <c r="H9" s="45"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46" t="b">
        <f>TRUE()</f>
        <v>1</v>
      </c>
      <c r="K9" s="47" t="b">
        <f>FALSE()</f>
        <v>0</v>
      </c>
      <c r="L9" s="39" t="s">
        <v>390</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391</v>
      </c>
      <c r="B10" s="53"/>
      <c r="C10" s="44"/>
      <c r="D10" s="44"/>
      <c r="E10" s="44"/>
      <c r="F10" s="39"/>
      <c r="G10" s="39"/>
      <c r="H10" s="45"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46" t="b">
        <f>TRUE()</f>
        <v>1</v>
      </c>
      <c r="K10" s="47" t="b">
        <f>FALSE()</f>
        <v>0</v>
      </c>
      <c r="L10" s="39" t="s">
        <v>393</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394</v>
      </c>
      <c r="B11" s="43">
        <v>150</v>
      </c>
      <c r="C11" s="44"/>
      <c r="D11" s="44"/>
      <c r="E11" s="44"/>
      <c r="F11" s="39"/>
      <c r="G11" s="39"/>
      <c r="H11" s="45"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46" t="b">
        <f>TRUE()</f>
        <v>1</v>
      </c>
      <c r="K11" s="47" t="b">
        <f>FALSE()</f>
        <v>0</v>
      </c>
      <c r="L11" s="39" t="s">
        <v>396</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c r="D12" s="44"/>
      <c r="E12" s="44"/>
      <c r="F12" s="39"/>
      <c r="G12" s="39"/>
      <c r="H12" s="45"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398</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399</v>
      </c>
      <c r="B13" s="61" t="s">
        <v>637</v>
      </c>
      <c r="C13" s="44"/>
      <c r="D13" s="44"/>
      <c r="E13" s="44"/>
      <c r="F13" s="39"/>
      <c r="G13" s="39"/>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401</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402</v>
      </c>
      <c r="B14" s="61">
        <v>5714401131991</v>
      </c>
      <c r="C14" s="44" t="b">
        <f>FALSE()</f>
        <v>0</v>
      </c>
      <c r="D14" s="44" t="b">
        <f>TRUE()</f>
        <v>1</v>
      </c>
      <c r="E14" s="44"/>
      <c r="F14" s="39">
        <v>5714401131007</v>
      </c>
      <c r="G14" s="39" t="s">
        <v>403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46" t="b">
        <f>TRUE()</f>
        <v>1</v>
      </c>
      <c r="K14" s="47" t="b">
        <f>TRUE()</f>
        <v>1</v>
      </c>
      <c r="L14" s="39" t="s">
        <v>632</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404</v>
      </c>
      <c r="H15" s="45"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46" t="b">
        <f>TRUE()</f>
        <v>1</v>
      </c>
      <c r="K15" s="47" t="b">
        <f>TRUE()</f>
        <v>1</v>
      </c>
      <c r="L15" s="39" t="s">
        <v>636</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405</v>
      </c>
      <c r="B16" s="41" t="s">
        <v>406</v>
      </c>
      <c r="C16" s="44" t="b">
        <f>FALSE()</f>
        <v>0</v>
      </c>
      <c r="D16" s="44" t="b">
        <f>TRUE()</f>
        <v>1</v>
      </c>
      <c r="E16" s="44"/>
      <c r="F16" s="39">
        <v>5714401131021</v>
      </c>
      <c r="G16" s="39" t="s">
        <v>407</v>
      </c>
      <c r="H16" s="45"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46" t="b">
        <f>TRUE()</f>
        <v>1</v>
      </c>
      <c r="K16" s="47" t="b">
        <f>TRUE()</f>
        <v>1</v>
      </c>
      <c r="L16" s="39" t="s">
        <v>633</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408</v>
      </c>
      <c r="H17" s="45"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46" t="b">
        <f>TRUE()</f>
        <v>1</v>
      </c>
      <c r="K17" s="47" t="b">
        <f>TRUE()</f>
        <v>1</v>
      </c>
      <c r="L17" s="39" t="s">
        <v>384</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409</v>
      </c>
      <c r="B18" s="43">
        <v>5</v>
      </c>
      <c r="C18" s="44" t="b">
        <f>FALSE()</f>
        <v>0</v>
      </c>
      <c r="D18" s="44" t="b">
        <f>TRUE()</f>
        <v>1</v>
      </c>
      <c r="E18" s="44"/>
      <c r="F18" s="39">
        <v>5714401131045</v>
      </c>
      <c r="G18" s="39" t="s">
        <v>410</v>
      </c>
      <c r="H18" s="45"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634</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411</v>
      </c>
      <c r="H19" s="45"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46" t="b">
        <f>TRUE()</f>
        <v>1</v>
      </c>
      <c r="K19" s="47" t="b">
        <f>TRUE()</f>
        <v>1</v>
      </c>
      <c r="L19" s="39" t="s">
        <v>635</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412</v>
      </c>
      <c r="B20" s="55" t="s">
        <v>413</v>
      </c>
      <c r="C20" s="44" t="b">
        <f>FALSE()</f>
        <v>0</v>
      </c>
      <c r="D20" s="44" t="b">
        <f>TRUE()</f>
        <v>1</v>
      </c>
      <c r="E20" s="44"/>
      <c r="F20" s="39">
        <v>5714401131069</v>
      </c>
      <c r="G20" s="39" t="s">
        <v>414</v>
      </c>
      <c r="H20" s="45" t="s">
        <v>392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46" t="b">
        <f>TRUE()</f>
        <v>1</v>
      </c>
      <c r="K20" s="47" t="b">
        <f>TRUE()</f>
        <v>1</v>
      </c>
      <c r="L20" s="39" t="s">
        <v>393</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415</v>
      </c>
      <c r="H21" s="45" t="s">
        <v>395</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46" t="b">
        <f>TRUE()</f>
        <v>1</v>
      </c>
      <c r="K21" s="47" t="b">
        <f>TRUE()</f>
        <v>1</v>
      </c>
      <c r="L21" s="39" t="s">
        <v>396</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416</v>
      </c>
      <c r="H22" s="45"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398</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417</v>
      </c>
      <c r="B23" s="41"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4" t="b">
        <f>TRUE()</f>
        <v>1</v>
      </c>
      <c r="D23" s="44" t="b">
        <f>FALSE()</f>
        <v>0</v>
      </c>
      <c r="E23" s="44"/>
      <c r="F23" s="39">
        <v>5714401131090</v>
      </c>
      <c r="G23" s="39" t="s">
        <v>418</v>
      </c>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401</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56" x14ac:dyDescent="0.15">
      <c r="A24" s="40" t="s">
        <v>419</v>
      </c>
      <c r="B24" s="41"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4"/>
      <c r="D24" s="44"/>
      <c r="E24" s="44"/>
      <c r="F24" s="39"/>
      <c r="G24" s="39"/>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46" t="b">
        <f>TRUE()</f>
        <v>1</v>
      </c>
      <c r="K24" s="47" t="b">
        <f>TRUE()</f>
        <v>1</v>
      </c>
      <c r="L24" s="39" t="s">
        <v>420</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421</v>
      </c>
      <c r="B25" s="41"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4"/>
      <c r="D25" s="44"/>
      <c r="E25" s="44"/>
      <c r="F25" s="39"/>
      <c r="G25" s="39"/>
      <c r="H25" s="45"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46" t="b">
        <f>TRUE()</f>
        <v>1</v>
      </c>
      <c r="K25" s="47" t="b">
        <f>TRUE()</f>
        <v>1</v>
      </c>
      <c r="L25" s="39" t="s">
        <v>422</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423</v>
      </c>
      <c r="B26" s="41" t="str">
        <f>IF(Values!$B$36=English!$B$2,English!B6, IF(Values!$B$36=German!$B$2,German!B6, IF(Values!$B$36=Italian!$B$2,Italian!B6, IF(Values!$B$36=Spanish!$B$2, Spanish!B6, IF(Values!$B$36=French!$B$2, French!B6, IF(Values!$B$36=Dutch!$B$2,Dutch!B6, IF(Values!$B$36=English!$D$32, English!D36, 0)))))))</f>
        <v>👉  DISPOSITION - {flag} {language} rétroéclairé.</v>
      </c>
      <c r="C26" s="44"/>
      <c r="D26" s="44"/>
      <c r="E26" s="44"/>
      <c r="F26" s="39"/>
      <c r="G26" s="39"/>
      <c r="H26" s="45"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46" t="b">
        <f>TRUE()</f>
        <v>1</v>
      </c>
      <c r="K26" s="47" t="b">
        <f>TRUE()</f>
        <v>1</v>
      </c>
      <c r="L26" s="39" t="s">
        <v>424</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421</v>
      </c>
      <c r="B27" s="41"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4"/>
      <c r="D27" s="44"/>
      <c r="E27" s="44"/>
      <c r="F27" s="39"/>
      <c r="G27" s="39"/>
      <c r="H27" s="45"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46" t="b">
        <f>TRUE()</f>
        <v>1</v>
      </c>
      <c r="K27" s="47" t="b">
        <f>TRUE()</f>
        <v>1</v>
      </c>
      <c r="L27" s="39" t="s">
        <v>425</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426</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427</v>
      </c>
      <c r="B29" s="41"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4"/>
      <c r="D29" s="44"/>
      <c r="E29" s="44"/>
      <c r="F29" s="39"/>
      <c r="G29" s="39"/>
      <c r="H29" s="45"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46" t="b">
        <f>TRUE()</f>
        <v>1</v>
      </c>
      <c r="K29" s="47" t="b">
        <f>TRUE()</f>
        <v>1</v>
      </c>
      <c r="L29" s="39" t="s">
        <v>428</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46" t="b">
        <f>TRUE()</f>
        <v>1</v>
      </c>
      <c r="K30" s="47" t="b">
        <f>TRUE()</f>
        <v>1</v>
      </c>
      <c r="L30" s="39" t="s">
        <v>429</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430</v>
      </c>
      <c r="B31" s="41"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4"/>
      <c r="D31" s="44"/>
      <c r="E31" s="44"/>
      <c r="F31" s="39"/>
      <c r="G31" s="39"/>
      <c r="H31" s="45" t="s">
        <v>431</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46" t="b">
        <f>TRUE()</f>
        <v>1</v>
      </c>
      <c r="K31" s="47" t="b">
        <f>TRUE()</f>
        <v>1</v>
      </c>
      <c r="L31" s="39" t="s">
        <v>432</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433</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46" t="b">
        <f>TRUE()</f>
        <v>1</v>
      </c>
      <c r="K32" s="47" t="b">
        <f>TRUE()</f>
        <v>1</v>
      </c>
      <c r="L32" s="39" t="s">
        <v>434</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435</v>
      </c>
      <c r="B33" s="41"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4"/>
      <c r="D33" s="44"/>
      <c r="E33" s="44"/>
      <c r="F33" s="39"/>
      <c r="G33" s="39"/>
      <c r="H33" s="45" t="s">
        <v>436</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46" t="b">
        <f>TRUE()</f>
        <v>1</v>
      </c>
      <c r="K33" s="47" t="b">
        <f>TRUE()</f>
        <v>1</v>
      </c>
      <c r="L33" s="39" t="s">
        <v>437</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438</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46" t="b">
        <f>TRUE()</f>
        <v>1</v>
      </c>
      <c r="K34" s="47" t="b">
        <f>TRUE()</f>
        <v>1</v>
      </c>
      <c r="L34" s="39" t="s">
        <v>439</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440</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46" t="b">
        <f>TRUE()</f>
        <v>1</v>
      </c>
      <c r="K35" s="47" t="b">
        <f>TRUE()</f>
        <v>1</v>
      </c>
      <c r="L35" s="39" t="s">
        <v>441</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442</v>
      </c>
      <c r="B36" s="55" t="s">
        <v>376</v>
      </c>
      <c r="C36" s="44"/>
      <c r="D36" s="44"/>
      <c r="E36" s="44"/>
      <c r="F36" s="39"/>
      <c r="G36" s="39"/>
      <c r="H36" s="45" t="s">
        <v>443</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46" t="b">
        <f>TRUE()</f>
        <v>1</v>
      </c>
      <c r="K36" s="47" t="b">
        <f>TRUE()</f>
        <v>1</v>
      </c>
      <c r="L36" s="39" t="s">
        <v>444</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445</v>
      </c>
      <c r="B37" s="55" t="s">
        <v>446</v>
      </c>
      <c r="C37" s="44"/>
      <c r="D37" s="44"/>
      <c r="E37" s="44"/>
      <c r="F37" s="39"/>
      <c r="G37" s="39"/>
      <c r="H37" s="45" t="s">
        <v>447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448</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46" t="b">
        <f>TRUE()</f>
        <v>1</v>
      </c>
      <c r="K38" s="47" t="b">
        <f>TRUE()</f>
        <v>1</v>
      </c>
      <c r="L38" s="39" t="s">
        <v>449</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450</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46" t="b">
        <f>TRUE()</f>
        <v>1</v>
      </c>
      <c r="K39" s="47" t="b">
        <f>TRUE()</f>
        <v>1</v>
      </c>
      <c r="L39" s="39" t="s">
        <v>451</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46" t="b">
        <f>TRUE()</f>
        <v>1</v>
      </c>
      <c r="K40" s="47" t="b">
        <f>TRUE()</f>
        <v>1</v>
      </c>
      <c r="L40" s="39" t="s">
        <v>452</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453</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46" t="b">
        <f>TRUE()</f>
        <v>1</v>
      </c>
      <c r="K42" s="47" t="b">
        <f>TRUE()</f>
        <v>1</v>
      </c>
      <c r="L42" s="39" t="s">
        <v>455</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456</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457</v>
      </c>
      <c r="B1" s="44" t="b">
        <f>TRUE()</f>
        <v>1</v>
      </c>
      <c r="C1" t="s">
        <v>458</v>
      </c>
      <c r="D1" s="45" t="s">
        <v>373</v>
      </c>
      <c r="E1" t="s">
        <v>459</v>
      </c>
      <c r="F1" t="s">
        <v>460</v>
      </c>
      <c r="G1" t="s">
        <v>446</v>
      </c>
    </row>
    <row r="2" spans="1:7" x14ac:dyDescent="0.15">
      <c r="A2" t="s">
        <v>413</v>
      </c>
      <c r="B2" s="44" t="b">
        <f>FALSE()</f>
        <v>0</v>
      </c>
      <c r="C2" t="s">
        <v>379</v>
      </c>
      <c r="D2" s="45" t="s">
        <v>376</v>
      </c>
      <c r="E2" t="s">
        <v>461</v>
      </c>
      <c r="F2" t="s">
        <v>376</v>
      </c>
      <c r="G2" t="s">
        <v>400</v>
      </c>
    </row>
    <row r="3" spans="1:7" x14ac:dyDescent="0.15">
      <c r="A3" t="s">
        <v>462</v>
      </c>
      <c r="D3" s="45" t="s">
        <v>380</v>
      </c>
      <c r="E3" t="s">
        <v>463</v>
      </c>
      <c r="F3" t="s">
        <v>373</v>
      </c>
    </row>
    <row r="4" spans="1:7" x14ac:dyDescent="0.15">
      <c r="D4" s="45" t="s">
        <v>383</v>
      </c>
      <c r="E4" t="s">
        <v>464</v>
      </c>
      <c r="F4" t="s">
        <v>380</v>
      </c>
    </row>
    <row r="5" spans="1:7" x14ac:dyDescent="0.15">
      <c r="D5" s="45" t="s">
        <v>386</v>
      </c>
      <c r="E5" t="s">
        <v>465</v>
      </c>
      <c r="F5" t="s">
        <v>383</v>
      </c>
    </row>
    <row r="6" spans="1:7" x14ac:dyDescent="0.15">
      <c r="D6" s="45" t="s">
        <v>389</v>
      </c>
      <c r="E6" t="s">
        <v>466</v>
      </c>
      <c r="F6" t="s">
        <v>440</v>
      </c>
    </row>
    <row r="7" spans="1:7" x14ac:dyDescent="0.15">
      <c r="D7" s="45" t="s">
        <v>392</v>
      </c>
      <c r="E7" t="s">
        <v>467</v>
      </c>
    </row>
    <row r="8" spans="1:7" x14ac:dyDescent="0.15">
      <c r="D8" s="45" t="s">
        <v>431</v>
      </c>
      <c r="E8" t="s">
        <v>468</v>
      </c>
    </row>
    <row r="9" spans="1:7" x14ac:dyDescent="0.15">
      <c r="D9" s="45" t="s">
        <v>436</v>
      </c>
      <c r="E9" t="s">
        <v>469</v>
      </c>
    </row>
    <row r="10" spans="1:7" x14ac:dyDescent="0.15">
      <c r="D10" s="45" t="s">
        <v>440</v>
      </c>
      <c r="E10" t="s">
        <v>470</v>
      </c>
    </row>
    <row r="11" spans="1:7" x14ac:dyDescent="0.15">
      <c r="D11" s="45" t="s">
        <v>443</v>
      </c>
      <c r="E11" t="s">
        <v>471</v>
      </c>
    </row>
    <row r="12" spans="1:7" x14ac:dyDescent="0.15">
      <c r="D12" s="45" t="s">
        <v>447</v>
      </c>
      <c r="E12" t="s">
        <v>472</v>
      </c>
    </row>
    <row r="13" spans="1:7" x14ac:dyDescent="0.15">
      <c r="D13" s="45" t="s">
        <v>448</v>
      </c>
      <c r="E13" t="s">
        <v>473</v>
      </c>
    </row>
    <row r="14" spans="1:7" x14ac:dyDescent="0.15">
      <c r="D14" s="45" t="s">
        <v>450</v>
      </c>
      <c r="E14" t="s">
        <v>474</v>
      </c>
    </row>
    <row r="15" spans="1:7" x14ac:dyDescent="0.15">
      <c r="D15" s="45" t="s">
        <v>395</v>
      </c>
      <c r="E15" t="s">
        <v>475</v>
      </c>
    </row>
    <row r="16" spans="1:7" x14ac:dyDescent="0.15">
      <c r="D16" s="45" t="s">
        <v>397</v>
      </c>
      <c r="E16" s="59" t="s">
        <v>476</v>
      </c>
    </row>
    <row r="17" spans="4:5" x14ac:dyDescent="0.15">
      <c r="D17" s="45" t="s">
        <v>454</v>
      </c>
      <c r="E17" t="s">
        <v>477</v>
      </c>
    </row>
    <row r="18" spans="4:5" x14ac:dyDescent="0.15">
      <c r="D18" s="45" t="s">
        <v>400</v>
      </c>
      <c r="E18" t="s">
        <v>478</v>
      </c>
    </row>
    <row r="19" spans="4:5" x14ac:dyDescent="0.15">
      <c r="D19" s="45" t="s">
        <v>438</v>
      </c>
      <c r="E19" t="s">
        <v>479</v>
      </c>
    </row>
    <row r="20" spans="4:5" x14ac:dyDescent="0.15">
      <c r="D20" s="45" t="s">
        <v>433</v>
      </c>
      <c r="E20" t="s">
        <v>480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460</v>
      </c>
    </row>
    <row r="3" spans="1:2" x14ac:dyDescent="0.15">
      <c r="B3" s="42" t="s">
        <v>481</v>
      </c>
    </row>
    <row r="4" spans="1:2" x14ac:dyDescent="0.15">
      <c r="B4" s="42" t="s">
        <v>482</v>
      </c>
    </row>
    <row r="5" spans="1:2" x14ac:dyDescent="0.15">
      <c r="B5" s="42" t="s">
        <v>483</v>
      </c>
    </row>
    <row r="6" spans="1:2" x14ac:dyDescent="0.15">
      <c r="A6" t="s">
        <v>484</v>
      </c>
      <c r="B6" s="42" t="s">
        <v>485</v>
      </c>
    </row>
    <row r="7" spans="1:2" x14ac:dyDescent="0.15">
      <c r="B7" s="42" t="s">
        <v>486</v>
      </c>
    </row>
    <row r="8" spans="1:2" x14ac:dyDescent="0.15">
      <c r="A8" t="s">
        <v>40</v>
      </c>
      <c r="B8" s="42" t="s">
        <v>487</v>
      </c>
    </row>
    <row r="9" spans="1:2" x14ac:dyDescent="0.15">
      <c r="A9" t="s">
        <v>488</v>
      </c>
      <c r="B9" s="42" t="s">
        <v>489</v>
      </c>
    </row>
    <row r="10" spans="1:2" x14ac:dyDescent="0.15">
      <c r="B10" t="s">
        <v>490</v>
      </c>
    </row>
    <row r="11" spans="1:2" x14ac:dyDescent="0.15">
      <c r="B11" t="s">
        <v>491</v>
      </c>
    </row>
    <row r="14" spans="1:2" x14ac:dyDescent="0.15">
      <c r="B14" s="42" t="s">
        <v>492</v>
      </c>
    </row>
    <row r="20" spans="2:2" x14ac:dyDescent="0.15">
      <c r="B20" s="45" t="s">
        <v>373</v>
      </c>
    </row>
    <row r="21" spans="2:2" x14ac:dyDescent="0.15">
      <c r="B21" s="45" t="s">
        <v>376</v>
      </c>
    </row>
    <row r="22" spans="2:2" x14ac:dyDescent="0.15">
      <c r="B22" s="45" t="s">
        <v>380</v>
      </c>
    </row>
    <row r="23" spans="2:2" x14ac:dyDescent="0.15">
      <c r="B23" s="45" t="s">
        <v>383</v>
      </c>
    </row>
    <row r="24" spans="2:2" x14ac:dyDescent="0.15">
      <c r="B24" s="45" t="s">
        <v>386</v>
      </c>
    </row>
    <row r="25" spans="2:2" x14ac:dyDescent="0.15">
      <c r="B25" s="45" t="s">
        <v>389</v>
      </c>
    </row>
    <row r="26" spans="2:2" x14ac:dyDescent="0.15">
      <c r="B26" s="45" t="s">
        <v>392</v>
      </c>
    </row>
    <row r="27" spans="2:2" x14ac:dyDescent="0.15">
      <c r="B27" s="45" t="s">
        <v>431</v>
      </c>
    </row>
    <row r="28" spans="2:2" x14ac:dyDescent="0.15">
      <c r="B28" s="45" t="s">
        <v>436</v>
      </c>
    </row>
    <row r="29" spans="2:2" x14ac:dyDescent="0.15">
      <c r="B29" s="45" t="s">
        <v>440</v>
      </c>
    </row>
    <row r="30" spans="2:2" x14ac:dyDescent="0.15">
      <c r="B30" s="45" t="s">
        <v>443</v>
      </c>
    </row>
    <row r="31" spans="2:2" x14ac:dyDescent="0.15">
      <c r="B31" s="45" t="s">
        <v>447</v>
      </c>
    </row>
    <row r="32" spans="2:2" x14ac:dyDescent="0.15">
      <c r="B32" s="45" t="s">
        <v>448</v>
      </c>
    </row>
    <row r="33" spans="2:4" x14ac:dyDescent="0.15">
      <c r="B33" s="45" t="s">
        <v>450</v>
      </c>
    </row>
    <row r="34" spans="2:4" x14ac:dyDescent="0.15">
      <c r="B34" s="45" t="s">
        <v>395</v>
      </c>
      <c r="D34" s="42"/>
    </row>
    <row r="35" spans="2:4" x14ac:dyDescent="0.15">
      <c r="B35" s="45" t="s">
        <v>397</v>
      </c>
      <c r="D35" s="42"/>
    </row>
    <row r="36" spans="2:4" x14ac:dyDescent="0.15">
      <c r="B36" s="45" t="s">
        <v>454</v>
      </c>
      <c r="D36" s="42"/>
    </row>
    <row r="37" spans="2:4" x14ac:dyDescent="0.15">
      <c r="B37" s="45" t="s">
        <v>400</v>
      </c>
      <c r="D37" s="42"/>
    </row>
    <row r="38" spans="2:4" x14ac:dyDescent="0.15">
      <c r="B38" s="45" t="s">
        <v>438</v>
      </c>
      <c r="D38" s="42"/>
    </row>
    <row r="39" spans="2:4" x14ac:dyDescent="0.15">
      <c r="B39" s="45" t="s">
        <v>433</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493</v>
      </c>
    </row>
    <row r="4" spans="1:2" ht="16" x14ac:dyDescent="0.2">
      <c r="B4" s="60" t="s">
        <v>494</v>
      </c>
    </row>
    <row r="5" spans="1:2" ht="16" x14ac:dyDescent="0.2">
      <c r="B5" s="60" t="s">
        <v>495</v>
      </c>
    </row>
    <row r="6" spans="1:2" ht="16" x14ac:dyDescent="0.2">
      <c r="B6" s="60" t="s">
        <v>496</v>
      </c>
    </row>
    <row r="7" spans="1:2" ht="16" x14ac:dyDescent="0.2">
      <c r="B7" s="60"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386</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397</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383</v>
      </c>
    </row>
    <row r="3" spans="1:2" x14ac:dyDescent="0.15">
      <c r="B3" s="42" t="s">
        <v>523</v>
      </c>
    </row>
    <row r="4" spans="1:2" x14ac:dyDescent="0.15">
      <c r="B4" s="42" t="s">
        <v>524</v>
      </c>
    </row>
    <row r="5" spans="1:2" x14ac:dyDescent="0.15">
      <c r="B5" s="42" t="s">
        <v>525</v>
      </c>
    </row>
    <row r="6" spans="1:2" x14ac:dyDescent="0.15">
      <c r="B6" s="42" t="s">
        <v>526</v>
      </c>
    </row>
    <row r="7" spans="1:2" x14ac:dyDescent="0.15">
      <c r="B7" s="42" t="s">
        <v>527</v>
      </c>
    </row>
    <row r="8" spans="1:2" x14ac:dyDescent="0.15">
      <c r="A8" t="s">
        <v>498</v>
      </c>
      <c r="B8" s="42" t="s">
        <v>528</v>
      </c>
    </row>
    <row r="9" spans="1:2" x14ac:dyDescent="0.15">
      <c r="A9" t="s">
        <v>500</v>
      </c>
      <c r="B9" s="42" t="s">
        <v>529</v>
      </c>
    </row>
    <row r="10" spans="1:2" x14ac:dyDescent="0.15">
      <c r="B10" s="42" t="s">
        <v>530</v>
      </c>
    </row>
    <row r="11" spans="1:2" x14ac:dyDescent="0.15">
      <c r="B11" s="42" t="s">
        <v>531</v>
      </c>
    </row>
    <row r="12" spans="1:2" x14ac:dyDescent="0.15">
      <c r="B12" s="42"/>
    </row>
    <row r="13" spans="1:2" x14ac:dyDescent="0.15">
      <c r="B13" s="42"/>
    </row>
    <row r="14" spans="1:2" x14ac:dyDescent="0.15">
      <c r="B14" s="42" t="s">
        <v>532</v>
      </c>
    </row>
    <row r="15" spans="1:2" x14ac:dyDescent="0.15">
      <c r="B15" s="42"/>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400</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60" t="s">
        <v>557</v>
      </c>
    </row>
    <row r="9" spans="2:2" x14ac:dyDescent="0.15">
      <c r="B9" t="s">
        <v>558</v>
      </c>
    </row>
    <row r="10" spans="2:2" x14ac:dyDescent="0.15">
      <c r="B10" s="42" t="s">
        <v>559</v>
      </c>
    </row>
    <row r="11" spans="2:2" x14ac:dyDescent="0.15">
      <c r="B11" s="42"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386</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400</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580</v>
      </c>
    </row>
    <row r="4" spans="2:2" ht="16" x14ac:dyDescent="0.2">
      <c r="B4" s="60" t="s">
        <v>581</v>
      </c>
    </row>
    <row r="5" spans="2:2" x14ac:dyDescent="0.15">
      <c r="B5" t="s">
        <v>582</v>
      </c>
    </row>
    <row r="6" spans="2:2" ht="16" x14ac:dyDescent="0.2">
      <c r="B6" s="60" t="s">
        <v>583</v>
      </c>
    </row>
    <row r="7" spans="2:2" ht="16" x14ac:dyDescent="0.2">
      <c r="B7" s="60"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60"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386</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440</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386</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400</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2024-07-24T21:37:35Z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