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E470/"/>
    </mc:Choice>
  </mc:AlternateContent>
  <xr:revisionPtr revIDLastSave="0" documentId="13_ncr:1_{85F2F365-A01A-404E-B635-502E82FB2140}" xr6:coauthVersionLast="47" xr6:coauthVersionMax="47" xr10:uidLastSave="{00000000-0000-0000-0000-000000000000}"/>
  <bookViews>
    <workbookView xWindow="0" yWindow="760" windowWidth="34560" windowHeight="2046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5" i="2"/>
  <c r="H6" i="2"/>
  <c r="H7" i="2"/>
  <c r="H8" i="2"/>
  <c r="H9" i="2"/>
  <c r="H10" i="2"/>
  <c r="AT11" i="1" s="1"/>
  <c r="H11" i="2"/>
  <c r="AT12" i="1" s="1"/>
  <c r="H12" i="2"/>
  <c r="H13"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L22" i="2"/>
  <c r="M22" i="2" s="1"/>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L20" i="2"/>
  <c r="N20" i="2" s="1"/>
  <c r="N21" i="1" s="1"/>
  <c r="J20" i="2"/>
  <c r="I20" i="2"/>
  <c r="D20" i="2"/>
  <c r="C20" i="2"/>
  <c r="V19" i="2"/>
  <c r="U19" i="2"/>
  <c r="U20" i="1" s="1"/>
  <c r="L19" i="2"/>
  <c r="T19" i="2" s="1"/>
  <c r="T20" i="1" s="1"/>
  <c r="J19" i="2"/>
  <c r="FO20" i="1" s="1"/>
  <c r="I19" i="2"/>
  <c r="D19" i="2"/>
  <c r="C19" i="2"/>
  <c r="V18" i="2"/>
  <c r="R18" i="2"/>
  <c r="Q18" i="2"/>
  <c r="M18" i="2"/>
  <c r="L18" i="2"/>
  <c r="P18" i="2" s="1"/>
  <c r="P19" i="1" s="1"/>
  <c r="J18" i="2"/>
  <c r="I18" i="2"/>
  <c r="D18" i="2"/>
  <c r="C18" i="2"/>
  <c r="CO19" i="1" s="1"/>
  <c r="V17" i="2"/>
  <c r="T17" i="2"/>
  <c r="S17" i="2"/>
  <c r="R17" i="2"/>
  <c r="Q17" i="2"/>
  <c r="P17" i="2"/>
  <c r="N17" i="2"/>
  <c r="M17" i="2"/>
  <c r="L17" i="2"/>
  <c r="U17" i="2" s="1"/>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L15" i="2"/>
  <c r="J15" i="2"/>
  <c r="I15" i="2"/>
  <c r="D15" i="2"/>
  <c r="C15" i="2"/>
  <c r="V14" i="2"/>
  <c r="U14" i="2"/>
  <c r="T14" i="2"/>
  <c r="T15" i="1" s="1"/>
  <c r="P14" i="2"/>
  <c r="O14" i="2"/>
  <c r="N14" i="2"/>
  <c r="M14" i="2"/>
  <c r="L14" i="2"/>
  <c r="S14" i="2" s="1"/>
  <c r="S15" i="1" s="1"/>
  <c r="J14" i="2"/>
  <c r="I14" i="2"/>
  <c r="D14" i="2"/>
  <c r="C14" i="2"/>
  <c r="V13" i="2"/>
  <c r="Q13" i="2"/>
  <c r="P13" i="2"/>
  <c r="P14" i="1" s="1"/>
  <c r="L13" i="2"/>
  <c r="O13" i="2" s="1"/>
  <c r="O14" i="1" s="1"/>
  <c r="J13" i="2"/>
  <c r="I13" i="2"/>
  <c r="D13" i="2"/>
  <c r="C13" i="2"/>
  <c r="V12" i="2"/>
  <c r="L12" i="2"/>
  <c r="U12" i="2" s="1"/>
  <c r="U13" i="1" s="1"/>
  <c r="J12" i="2"/>
  <c r="I12" i="2"/>
  <c r="D12" i="2"/>
  <c r="C12" i="2"/>
  <c r="V11" i="2"/>
  <c r="U11" i="2"/>
  <c r="T11" i="2"/>
  <c r="S11" i="2"/>
  <c r="R11" i="2"/>
  <c r="Q11" i="2"/>
  <c r="P11" i="2"/>
  <c r="O11" i="2"/>
  <c r="N11" i="2"/>
  <c r="M11" i="2"/>
  <c r="L11" i="2"/>
  <c r="J11" i="2"/>
  <c r="I11" i="2"/>
  <c r="D11" i="2"/>
  <c r="CO12" i="1" s="1"/>
  <c r="C11" i="2"/>
  <c r="V10" i="2"/>
  <c r="T10" i="2"/>
  <c r="S10" i="2"/>
  <c r="R10" i="2"/>
  <c r="Q10" i="2"/>
  <c r="O10" i="2"/>
  <c r="N10" i="2"/>
  <c r="L10" i="2"/>
  <c r="M10" i="2" s="1"/>
  <c r="M11" i="1" s="1"/>
  <c r="J10" i="2"/>
  <c r="I10" i="2"/>
  <c r="D10" i="2"/>
  <c r="C10" i="2"/>
  <c r="V9" i="2"/>
  <c r="U9" i="2"/>
  <c r="T9" i="2"/>
  <c r="T10" i="1" s="1"/>
  <c r="S9" i="2"/>
  <c r="R9" i="2"/>
  <c r="Q9" i="2"/>
  <c r="P9" i="2"/>
  <c r="P10" i="1" s="1"/>
  <c r="O9" i="2"/>
  <c r="O10" i="1" s="1"/>
  <c r="N9" i="2"/>
  <c r="M9" i="2"/>
  <c r="J9" i="2"/>
  <c r="I9" i="2"/>
  <c r="D9" i="2"/>
  <c r="C9" i="2"/>
  <c r="V8" i="2"/>
  <c r="Q8" i="2"/>
  <c r="Q9" i="1" s="1"/>
  <c r="P8" i="2"/>
  <c r="P9" i="1" s="1"/>
  <c r="O8" i="2"/>
  <c r="O9" i="1" s="1"/>
  <c r="J8" i="2"/>
  <c r="I8" i="2"/>
  <c r="D8" i="2"/>
  <c r="C8" i="2"/>
  <c r="CQ23" i="1"/>
  <c r="V7" i="2"/>
  <c r="T7" i="2"/>
  <c r="S7" i="2"/>
  <c r="S8" i="1" s="1"/>
  <c r="R7" i="2"/>
  <c r="R8" i="1" s="1"/>
  <c r="Q7" i="2"/>
  <c r="P7" i="2"/>
  <c r="N7" i="2"/>
  <c r="M7" i="2"/>
  <c r="U7" i="2"/>
  <c r="U8" i="1" s="1"/>
  <c r="J7" i="2"/>
  <c r="I7" i="2"/>
  <c r="D7" i="2"/>
  <c r="C7" i="2"/>
  <c r="V6" i="2"/>
  <c r="U6" i="2"/>
  <c r="T6" i="2"/>
  <c r="T7" i="1" s="1"/>
  <c r="Q6" i="2"/>
  <c r="P6" i="2"/>
  <c r="O6" i="2"/>
  <c r="N6" i="2"/>
  <c r="M6" i="2"/>
  <c r="M7" i="1" s="1"/>
  <c r="S6" i="2"/>
  <c r="S7" i="1" s="1"/>
  <c r="J6" i="2"/>
  <c r="I6" i="2"/>
  <c r="D6" i="2"/>
  <c r="C6" i="2"/>
  <c r="CO7" i="1" s="1"/>
  <c r="V5" i="2"/>
  <c r="Q5" i="2"/>
  <c r="P5" i="2"/>
  <c r="M5" i="2"/>
  <c r="M6" i="1" s="1"/>
  <c r="O5" i="2"/>
  <c r="O6" i="1" s="1"/>
  <c r="J5" i="2"/>
  <c r="I5" i="2"/>
  <c r="D5" i="2"/>
  <c r="C5" i="2"/>
  <c r="V4" i="2"/>
  <c r="U4" i="2"/>
  <c r="U5" i="1" s="1"/>
  <c r="J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P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I10" i="1"/>
  <c r="CH10" i="1"/>
  <c r="CG10" i="1"/>
  <c r="BH10" i="1"/>
  <c r="BG10" i="1"/>
  <c r="BF10" i="1"/>
  <c r="BE10" i="1"/>
  <c r="AV10" i="1"/>
  <c r="AJ10" i="1"/>
  <c r="AB10" i="1"/>
  <c r="AA10" i="1"/>
  <c r="Z10" i="1"/>
  <c r="Y10" i="1"/>
  <c r="X10" i="1"/>
  <c r="W10" i="1"/>
  <c r="U10" i="1"/>
  <c r="S10" i="1"/>
  <c r="R10" i="1"/>
  <c r="Q10" i="1"/>
  <c r="N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L9" i="1" s="1"/>
  <c r="CL9" i="1"/>
  <c r="CK9" i="1"/>
  <c r="CI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P8" i="1"/>
  <c r="CO8" i="1"/>
  <c r="FE8" i="1" s="1"/>
  <c r="CL8" i="1"/>
  <c r="CK8" i="1"/>
  <c r="CI8" i="1"/>
  <c r="CH8" i="1"/>
  <c r="CG8" i="1"/>
  <c r="BH8" i="1"/>
  <c r="BG8" i="1"/>
  <c r="BF8" i="1"/>
  <c r="BE8" i="1"/>
  <c r="AV8" i="1"/>
  <c r="AB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P7" i="1"/>
  <c r="CL7" i="1"/>
  <c r="CK7" i="1"/>
  <c r="CI7" i="1"/>
  <c r="CH7" i="1"/>
  <c r="CG7" i="1"/>
  <c r="BH7" i="1"/>
  <c r="BG7" i="1"/>
  <c r="BF7" i="1"/>
  <c r="BE7" i="1"/>
  <c r="AV7" i="1"/>
  <c r="AT7" i="1"/>
  <c r="AB7" i="1"/>
  <c r="AA7" i="1"/>
  <c r="Z7" i="1"/>
  <c r="Y7" i="1"/>
  <c r="X7" i="1"/>
  <c r="W7" i="1"/>
  <c r="U7" i="1"/>
  <c r="Q7" i="1"/>
  <c r="P7" i="1"/>
  <c r="O7" i="1"/>
  <c r="N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P6" i="1"/>
  <c r="CO6" i="1"/>
  <c r="FE6" i="1" s="1"/>
  <c r="CL6" i="1"/>
  <c r="CK6" i="1"/>
  <c r="CI6" i="1"/>
  <c r="CH6" i="1"/>
  <c r="CG6" i="1"/>
  <c r="BH6" i="1"/>
  <c r="BG6" i="1"/>
  <c r="BF6" i="1"/>
  <c r="BE6" i="1"/>
  <c r="AV6" i="1"/>
  <c r="AI6" i="1"/>
  <c r="AB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AJ9" i="1" l="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<sst xmlns="http://schemas.openxmlformats.org/spreadsheetml/2006/main" count="886" uniqueCount="717">
  <si>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</si>
  <si>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</si>
  <si>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</si>
  <si>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</si>
  <si>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</si>
  <si>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</si>
  <si>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</si>
  <si>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</si>
  <si>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</si>
  <si>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</si>
  <si>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</si>
  <si>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</si>
  <si>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</si>
  <si>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</si>
  <si>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</si>
  <si>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</si>
  <si>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</si>
  <si>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</si>
  <si>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</si>
  <si>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</si>
  <si>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</si>
  <si>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</si>
  <si>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</si>
  <si>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</si>
  <si>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</si>
  <si>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</si>
  <si>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</si>
  <si>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</si>
  <si>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</si>
  <si>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</si>
  <si>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</si>
  <si>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</si>
  <si>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</si>
  <si>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</si>
  <si>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</si>
  <si>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</si>
  <si>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</si>
  <si>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</si>
  <si>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</si>
  <si>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</si>
  <si>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</si>
  <si>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</si>
  <si>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</si>
  <si>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</si>
  <si>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</si>
  <si>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</si>
  <si>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</si>
  <si>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</si>
  <si>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</si>
  <si>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</si>
  <si>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</si>
  <si>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</si>
  <si>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</si>
  <si>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</si>
  <si>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</si>
  <si>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</si>
  <si>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</si>
  <si>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</si>
  <si>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</si>
  <si>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</si>
  <si>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</si>
  <si>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</si>
  <si>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</si>
  <si>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</si>
  <si>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</si>
  <si>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</si>
  <si>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</si>
  <si>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</si>
  <si>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</si>
  <si>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</si>
  <si>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</si>
  <si>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</si>
  <si>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</si>
  <si>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</si>
  <si>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</si>
  <si>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</si>
  <si>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</si>
  <si>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</si>
  <si>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</si>
  <si>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</si>
  <si>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</si>
  <si>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</si>
  <si>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</si>
  <si>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</si>
  <si>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</si>
  <si>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</si>
  <si>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</si>
  <si>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</si>
  <si>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</si>
  <si>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</si>
  <si>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</si>
  <si>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</si>
  <si>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</si>
  <si>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</si>
  <si>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</si>
  <si>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</si>
  <si>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</si>
  <si>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</si>
  <si>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</si>
  <si>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</si>
  <si>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</si>
  <si>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</si>
  <si>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</si>
  <si>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</si>
  <si>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</si>
  <si>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</si>
  <si>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</si>
  <si>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</si>
  <si>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</si>
  <si>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</si>
  <si>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</si>
  <si>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</si>
  <si>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</si>
  <si>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</si>
  <si>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</si>
  <si>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</si>
  <si>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</si>
  <si>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</si>
  <si>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</si>
  <si>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</si>
  <si>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</si>
  <si>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</si>
  <si>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</si>
  <si>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</si>
  <si>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</si>
  <si>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</si>
  <si>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</si>
  <si>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</si>
  <si>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</si>
  <si>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</si>
  <si>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</si>
  <si>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</si>
  <si>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</si>
  <si>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</si>
  <si>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</si>
  <si>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</si>
  <si>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</si>
  <si>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</si>
  <si>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</si>
  <si>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</si>
  <si>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</si>
  <si>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</si>
  <si>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</si>
  <si>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</si>
  <si>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</si>
  <si>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</si>
  <si>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</si>
  <si>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</si>
  <si>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</si>
  <si>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</si>
  <si>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</si>
  <si>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</si>
  <si>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</si>
  <si>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</si>
  <si>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</si>
  <si>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</si>
  <si>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</si>
  <si>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</si>
  <si>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</si>
  <si>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</si>
  <si>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</si>
  <si>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</si>
  <si>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</si>
  <si>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</si>
  <si>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</si>
  <si>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</si>
  <si>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</si>
  <si>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</si>
  <si>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</si>
  <si>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</si>
  <si>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</si>
  <si>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</si>
  <si>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</si>
  <si>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</si>
  <si>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</si>
  <si>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</si>
  <si>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</si>
  <si>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</si>
  <si>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</si>
  <si>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</si>
  <si>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</si>
  <si>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</si>
  <si>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</si>
  <si>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</si>
  <si>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</si>
  <si>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</si>
  <si>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</si>
  <si>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</si>
  <si>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</si>
  <si>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</si>
  <si>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</si>
  <si>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</si>
  <si>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</si>
  <si>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</si>
  <si>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</si>
  <si>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</si>
  <si>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</si>
  <si>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</si>
  <si>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</si>
  <si>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</si>
  <si>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</si>
  <si>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</si>
  <si>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</si>
  <si>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</si>
  <si>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</si>
  <si>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</si>
  <si>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</si>
  <si>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</si>
  <si>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</si>
  <si>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</si>
  <si>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</si>
  <si>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</si>
  <si>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</si>
  <si>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</si>
  <si>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</si>
  <si>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</si>
  <si>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</si>
  <si>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</si>
  <si>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</si>
  <si>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</si>
  <si>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</si>
  <si>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</si>
  <si>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</si>
  <si>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</si>
  <si>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</si>
  <si>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</si>
  <si>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</si>
  <si>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</si>
  <si>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</si>
  <si>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</si>
  <si>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</si>
  <si>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</si>
  <si>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</si>
  <si>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</si>
  <si>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</si>
  <si>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</si>
  <si>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</si>
  <si>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</si>
  <si>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</si>
  <si>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</si>
  <si>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</si>
  <si>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</si>
  <si>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</si>
  <si>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</si>
  <si>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</si>
  <si>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</si>
  <si>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</si>
  <si>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</si>
  <si>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</si>
  <si>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</si>
  <si>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</si>
  <si>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</si>
  <si>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</si>
  <si>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</si>
  <si>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</si>
  <si>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</si>
  <si>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</si>
  <si>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</si>
  <si>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</si>
  <si>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</si>
  <si>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</si>
  <si>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</si>
  <si>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</si>
  <si>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</si>
  <si>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</si>
  <si>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</si>
  <si>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</si>
  <si>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</si>
  <si>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</si>
  <si>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</si>
  <si>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</si>
  <si>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</si>
  <si>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</si>
  <si>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</si>
  <si>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</si>
  <si>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</si>
  <si>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</si>
  <si>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</si>
  <si>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</si>
  <si>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</si>
  <si>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</si>
  <si>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</si>
  <si>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</si>
  <si>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</si>
  <si>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</si>
  <si>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</si>
  <si>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</si>
  <si>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</si>
  <si>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</si>
  <si>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</si>
  <si>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</si>
  <si>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</si>
  <si>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</si>
  <si>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</si>
  <si>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</si>
  <si>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</si>
  <si>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</si>
  <si>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</si>
  <si>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</si>
  <si>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</si>
  <si>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</si>
  <si>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</si>
  <si>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</si>
  <si>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</si>
  <si>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</si>
  <si>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</si>
  <si>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</si>
  <si>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</si>
  <si>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</si>
  <si>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</si>
  <si>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</si>
  <si>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</si>
  <si>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</si>
  <si>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</si>
  <si>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</si>
  <si>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</si>
  <si>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</si>
  <si>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</si>
  <si>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</si>
  <si>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</si>
  <si>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</si>
  <si>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</si>
  <si>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</si>
  <si>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</si>
  <si>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</si>
  <si>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</si>
  <si>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</si>
  <si>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</si>
  <si>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</si>
  <si>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</si>
  <si>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</si>
  <si>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</si>
  <si>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</si>
  <si>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</si>
  <si>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</si>
  <si>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</si>
  <si>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</si>
  <si>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</si>
  <si>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</si>
  <si>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</si>
  <si>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</si>
  <si>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</si>
  <si>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</si>
  <si>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</si>
  <si>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</si>
  <si>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</si>
  <si>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</si>
  <si>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</si>
  <si>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</si>
  <si>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</si>
  <si>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</si>
  <si>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</si>
  <si>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</si>
  <si>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</si>
  <si>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</si>
  <si>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E470 E470c E475</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</si>
  <si>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</si>
  <si>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</si>
  <si>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</si>
  <si>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</si>
  <si>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</si>
  <si>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</si>
  <si>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</si>
  <si>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</si>
  <si>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</si>
  <si>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</si>
  <si>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</si>
  <si>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</si>
  <si>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</si>
  <si>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</si>
  <si>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</si>
  <si>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E470 - DE</t>
  </si>
  <si>
    <t>German</t>
  </si>
  <si>
    <t>Price – NON-Backlit</t>
  </si>
  <si>
    <t>Lenovo E470 - FR</t>
  </si>
  <si>
    <t>French</t>
  </si>
  <si>
    <t>Packing size</t>
  </si>
  <si>
    <t>Big</t>
  </si>
  <si>
    <t>Lenovo E470 - IT</t>
  </si>
  <si>
    <t>Italian</t>
  </si>
  <si>
    <t>Package height (CM)</t>
  </si>
  <si>
    <t>Lenovo E470 - ES</t>
  </si>
  <si>
    <t>Spanish</t>
  </si>
  <si>
    <t>Package width (CM)</t>
  </si>
  <si>
    <t>Lenovo E470 - UK</t>
  </si>
  <si>
    <t>UK</t>
  </si>
  <si>
    <t>Package length (CM)</t>
  </si>
  <si>
    <t>Lenovo E470 - NOR</t>
  </si>
  <si>
    <t>Scandinavian – Nordic</t>
  </si>
  <si>
    <t>Origin of Product</t>
  </si>
  <si>
    <t>Lenovo E470 - BE</t>
  </si>
  <si>
    <t>Belgian</t>
  </si>
  <si>
    <t>01AX086</t>
  </si>
  <si>
    <t>Package weight (GR)</t>
  </si>
  <si>
    <t>Lenovo E470 - BG</t>
  </si>
  <si>
    <t>Bulgarian</t>
  </si>
  <si>
    <t>Lenovo E470 - CZ</t>
  </si>
  <si>
    <t>Czech</t>
  </si>
  <si>
    <t>01AX088</t>
  </si>
  <si>
    <t>Parent sku</t>
  </si>
  <si>
    <t>Parent Lenovo E470</t>
  </si>
  <si>
    <t>Lenovo E470 - DK</t>
  </si>
  <si>
    <t>Danish</t>
  </si>
  <si>
    <t>01AX089</t>
  </si>
  <si>
    <t>Parent EAN</t>
  </si>
  <si>
    <t>Lenovo E470 - HU</t>
  </si>
  <si>
    <t>Hungarian</t>
  </si>
  <si>
    <t>01AX095</t>
  </si>
  <si>
    <t>Lenovo E470 - NL</t>
  </si>
  <si>
    <t>Dutch</t>
  </si>
  <si>
    <t>Item_type</t>
  </si>
  <si>
    <t>Lenovo E470 - NO</t>
  </si>
  <si>
    <t>Norwegian</t>
  </si>
  <si>
    <t>Lenovo/E470/NO</t>
  </si>
  <si>
    <t>Lenovo E470 - PL</t>
  </si>
  <si>
    <t>Polish</t>
  </si>
  <si>
    <t>01AX101</t>
  </si>
  <si>
    <t>Default quantity</t>
  </si>
  <si>
    <t>Lenovo E470 - PT</t>
  </si>
  <si>
    <t>Portuguese</t>
  </si>
  <si>
    <t>01AX102</t>
  </si>
  <si>
    <t>Lenovo E470 - SE/FI</t>
  </si>
  <si>
    <t>Swedish – Finnish</t>
  </si>
  <si>
    <t>01AX106</t>
  </si>
  <si>
    <t>Format</t>
  </si>
  <si>
    <t>Update</t>
  </si>
  <si>
    <t>Lenovo E470 - CH</t>
  </si>
  <si>
    <t>Swiss</t>
  </si>
  <si>
    <t>01AX027</t>
  </si>
  <si>
    <t>Lenovo E470 - US INT</t>
  </si>
  <si>
    <t>US International</t>
  </si>
  <si>
    <t>Lenovo/E470/USI</t>
  </si>
  <si>
    <t>Lenovo E470 - RUS</t>
  </si>
  <si>
    <t>Russian</t>
  </si>
  <si>
    <t>01AX103</t>
  </si>
  <si>
    <t>Bullet Point 1:</t>
  </si>
  <si>
    <t>Lenovo E470 - US</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</si>
  <si>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</si>
  <si>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</si>
  <si>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</si>
  <si>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</si>
  <si>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</si>
  <si>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</si>
  <si>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</si>
  <si>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</si>
  <si>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</si>
  <si>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</si>
  <si>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</si>
  <si>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</si>
  <si>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</si>
  <si>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</si>
  <si>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</si>
  <si>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</si>
  <si>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</si>
  <si>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</si>
  <si>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</si>
  <si>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</si>
  <si>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</si>
  <si>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</si>
  <si>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</si>
  <si>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</si>
  <si>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</si>
  <si>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</si>
  <si>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</si>
  <si>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</si>
  <si>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</si>
  <si>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</si>
  <si>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</si>
  <si>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</si>
  <si>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</si>
  <si>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</si>
  <si>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</si>
  <si>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</si>
  <si>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</si>
  <si>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</si>
  <si>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</si>
  <si>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</si>
  <si>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</si>
  <si>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</si>
  <si>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</si>
  <si>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</si>
  <si>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</si>
  <si>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</si>
  <si>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</si>
  <si>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</si>
  <si>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</si>
  <si>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</si>
  <si>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</si>
  <si>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</si>
  <si>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</si>
  <si>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</si>
  <si>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</si>
  <si>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</si>
  <si>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</si>
  <si>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</si>
  <si>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</si>
  <si>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</si>
  <si>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</si>
  <si>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</si>
  <si>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</si>
  <si>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</si>
  <si>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</si>
  <si>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</si>
  <si>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</si>
  <si>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</si>
  <si>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</si>
  <si>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</si>
  <si>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</si>
  <si>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</si>
  <si>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</si>
  <si>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</si>
  <si>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</si>
  <si>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</si>
  <si>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</si>
  <si>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</si>
  <si>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</si>
  <si>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</si>
  <si>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</si>
  <si>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</si>
  <si>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</si>
  <si>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</si>
  <si>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</si>
  <si>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</si>
  <si>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</si>
  <si>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</si>
  <si>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</si>
  <si>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</si>
  <si>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</si>
  <si>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</si>
  <si>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</si>
  <si>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</si>
  <si>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</si>
  <si>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</si>
  <si>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</si>
  <si>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</si>
  <si>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</si>
  <si>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</si>
  <si>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</si>
  <si>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</si>
  <si>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</si>
  <si>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</si>
  <si>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</si>
  <si>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</si>
  <si>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</si>
  <si>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</si>
  <si>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</si>
  <si>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</si>
  <si>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</si>
  <si>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</si>
  <si>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</si>
  <si>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</si>
  <si>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</si>
  <si>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</si>
  <si>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</si>
  <si>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</si>
  <si>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</si>
  <si>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</si>
  <si>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</si>
  <si>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</si>
  <si>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</si>
  <si>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</si>
  <si>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</si>
  <si>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</si>
  <si>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</si>
  <si>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</si>
  <si>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</si>
  <si>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</si>
  <si>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</si>
  <si>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</si>
  <si>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</si>
  <si>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</si>
  <si>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</si>
  <si>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</si>
  <si>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</si>
  <si>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</si>
  <si>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</si>
  <si>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</si>
  <si>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</si>
  <si>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</si>
  <si>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</si>
  <si>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</si>
  <si>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</si>
  <si>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</si>
  <si>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</si>
  <si>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</si>
  <si>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</si>
  <si>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</si>
  <si>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</si>
  <si>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</si>
  <si>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</si>
  <si>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</si>
  <si>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</si>
  <si>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</si>
  <si>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</si>
  <si>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</si>
  <si>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</si>
  <si>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</si>
  <si>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</si>
  <si>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</si>
  <si>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</si>
  <si>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</si>
  <si>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</si>
  <si>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</si>
  <si>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</si>
  <si>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</si>
  <si>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</si>
  <si>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</si>
  <si>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</si>
  <si>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</si>
  <si>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</si>
  <si>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</si>
  <si>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</si>
  <si>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</si>
  <si>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</si>
  <si>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</si>
  <si>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</si>
  <si>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</si>
  <si>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</si>
  <si>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</si>
  <si>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</si>
  <si>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</si>
  <si>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</si>
  <si>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</si>
  <si>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Lenovo/E470/DE</t>
  </si>
  <si>
    <t>Lenovo/E470/FR</t>
  </si>
  <si>
    <t>Lenovo/E470/IT</t>
  </si>
  <si>
    <t>Lenovo/E470/ES</t>
  </si>
  <si>
    <t>Lenovo/E470/UK</t>
  </si>
  <si>
    <t>Lenovo/E470/NOR</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</si>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</sst>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N6" zoomScaleNormal="100" workbookViewId="0">
      <selection activeCell="AB20" sqref="AB20"/>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715</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716</v>
      </c>
    </row>
    <row r="4" spans="1:193" ht="17" x14ac:dyDescent="0.2">
      <c r="A4" s="2" t="str">
        <f>IF(ISBLANK(Values!E3),"",IF(Values!$B$37="EU","computercomponent","computer"))</f>
        <v>computercomponent</v>
      </c>
      <c r="B4" s="28" t="str">
        <f>Values!B13</f>
        <v>Parent Lenovo E470</v>
      </c>
      <c r="C4" s="28" t="s">
        <v>345</v>
      </c>
      <c r="D4" s="29">
        <f>Values!B14</f>
        <v>5714401475996</v>
      </c>
      <c r="E4" s="2" t="s">
        <v>346</v>
      </c>
      <c r="F4" s="28" t="str">
        <f>SUBSTITUTE(Values!B1, "{language}", "") &amp; " " &amp; Values!B3</f>
        <v>clavier de remplacement  rétroéclairé pour Lenovo Thinkpad E470 E470c E475</v>
      </c>
      <c r="G4" s="28" t="s">
        <v>345</v>
      </c>
      <c r="H4" s="2" t="str">
        <f>Values!B16</f>
        <v>computer-keyboards</v>
      </c>
      <c r="I4" s="2" t="str">
        <f>IF(ISBLANK(Values!E3),"","4730574031")</f>
        <v>4730574031</v>
      </c>
      <c r="J4" s="30" t="str">
        <f>Values!B13</f>
        <v>Parent Lenovo E470</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64" x14ac:dyDescent="0.2">
      <c r="A5" s="2" t="str">
        <f>IF(ISBLANK(Values!E4),"",IF(Values!$B$37="EU","computercomponent","computer"))</f>
        <v>computercomponent</v>
      </c>
      <c r="B5" s="34" t="str">
        <f>IF(ISBLANK(Values!E4),"",Values!F4)</f>
        <v>Lenovo E470 - DE</v>
      </c>
      <c r="C5" s="30" t="str">
        <f>IF(ISBLANK(Values!E4),"","TellusRem")</f>
        <v>TellusRem</v>
      </c>
      <c r="D5" s="29">
        <f>IF(ISBLANK(Values!E4),"",Values!E4)</f>
        <v>5714401475019</v>
      </c>
      <c r="E5" s="2" t="str">
        <f>IF(ISBLANK(Values!E4),"","EAN")</f>
        <v>EAN</v>
      </c>
      <c r="F5" s="28" t="str">
        <f>IF(ISBLANK(Values!E4),"",IF(Values!J4, SUBSTITUTE(Values!$B$1, "{language}", Values!H4) &amp; " " &amp;Values!$B$3, SUBSTITUTE(Values!$B$2, "{language}", Values!$H4) &amp; " " &amp;Values!$B$3))</f>
        <v>clavier de remplacement Allemand non rétroéclairé pour Lenovo Thinkpad E470 E470c E475</v>
      </c>
      <c r="G5" s="30" t="str">
        <f>IF(ISBLANK(Values!E4),"","TellusRem")</f>
        <v>TellusRem</v>
      </c>
      <c r="H5" s="2" t="str">
        <f>IF(ISBLANK(Values!E4),"",Values!$B$16)</f>
        <v>computer-keyboards</v>
      </c>
      <c r="I5" s="2" t="str">
        <f>IF(ISBLANK(Values!E4),"","4730574031")</f>
        <v>4730574031</v>
      </c>
      <c r="J5" s="32" t="str">
        <f>IF(ISBLANK(Values!E4),"",Values!F4 )</f>
        <v>Lenovo E470 - DE</v>
      </c>
      <c r="K5" s="28">
        <f>IF(ISBLANK(Values!E4),"",IF(Values!J4, Values!$B$4, Values!$B$5))</f>
        <v>34.99</v>
      </c>
      <c r="L5" s="28" t="str">
        <f>IF(ISBLANK(Values!E4),"",IF($CO5="DEFAULT", Values!$B$18, ""))</f>
        <v/>
      </c>
      <c r="M5" s="28" t="str">
        <f>IF(ISBLANK(Values!E4),"",Values!$M4)</f>
        <v>https://raw.githubusercontent.com/PatrickVibild/TellusAmazonPictures/master/pictures/Lenovo/E470/DE/1.jpg</v>
      </c>
      <c r="N5" s="28" t="str">
        <f>IF(ISBLANK(Values!$F4),"",Values!N4)</f>
        <v>https://raw.githubusercontent.com/PatrickVibild/TellusAmazonPictures/master/pictures/Lenovo/E470/DE/2.jpg</v>
      </c>
      <c r="O5" s="28" t="str">
        <f>IF(ISBLANK(Values!$F4),"",Values!O4)</f>
        <v>https://raw.githubusercontent.com/PatrickVibild/TellusAmazonPictures/master/pictures/Lenovo/E470/DE/3.jpg</v>
      </c>
      <c r="P5" s="28" t="str">
        <f>IF(ISBLANK(Values!$F4),"",Values!P4)</f>
        <v>https://raw.githubusercontent.com/PatrickVibild/TellusAmazonPictures/master/pictures/Lenovo/E470/DE/4.jpg</v>
      </c>
      <c r="Q5" s="28" t="str">
        <f>IF(ISBLANK(Values!$F4),"",Values!Q4)</f>
        <v>https://raw.githubusercontent.com/PatrickVibild/TellusAmazonPictures/master/pictures/Lenovo/E470/DE/5.jpg</v>
      </c>
      <c r="R5" s="28" t="str">
        <f>IF(ISBLANK(Values!$F4),"",Values!R4)</f>
        <v>https://raw.githubusercontent.com/PatrickVibild/TellusAmazonPictures/master/pictures/Lenovo/E470/DE/6.jpg</v>
      </c>
      <c r="S5" s="28" t="str">
        <f>IF(ISBLANK(Values!$F4),"",Values!S4)</f>
        <v>https://raw.githubusercontent.com/PatrickVibild/TellusAmazonPictures/master/pictures/Lenovo/E470/DE/7.jpg</v>
      </c>
      <c r="T5" s="28" t="str">
        <f>IF(ISBLANK(Values!$F4),"",Values!T4)</f>
        <v>https://raw.githubusercontent.com/PatrickVibild/TellusAmazonPictures/master/pictures/Lenovo/E470/DE/8.jpg</v>
      </c>
      <c r="U5" s="28" t="str">
        <f>IF(ISBLANK(Values!$F4),"",Values!U4)</f>
        <v>https://raw.githubusercontent.com/PatrickVibild/TellusAmazonPictures/master/pictures/Lenovo/E470/DE/9.jpg</v>
      </c>
      <c r="W5" s="30" t="str">
        <f>IF(ISBLANK(Values!E4),"","Child")</f>
        <v>Child</v>
      </c>
      <c r="X5" s="30" t="str">
        <f>IF(ISBLANK(Values!E4),"",Values!$B$13)</f>
        <v>Parent Lenovo E470</v>
      </c>
      <c r="Y5" s="32" t="str">
        <f>IF(ISBLANK(Values!E4),"","Size-Color")</f>
        <v>Size-Color</v>
      </c>
      <c r="Z5" s="30" t="str">
        <f>IF(ISBLANK(Values!E4),"","variation")</f>
        <v>variation</v>
      </c>
      <c r="AA5" s="2" t="str">
        <f>IF(ISBLANK(Values!E4),"",Values!$B$20)</f>
        <v>Update</v>
      </c>
      <c r="AB5" s="2"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5" t="str">
        <f>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33"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5" s="2" t="str">
        <f>IF(ISBLANK(Values!E4),"",Values!$B$25)</f>
        <v xml:space="preserve">♻️ PRODUIT ÉCOLOGIQUE - Achetez remis à neuf, ACHETEZ VERT! Réduisez plus de 80% de dioxyde de carbone en achetant nos claviers remis à neuf, par rapport à l'achat d'un nouveau clavier! </v>
      </c>
      <c r="AL5" s="2" t="str">
        <f>IF(ISBLANK(Values!E4),"",SUBSTITUTE(SUBSTITUTE(IF(Values!$J4, Values!$B$26, Values!$B$33), "{language}", Values!$H4), "{flag}", INDEX(options!$E$1:$E$20, Values!$V4)))</f>
        <v>👉  DISPOSITION - 🇩🇪 Allemand non rétroéclairé.</v>
      </c>
      <c r="AM5" s="2" t="str">
        <f>SUBSTITUTE(IF(ISBLANK(Values!E4),"",Values!$B$27), "{model}", Values!$B$3)</f>
        <v xml:space="preserve">👉 COMPATIBLE AVEC - Lenovo E470 E470c E475. Veuillez vérifier attentivement l'image et la description avant d'acheter un clavier. Cela garantit que vous obtenez le bon clavier d'ordinateur portable pour votre ordinateur. Installation super facile. </v>
      </c>
      <c r="AT5" s="28" t="str">
        <f>IF(ISBLANK(Values!E4),"",Values!H4)</f>
        <v>Allemand</v>
      </c>
      <c r="AV5" s="2" t="str">
        <f>IF(ISBLANK(Values!E4),"",IF(Values!J4,"Backlit", "Non-Backlit"))</f>
        <v>Non-Backlit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150</v>
      </c>
      <c r="CH5" s="2" t="str">
        <f>IF(ISBLANK(Values!E4),"","GR")</f>
        <v>GR</v>
      </c>
      <c r="CI5" s="2" t="str">
        <f>IF(ISBLANK(Values!E4),"",Values!$B$7)</f>
        <v>32</v>
      </c>
      <c r="CJ5" s="2" t="str">
        <f>IF(ISBLANK(Values!E4),"",Values!$B$8)</f>
        <v>18</v>
      </c>
      <c r="CK5" s="2" t="str">
        <f>IF(ISBLANK(Values!E4),"",Values!$B$9)</f>
        <v>2</v>
      </c>
      <c r="CL5" s="2" t="str">
        <f>IF(ISBLANK(Values!E4),"","CM")</f>
        <v>CM</v>
      </c>
      <c r="CO5" s="2" t="str">
        <f>IF(ISBLANK(Values!E4), "", IF(AND(Values!$B$37=options!$G$2, Values!$C4), "AMAZON_NA", IF(AND(Values!$B$37=options!$G$1, Values!$D4), "AMAZON_EU", "DEFAULT")))</f>
        <v>AMAZON_EU</v>
      </c>
      <c r="CP5" s="2" t="str">
        <f>IF(ISBLANK(Values!E4),"",Values!$B$7)</f>
        <v>32</v>
      </c>
      <c r="CQ5" s="2" t="str">
        <f>IF(ISBLANK(Values!E4),"",Values!$B$8)</f>
        <v>18</v>
      </c>
      <c r="CR5" s="2" t="str">
        <f>IF(ISBLANK(Values!E4),"",Values!$B$9)</f>
        <v>2</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Danemark</v>
      </c>
      <c r="CZ5" s="2" t="str">
        <f>IF(ISBLANK(Values!E4),"","No")</f>
        <v>No</v>
      </c>
      <c r="DA5" s="2" t="str">
        <f>IF(ISBLANK(Values!E4),"","No")</f>
        <v>No</v>
      </c>
      <c r="DO5" s="2" t="str">
        <f>IF(ISBLANK(Values!E4),"","Parts")</f>
        <v>Parts</v>
      </c>
      <c r="DP5" s="2"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IF(ISBLANK(Values!$E4), "", "not_applicable")</f>
        <v>not_applicable</v>
      </c>
      <c r="EI5" s="2"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2" t="str">
        <f>IF(ISBLANK(Values!E4),"","Amazon Tellus UPS")</f>
        <v>Amazon Tellus UPS</v>
      </c>
      <c r="EV5" s="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8">
        <f>IF(ISBLANK(Values!E4),"",IF(Values!J4, Values!$B$4, Values!$B$5))</f>
        <v>34.99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1">
        <f>K5</f>
        <v>34.99</v>
      </c>
    </row>
    <row r="6" spans="1:193" ht="64" x14ac:dyDescent="0.2">
      <c r="A6" s="2" t="str">
        <f>IF(ISBLANK(Values!E5),"",IF(Values!$B$37="EU","computercomponent","computer"))</f>
        <v>computercomponent</v>
      </c>
      <c r="B6" s="34" t="str">
        <f>IF(ISBLANK(Values!E5),"",Values!F5)</f>
        <v>Lenovo E470 - FR</v>
      </c>
      <c r="C6" s="30" t="str">
        <f>IF(ISBLANK(Values!E5),"","TellusRem")</f>
        <v>TellusRem</v>
      </c>
      <c r="D6" s="29">
        <f>IF(ISBLANK(Values!E5),"",Values!E5)</f>
        <v>5714401475026</v>
      </c>
      <c r="E6" s="2" t="str">
        <f>IF(ISBLANK(Values!E5),"","EAN")</f>
        <v>EAN</v>
      </c>
      <c r="F6" s="28" t="str">
        <f>IF(ISBLANK(Values!E5),"",IF(Values!J5, SUBSTITUTE(Values!$B$1, "{language}", Values!H5) &amp; " " &amp;Values!$B$3, SUBSTITUTE(Values!$B$2, "{language}", Values!$H5) &amp; " " &amp;Values!$B$3))</f>
        <v>clavier de remplacement Français non rétroéclairé pour Lenovo Thinkpad E470 E470c E475</v>
      </c>
      <c r="G6" s="30" t="str">
        <f>IF(ISBLANK(Values!E5),"","TellusRem")</f>
        <v>TellusRem</v>
      </c>
      <c r="H6" s="2" t="str">
        <f>IF(ISBLANK(Values!E5),"",Values!$B$16)</f>
        <v>computer-keyboards</v>
      </c>
      <c r="I6" s="2" t="str">
        <f>IF(ISBLANK(Values!E5),"","4730574031")</f>
        <v>4730574031</v>
      </c>
      <c r="J6" s="32" t="str">
        <f>IF(ISBLANK(Values!E5),"",Values!F5 )</f>
        <v>Lenovo E470 - FR</v>
      </c>
      <c r="K6" s="28">
        <f>IF(ISBLANK(Values!E5),"",IF(Values!J5, Values!$B$4, Values!$B$5))</f>
        <v>34.99</v>
      </c>
      <c r="L6" s="28" t="str">
        <f>IF(ISBLANK(Values!E5),"",IF($CO6="DEFAULT", Values!$B$18, ""))</f>
        <v/>
      </c>
      <c r="M6" s="28" t="str">
        <f>IF(ISBLANK(Values!E5),"",Values!$M5)</f>
        <v>https://raw.githubusercontent.com/PatrickVibild/TellusAmazonPictures/master/pictures/Lenovo/E470/FR/1.jpg</v>
      </c>
      <c r="N6" s="28" t="str">
        <f>IF(ISBLANK(Values!$F5),"",Values!N5)</f>
        <v>https://raw.githubusercontent.com/PatrickVibild/TellusAmazonPictures/master/pictures/Lenovo/E470/FR/2.jpg</v>
      </c>
      <c r="O6" s="28" t="str">
        <f>IF(ISBLANK(Values!$F5),"",Values!O5)</f>
        <v>https://raw.githubusercontent.com/PatrickVibild/TellusAmazonPictures/master/pictures/Lenovo/E470/FR/3.jpg</v>
      </c>
      <c r="P6" s="28" t="str">
        <f>IF(ISBLANK(Values!$F5),"",Values!P5)</f>
        <v>https://raw.githubusercontent.com/PatrickVibild/TellusAmazonPictures/master/pictures/Lenovo/E470/FR/4.jpg</v>
      </c>
      <c r="Q6" s="28" t="str">
        <f>IF(ISBLANK(Values!$F5),"",Values!Q5)</f>
        <v>https://raw.githubusercontent.com/PatrickVibild/TellusAmazonPictures/master/pictures/Lenovo/E470/FR/5.jpg</v>
      </c>
      <c r="R6" s="28" t="str">
        <f>IF(ISBLANK(Values!$F5),"",Values!R5)</f>
        <v>https://raw.githubusercontent.com/PatrickVibild/TellusAmazonPictures/master/pictures/Lenovo/E470/FR/6.jpg</v>
      </c>
      <c r="S6" s="28" t="str">
        <f>IF(ISBLANK(Values!$F5),"",Values!S5)</f>
        <v>https://raw.githubusercontent.com/PatrickVibild/TellusAmazonPictures/master/pictures/Lenovo/E470/FR/7.jpg</v>
      </c>
      <c r="T6" s="28" t="str">
        <f>IF(ISBLANK(Values!$F5),"",Values!T5)</f>
        <v>https://raw.githubusercontent.com/PatrickVibild/TellusAmazonPictures/master/pictures/Lenovo/E470/FR/8.jpg</v>
      </c>
      <c r="U6" s="28" t="str">
        <f>IF(ISBLANK(Values!$F5),"",Values!U5)</f>
        <v>https://raw.githubusercontent.com/PatrickVibild/TellusAmazonPictures/master/pictures/Lenovo/E470/FR/9.jpg</v>
      </c>
      <c r="W6" s="30" t="str">
        <f>IF(ISBLANK(Values!E5),"","Child")</f>
        <v>Child</v>
      </c>
      <c r="X6" s="30" t="str">
        <f>IF(ISBLANK(Values!E5),"",Values!$B$13)</f>
        <v>Parent Lenovo E470</v>
      </c>
      <c r="Y6" s="32" t="str">
        <f>IF(ISBLANK(Values!E5),"","Size-Color")</f>
        <v>Size-Color</v>
      </c>
      <c r="Z6" s="30" t="str">
        <f>IF(ISBLANK(Values!E5),"","variation")</f>
        <v>variation</v>
      </c>
      <c r="AA6" s="2" t="str">
        <f>IF(ISBLANK(Values!E5),"",Values!$B$20)</f>
        <v>Update</v>
      </c>
      <c r="AB6" s="2"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5" t="str">
        <f>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33"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6" s="2" t="str">
        <f>IF(ISBLANK(Values!E5),"",Values!$B$25)</f>
        <v xml:space="preserve">♻️ PRODUIT ÉCOLOGIQUE - Achetez remis à neuf, ACHETEZ VERT! Réduisez plus de 80% de dioxyde de carbone en achetant nos claviers remis à neuf, par rapport à l'achat d'un nouveau clavier! </v>
      </c>
      <c r="AL6" s="2" t="str">
        <f>IF(ISBLANK(Values!E5),"",SUBSTITUTE(SUBSTITUTE(IF(Values!$J5, Values!$B$26, Values!$B$33), "{language}", Values!$H5), "{flag}", INDEX(options!$E$1:$E$20, Values!$V5)))</f>
        <v>👉  DISPOSITION - 🇫🇷 Français non rétroéclairé.</v>
      </c>
      <c r="AM6" s="2" t="str">
        <f>SUBSTITUTE(IF(ISBLANK(Values!E5),"",Values!$B$27), "{model}", Values!$B$3)</f>
        <v xml:space="preserve">👉 COMPATIBLE AVEC - Lenovo E470 E470c E475. Veuillez vérifier attentivement l'image et la description avant d'acheter un clavier. Cela garantit que vous obtenez le bon clavier d'ordinateur portable pour votre ordinateur. Installation super facile. </v>
      </c>
      <c r="AT6" s="28" t="str">
        <f>IF(ISBLANK(Values!E5),"",Values!H5)</f>
        <v>Français</v>
      </c>
      <c r="AV6" s="2" t="str">
        <f>IF(ISBLANK(Values!E5),"",IF(Values!J5,"Backlit", "Non-Backlit"))</f>
        <v>Non-Backlit</v>
      </c>
      <c r="AW6"/>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150</v>
      </c>
      <c r="CH6" s="2" t="str">
        <f>IF(ISBLANK(Values!E5),"","GR")</f>
        <v>GR</v>
      </c>
      <c r="CI6" s="2" t="str">
        <f>IF(ISBLANK(Values!E5),"",Values!$B$7)</f>
        <v>32</v>
      </c>
      <c r="CJ6" s="2" t="str">
        <f>IF(ISBLANK(Values!E5),"",Values!$B$8)</f>
        <v>18</v>
      </c>
      <c r="CK6" s="2" t="str">
        <f>IF(ISBLANK(Values!E5),"",Values!$B$9)</f>
        <v>2</v>
      </c>
      <c r="CL6" s="2" t="str">
        <f>IF(ISBLANK(Values!E5),"","CM")</f>
        <v>CM</v>
      </c>
      <c r="CO6" s="2" t="str">
        <f>IF(ISBLANK(Values!E5), "", IF(AND(Values!$B$37=options!$G$2, Values!$C5), "AMAZON_NA", IF(AND(Values!$B$37=options!$G$1, Values!$D5), "AMAZON_EU", "DEFAULT")))</f>
        <v>AMAZON_EU</v>
      </c>
      <c r="CP6" s="2" t="str">
        <f>IF(ISBLANK(Values!E5),"",Values!$B$7)</f>
        <v>32</v>
      </c>
      <c r="CQ6" s="2" t="str">
        <f>IF(ISBLANK(Values!E5),"",Values!$B$8)</f>
        <v>18</v>
      </c>
      <c r="CR6" s="2" t="str">
        <f>IF(ISBLANK(Values!E5),"",Values!$B$9)</f>
        <v>2</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Danemark</v>
      </c>
      <c r="CZ6" s="2" t="str">
        <f>IF(ISBLANK(Values!E5),"","No")</f>
        <v>No</v>
      </c>
      <c r="DA6" s="2" t="str">
        <f>IF(ISBLANK(Values!E5),"","No")</f>
        <v>No</v>
      </c>
      <c r="DO6" s="2" t="str">
        <f>IF(ISBLANK(Values!E5),"","Parts")</f>
        <v>Parts</v>
      </c>
      <c r="DP6" s="2"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IF(ISBLANK(Values!$E5), "", "not_applicable")</f>
        <v>not_applicable</v>
      </c>
      <c r="EI6" s="2"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2" t="str">
        <f>IF(ISBLANK(Values!E5),"","Amazon Tellus UPS")</f>
        <v>Amazon Tellus UPS</v>
      </c>
      <c r="EV6" s="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8">
        <f>IF(ISBLANK(Values!E5),"",IF(Values!J5, Values!$B$4, Values!$B$5))</f>
        <v>34.99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1">
        <f>K6</f>
        <v>34.99</v>
      </c>
    </row>
    <row r="7" spans="1:193" ht="64" x14ac:dyDescent="0.2">
      <c r="A7" s="2" t="str">
        <f>IF(ISBLANK(Values!E6),"",IF(Values!$B$37="EU","computercomponent","computer"))</f>
        <v>computercomponent</v>
      </c>
      <c r="B7" s="34" t="str">
        <f>IF(ISBLANK(Values!E6),"",Values!F6)</f>
        <v>Lenovo E470 - IT</v>
      </c>
      <c r="C7" s="30" t="str">
        <f>IF(ISBLANK(Values!E6),"","TellusRem")</f>
        <v>TellusRem</v>
      </c>
      <c r="D7" s="29">
        <f>IF(ISBLANK(Values!E6),"",Values!E6)</f>
        <v>5714401475033</v>
      </c>
      <c r="E7" s="2" t="str">
        <f>IF(ISBLANK(Values!E6),"","EAN")</f>
        <v>EAN</v>
      </c>
      <c r="F7" s="28" t="str">
        <f>IF(ISBLANK(Values!E6),"",IF(Values!J6, SUBSTITUTE(Values!$B$1, "{language}", Values!H6) &amp; " " &amp;Values!$B$3, SUBSTITUTE(Values!$B$2, "{language}", Values!$H6) &amp; " " &amp;Values!$B$3))</f>
        <v>clavier de remplacement Italien non rétroéclairé pour Lenovo Thinkpad E470 E470c E475</v>
      </c>
      <c r="G7" s="30" t="str">
        <f>IF(ISBLANK(Values!E6),"","TellusRem")</f>
        <v>TellusRem</v>
      </c>
      <c r="H7" s="2" t="str">
        <f>IF(ISBLANK(Values!E6),"",Values!$B$16)</f>
        <v>computer-keyboards</v>
      </c>
      <c r="I7" s="2" t="str">
        <f>IF(ISBLANK(Values!E6),"","4730574031")</f>
        <v>4730574031</v>
      </c>
      <c r="J7" s="32" t="str">
        <f>IF(ISBLANK(Values!E6),"",Values!F6 )</f>
        <v>Lenovo E470 - IT</v>
      </c>
      <c r="K7" s="28">
        <f>IF(ISBLANK(Values!E6),"",IF(Values!J6, Values!$B$4, Values!$B$5))</f>
        <v>34.99</v>
      </c>
      <c r="L7" s="28" t="str">
        <f>IF(ISBLANK(Values!E6),"",IF($CO7="DEFAULT", Values!$B$18, ""))</f>
        <v/>
      </c>
      <c r="M7" s="28" t="str">
        <f>IF(ISBLANK(Values!E6),"",Values!$M6)</f>
        <v>https://raw.githubusercontent.com/PatrickVibild/TellusAmazonPictures/master/pictures/Lenovo/E470/IT/1.jpg</v>
      </c>
      <c r="N7" s="28" t="str">
        <f>IF(ISBLANK(Values!$F6),"",Values!N6)</f>
        <v>https://raw.githubusercontent.com/PatrickVibild/TellusAmazonPictures/master/pictures/Lenovo/E470/IT/2.jpg</v>
      </c>
      <c r="O7" s="28" t="str">
        <f>IF(ISBLANK(Values!$F6),"",Values!O6)</f>
        <v>https://raw.githubusercontent.com/PatrickVibild/TellusAmazonPictures/master/pictures/Lenovo/E470/IT/3.jpg</v>
      </c>
      <c r="P7" s="28" t="str">
        <f>IF(ISBLANK(Values!$F6),"",Values!P6)</f>
        <v>https://raw.githubusercontent.com/PatrickVibild/TellusAmazonPictures/master/pictures/Lenovo/E470/IT/4.jpg</v>
      </c>
      <c r="Q7" s="28" t="str">
        <f>IF(ISBLANK(Values!$F6),"",Values!Q6)</f>
        <v>https://raw.githubusercontent.com/PatrickVibild/TellusAmazonPictures/master/pictures/Lenovo/E470/IT/5.jpg</v>
      </c>
      <c r="R7" s="28" t="str">
        <f>IF(ISBLANK(Values!$F6),"",Values!R6)</f>
        <v>https://raw.githubusercontent.com/PatrickVibild/TellusAmazonPictures/master/pictures/Lenovo/E470/IT/6.jpg</v>
      </c>
      <c r="S7" s="28" t="str">
        <f>IF(ISBLANK(Values!$F6),"",Values!S6)</f>
        <v>https://raw.githubusercontent.com/PatrickVibild/TellusAmazonPictures/master/pictures/Lenovo/E470/IT/7.jpg</v>
      </c>
      <c r="T7" s="28" t="str">
        <f>IF(ISBLANK(Values!$F6),"",Values!T6)</f>
        <v>https://raw.githubusercontent.com/PatrickVibild/TellusAmazonPictures/master/pictures/Lenovo/E470/IT/8.jpg</v>
      </c>
      <c r="U7" s="28" t="str">
        <f>IF(ISBLANK(Values!$F6),"",Values!U6)</f>
        <v>https://raw.githubusercontent.com/PatrickVibild/TellusAmazonPictures/master/pictures/Lenovo/E470/IT/9.jpg</v>
      </c>
      <c r="W7" s="30" t="str">
        <f>IF(ISBLANK(Values!E6),"","Child")</f>
        <v>Child</v>
      </c>
      <c r="X7" s="30" t="str">
        <f>IF(ISBLANK(Values!E6),"",Values!$B$13)</f>
        <v>Parent Lenovo E470</v>
      </c>
      <c r="Y7" s="32" t="str">
        <f>IF(ISBLANK(Values!E6),"","Size-Color")</f>
        <v>Size-Color</v>
      </c>
      <c r="Z7" s="30" t="str">
        <f>IF(ISBLANK(Values!E6),"","variation")</f>
        <v>variation</v>
      </c>
      <c r="AA7" s="2" t="str">
        <f>IF(ISBLANK(Values!E6),"",Values!$B$20)</f>
        <v>Update</v>
      </c>
      <c r="AB7" s="2"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5" t="str">
        <f>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33"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7" s="2" t="str">
        <f>IF(ISBLANK(Values!E6),"",Values!$B$25)</f>
        <v xml:space="preserve">♻️ PRODUIT ÉCOLOGIQUE - Achetez remis à neuf, ACHETEZ VERT! Réduisez plus de 80% de dioxyde de carbone en achetant nos claviers remis à neuf, par rapport à l'achat d'un nouveau clavier! </v>
      </c>
      <c r="AL7" s="2" t="str">
        <f>IF(ISBLANK(Values!E6),"",SUBSTITUTE(SUBSTITUTE(IF(Values!$J6, Values!$B$26, Values!$B$33), "{language}", Values!$H6), "{flag}", INDEX(options!$E$1:$E$20, Values!$V6)))</f>
        <v>👉  DISPOSITION - 🇮🇹 Italien non rétroéclairé.</v>
      </c>
      <c r="AM7" s="2" t="str">
        <f>SUBSTITUTE(IF(ISBLANK(Values!E6),"",Values!$B$27), "{model}", Values!$B$3)</f>
        <v xml:space="preserve">👉 COMPATIBLE AVEC - Lenovo E470 E470c E475. Veuillez vérifier attentivement l'image et la description avant d'acheter un clavier. Cela garantit que vous obtenez le bon clavier d'ordinateur portable pour votre ordinateur. Installation super facile. </v>
      </c>
      <c r="AT7" s="28" t="str">
        <f>IF(ISBLANK(Values!E6),"",Values!H6)</f>
        <v>Italien</v>
      </c>
      <c r="AV7" s="2" t="str">
        <f>IF(ISBLANK(Values!E6),"",IF(Values!J6,"Backlit", "Non-Backlit"))</f>
        <v>Non-Backlit</v>
      </c>
      <c r="AW7"/>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150</v>
      </c>
      <c r="CH7" s="2" t="str">
        <f>IF(ISBLANK(Values!E6),"","GR")</f>
        <v>GR</v>
      </c>
      <c r="CI7" s="2" t="str">
        <f>IF(ISBLANK(Values!E6),"",Values!$B$7)</f>
        <v>32</v>
      </c>
      <c r="CJ7" s="2" t="str">
        <f>IF(ISBLANK(Values!E6),"",Values!$B$8)</f>
        <v>18</v>
      </c>
      <c r="CK7" s="2" t="str">
        <f>IF(ISBLANK(Values!E6),"",Values!$B$9)</f>
        <v>2</v>
      </c>
      <c r="CL7" s="2" t="str">
        <f>IF(ISBLANK(Values!E6),"","CM")</f>
        <v>CM</v>
      </c>
      <c r="CO7" s="2" t="str">
        <f>IF(ISBLANK(Values!E6), "", IF(AND(Values!$B$37=options!$G$2, Values!$C6), "AMAZON_NA", IF(AND(Values!$B$37=options!$G$1, Values!$D6), "AMAZON_EU", "DEFAULT")))</f>
        <v>AMAZON_EU</v>
      </c>
      <c r="CP7" s="2" t="str">
        <f>IF(ISBLANK(Values!E6),"",Values!$B$7)</f>
        <v>32</v>
      </c>
      <c r="CQ7" s="2" t="str">
        <f>IF(ISBLANK(Values!E6),"",Values!$B$8)</f>
        <v>18</v>
      </c>
      <c r="CR7" s="2" t="str">
        <f>IF(ISBLANK(Values!E6),"",Values!$B$9)</f>
        <v>2</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Danemark</v>
      </c>
      <c r="CZ7" s="2" t="str">
        <f>IF(ISBLANK(Values!E6),"","No")</f>
        <v>No</v>
      </c>
      <c r="DA7" s="2" t="str">
        <f>IF(ISBLANK(Values!E6),"","No")</f>
        <v>No</v>
      </c>
      <c r="DO7" s="2" t="str">
        <f>IF(ISBLANK(Values!E6),"","Parts")</f>
        <v>Parts</v>
      </c>
      <c r="DP7" s="2"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IF(ISBLANK(Values!$E6), "", "not_applicable")</f>
        <v>not_applicable</v>
      </c>
      <c r="EI7" s="2"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2" t="str">
        <f>IF(ISBLANK(Values!E6),"","Amazon Tellus UPS")</f>
        <v>Amazon Tellus UPS</v>
      </c>
      <c r="EV7" s="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8">
        <f>IF(ISBLANK(Values!E6),"",IF(Values!J6, Values!$B$4, Values!$B$5))</f>
        <v>34.99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1">
        <f>K7</f>
        <v>34.99</v>
      </c>
    </row>
    <row r="8" spans="1:193" ht="64" x14ac:dyDescent="0.2">
      <c r="A8" s="2" t="str">
        <f>IF(ISBLANK(Values!E7),"",IF(Values!$B$37="EU","computercomponent","computer"))</f>
        <v>computercomponent</v>
      </c>
      <c r="B8" s="34" t="str">
        <f>IF(ISBLANK(Values!E7),"",Values!F7)</f>
        <v>Lenovo E470 - ES</v>
      </c>
      <c r="C8" s="30" t="str">
        <f>IF(ISBLANK(Values!E7),"","TellusRem")</f>
        <v>TellusRem</v>
      </c>
      <c r="D8" s="29">
        <f>IF(ISBLANK(Values!E7),"",Values!E7)</f>
        <v>5714401475040</v>
      </c>
      <c r="E8" s="2" t="str">
        <f>IF(ISBLANK(Values!E7),"","EAN")</f>
        <v>EAN</v>
      </c>
      <c r="F8" s="28" t="str">
        <f>IF(ISBLANK(Values!E7),"",IF(Values!J7, SUBSTITUTE(Values!$B$1, "{language}", Values!H7) &amp; " " &amp;Values!$B$3, SUBSTITUTE(Values!$B$2, "{language}", Values!$H7) &amp; " " &amp;Values!$B$3))</f>
        <v>clavier de remplacement Espagnol non rétroéclairé pour Lenovo Thinkpad E470 E470c E475</v>
      </c>
      <c r="G8" s="30" t="str">
        <f>IF(ISBLANK(Values!E7),"","TellusRem")</f>
        <v>TellusRem</v>
      </c>
      <c r="H8" s="2" t="str">
        <f>IF(ISBLANK(Values!E7),"",Values!$B$16)</f>
        <v>computer-keyboards</v>
      </c>
      <c r="I8" s="2" t="str">
        <f>IF(ISBLANK(Values!E7),"","4730574031")</f>
        <v>4730574031</v>
      </c>
      <c r="J8" s="32" t="str">
        <f>IF(ISBLANK(Values!E7),"",Values!F7 )</f>
        <v>Lenovo E470 - ES</v>
      </c>
      <c r="K8" s="28">
        <f>IF(ISBLANK(Values!E7),"",IF(Values!J7, Values!$B$4, Values!$B$5))</f>
        <v>34.99</v>
      </c>
      <c r="L8" s="28" t="str">
        <f>IF(ISBLANK(Values!E7),"",IF($CO8="DEFAULT", Values!$B$18, ""))</f>
        <v/>
      </c>
      <c r="M8" s="28" t="str">
        <f>IF(ISBLANK(Values!E7),"",Values!$M7)</f>
        <v>https://raw.githubusercontent.com/PatrickVibild/TellusAmazonPictures/master/pictures/Lenovo/E470/ES/1.jpg</v>
      </c>
      <c r="N8" s="28" t="str">
        <f>IF(ISBLANK(Values!$F7),"",Values!N7)</f>
        <v>https://raw.githubusercontent.com/PatrickVibild/TellusAmazonPictures/master/pictures/Lenovo/E470/ES/2.jpg</v>
      </c>
      <c r="O8" s="28" t="str">
        <f>IF(ISBLANK(Values!$F7),"",Values!O7)</f>
        <v>https://raw.githubusercontent.com/PatrickVibild/TellusAmazonPictures/master/pictures/Lenovo/E470/ES/3.jpg</v>
      </c>
      <c r="P8" s="28" t="str">
        <f>IF(ISBLANK(Values!$F7),"",Values!P7)</f>
        <v>https://raw.githubusercontent.com/PatrickVibild/TellusAmazonPictures/master/pictures/Lenovo/E470/ES/4.jpg</v>
      </c>
      <c r="Q8" s="28" t="str">
        <f>IF(ISBLANK(Values!$F7),"",Values!Q7)</f>
        <v>https://raw.githubusercontent.com/PatrickVibild/TellusAmazonPictures/master/pictures/Lenovo/E470/ES/5.jpg</v>
      </c>
      <c r="R8" s="28" t="str">
        <f>IF(ISBLANK(Values!$F7),"",Values!R7)</f>
        <v>https://raw.githubusercontent.com/PatrickVibild/TellusAmazonPictures/master/pictures/Lenovo/E470/ES/6.jpg</v>
      </c>
      <c r="S8" s="28" t="str">
        <f>IF(ISBLANK(Values!$F7),"",Values!S7)</f>
        <v>https://raw.githubusercontent.com/PatrickVibild/TellusAmazonPictures/master/pictures/Lenovo/E470/ES/7.jpg</v>
      </c>
      <c r="T8" s="28" t="str">
        <f>IF(ISBLANK(Values!$F7),"",Values!T7)</f>
        <v>https://raw.githubusercontent.com/PatrickVibild/TellusAmazonPictures/master/pictures/Lenovo/E470/ES/8.jpg</v>
      </c>
      <c r="U8" s="28" t="str">
        <f>IF(ISBLANK(Values!$F7),"",Values!U7)</f>
        <v>https://raw.githubusercontent.com/PatrickVibild/TellusAmazonPictures/master/pictures/Lenovo/E470/ES/9.jpg</v>
      </c>
      <c r="W8" s="30" t="str">
        <f>IF(ISBLANK(Values!E7),"","Child")</f>
        <v>Child</v>
      </c>
      <c r="X8" s="30" t="str">
        <f>IF(ISBLANK(Values!E7),"",Values!$B$13)</f>
        <v>Parent Lenovo E470</v>
      </c>
      <c r="Y8" s="32" t="str">
        <f>IF(ISBLANK(Values!E7),"","Size-Color")</f>
        <v>Size-Color</v>
      </c>
      <c r="Z8" s="30" t="str">
        <f>IF(ISBLANK(Values!E7),"","variation")</f>
        <v>variation</v>
      </c>
      <c r="AA8" s="2" t="str">
        <f>IF(ISBLANK(Values!E7),"",Values!$B$20)</f>
        <v>Update</v>
      </c>
      <c r="AB8" s="2"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5" t="str">
        <f>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33"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8" s="2" t="str">
        <f>IF(ISBLANK(Values!E7),"",Values!$B$25)</f>
        <v xml:space="preserve">♻️ PRODUIT ÉCOLOGIQUE - Achetez remis à neuf, ACHETEZ VERT! Réduisez plus de 80% de dioxyde de carbone en achetant nos claviers remis à neuf, par rapport à l'achat d'un nouveau clavier! </v>
      </c>
      <c r="AL8" s="2" t="str">
        <f>IF(ISBLANK(Values!E7),"",SUBSTITUTE(SUBSTITUTE(IF(Values!$J7, Values!$B$26, Values!$B$33), "{language}", Values!$H7), "{flag}", INDEX(options!$E$1:$E$20, Values!$V7)))</f>
        <v>👉  DISPOSITION - 🇪🇸 Espagnol non rétroéclairé.</v>
      </c>
      <c r="AM8" s="2" t="str">
        <f>SUBSTITUTE(IF(ISBLANK(Values!E7),"",Values!$B$27), "{model}", Values!$B$3)</f>
        <v xml:space="preserve">👉 COMPATIBLE AVEC - Lenovo E470 E470c E475. Veuillez vérifier attentivement l'image et la description avant d'acheter un clavier. Cela garantit que vous obtenez le bon clavier d'ordinateur portable pour votre ordinateur. Installation super facile. </v>
      </c>
      <c r="AT8" s="28" t="str">
        <f>IF(ISBLANK(Values!E7),"",Values!H7)</f>
        <v>Espagnol</v>
      </c>
      <c r="AV8" s="2" t="str">
        <f>IF(ISBLANK(Values!E7),"",IF(Values!J7,"Backlit", "Non-Backlit"))</f>
        <v>Non-Backlit</v>
      </c>
      <c r="AW8"/>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150</v>
      </c>
      <c r="CH8" s="2" t="str">
        <f>IF(ISBLANK(Values!E7),"","GR")</f>
        <v>GR</v>
      </c>
      <c r="CI8" s="2" t="str">
        <f>IF(ISBLANK(Values!E7),"",Values!$B$7)</f>
        <v>32</v>
      </c>
      <c r="CJ8" s="2" t="str">
        <f>IF(ISBLANK(Values!E7),"",Values!$B$8)</f>
        <v>18</v>
      </c>
      <c r="CK8" s="2" t="str">
        <f>IF(ISBLANK(Values!E7),"",Values!$B$9)</f>
        <v>2</v>
      </c>
      <c r="CL8" s="2" t="str">
        <f>IF(ISBLANK(Values!E7),"","CM")</f>
        <v>CM</v>
      </c>
      <c r="CO8" s="2" t="str">
        <f>IF(ISBLANK(Values!E7), "", IF(AND(Values!$B$37=options!$G$2, Values!$C7), "AMAZON_NA", IF(AND(Values!$B$37=options!$G$1, Values!$D7), "AMAZON_EU", "DEFAULT")))</f>
        <v>AMAZON_EU</v>
      </c>
      <c r="CP8" s="2" t="str">
        <f>IF(ISBLANK(Values!E7),"",Values!$B$7)</f>
        <v>32</v>
      </c>
      <c r="CQ8" s="2" t="str">
        <f>IF(ISBLANK(Values!E7),"",Values!$B$8)</f>
        <v>18</v>
      </c>
      <c r="CR8" s="2" t="str">
        <f>IF(ISBLANK(Values!E7),"",Values!$B$9)</f>
        <v>2</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Danemark</v>
      </c>
      <c r="CZ8" s="2" t="str">
        <f>IF(ISBLANK(Values!E7),"","No")</f>
        <v>No</v>
      </c>
      <c r="DA8" s="2" t="str">
        <f>IF(ISBLANK(Values!E7),"","No")</f>
        <v>No</v>
      </c>
      <c r="DO8" s="2" t="str">
        <f>IF(ISBLANK(Values!E7),"","Parts")</f>
        <v>Parts</v>
      </c>
      <c r="DP8" s="2"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IF(ISBLANK(Values!$E7), "", "not_applicable")</f>
        <v>not_applicable</v>
      </c>
      <c r="EI8" s="2"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2" t="str">
        <f>IF(ISBLANK(Values!E7),"","Amazon Tellus UPS")</f>
        <v>Amazon Tellus UPS</v>
      </c>
      <c r="EV8" s="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8">
        <f>IF(ISBLANK(Values!E7),"",IF(Values!J7, Values!$B$4, Values!$B$5))</f>
        <v>34.99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1">
        <f>K8</f>
        <v>34.99</v>
      </c>
    </row>
    <row r="9" spans="1:193" ht="64" x14ac:dyDescent="0.2">
      <c r="A9" s="2" t="str">
        <f>IF(ISBLANK(Values!E8),"",IF(Values!$B$37="EU","computercomponent","computer"))</f>
        <v>computercomponent</v>
      </c>
      <c r="B9" s="34" t="str">
        <f>IF(ISBLANK(Values!E8),"",Values!F8)</f>
        <v>Lenovo E470 - UK</v>
      </c>
      <c r="C9" s="30" t="str">
        <f>IF(ISBLANK(Values!E8),"","TellusRem")</f>
        <v>TellusRem</v>
      </c>
      <c r="D9" s="29">
        <f>IF(ISBLANK(Values!E8),"",Values!E8)</f>
        <v>5714401475057</v>
      </c>
      <c r="E9" s="2" t="str">
        <f>IF(ISBLANK(Values!E8),"","EAN")</f>
        <v>EAN</v>
      </c>
      <c r="F9" s="28" t="str">
        <f>IF(ISBLANK(Values!E8),"",IF(Values!J8, SUBSTITUTE(Values!$B$1, "{language}", Values!H8) &amp; " " &amp;Values!$B$3, SUBSTITUTE(Values!$B$2, "{language}", Values!$H8) &amp; " " &amp;Values!$B$3))</f>
        <v>clavier de remplacement UK non rétroéclairé pour Lenovo Thinkpad E470 E470c E475</v>
      </c>
      <c r="G9" s="30" t="str">
        <f>IF(ISBLANK(Values!E8),"","TellusRem")</f>
        <v>TellusRem</v>
      </c>
      <c r="H9" s="2" t="str">
        <f>IF(ISBLANK(Values!E8),"",Values!$B$16)</f>
        <v>computer-keyboards</v>
      </c>
      <c r="I9" s="2" t="str">
        <f>IF(ISBLANK(Values!E8),"","4730574031")</f>
        <v>4730574031</v>
      </c>
      <c r="J9" s="32" t="str">
        <f>IF(ISBLANK(Values!E8),"",Values!F8 )</f>
        <v>Lenovo E470 - UK</v>
      </c>
      <c r="K9" s="28">
        <f>IF(ISBLANK(Values!E8),"",IF(Values!J8, Values!$B$4, Values!$B$5))</f>
        <v>34.99</v>
      </c>
      <c r="L9" s="28" t="str">
        <f>IF(ISBLANK(Values!E8),"",IF($CO9="DEFAULT", Values!$B$18, ""))</f>
        <v/>
      </c>
      <c r="M9" s="28" t="str">
        <f>IF(ISBLANK(Values!E8),"",Values!$M8)</f>
        <v>https://raw.githubusercontent.com/PatrickVibild/TellusAmazonPictures/master/pictures/Lenovo/E470/UK/1.jpg</v>
      </c>
      <c r="N9" s="28" t="str">
        <f>IF(ISBLANK(Values!$F8),"",Values!N8)</f>
        <v>https://raw.githubusercontent.com/PatrickVibild/TellusAmazonPictures/master/pictures/Lenovo/E470/UK/2.jpg</v>
      </c>
      <c r="O9" s="28" t="str">
        <f>IF(ISBLANK(Values!$F8),"",Values!O8)</f>
        <v>https://raw.githubusercontent.com/PatrickVibild/TellusAmazonPictures/master/pictures/Lenovo/E470/UK/3.jpg</v>
      </c>
      <c r="P9" s="28" t="str">
        <f>IF(ISBLANK(Values!$F8),"",Values!P8)</f>
        <v>https://raw.githubusercontent.com/PatrickVibild/TellusAmazonPictures/master/pictures/Lenovo/E470/UK/4.jpg</v>
      </c>
      <c r="Q9" s="28" t="str">
        <f>IF(ISBLANK(Values!$F8),"",Values!Q8)</f>
        <v>https://raw.githubusercontent.com/PatrickVibild/TellusAmazonPictures/master/pictures/Lenovo/E470/UK/5.jpg</v>
      </c>
      <c r="R9" s="28" t="str">
        <f>IF(ISBLANK(Values!$F8),"",Values!R8)</f>
        <v>https://raw.githubusercontent.com/PatrickVibild/TellusAmazonPictures/master/pictures/Lenovo/E470/UK/6.jpg</v>
      </c>
      <c r="S9" s="28" t="str">
        <f>IF(ISBLANK(Values!$F8),"",Values!S8)</f>
        <v>https://raw.githubusercontent.com/PatrickVibild/TellusAmazonPictures/master/pictures/Lenovo/E470/UK/7.jpg</v>
      </c>
      <c r="T9" s="28" t="str">
        <f>IF(ISBLANK(Values!$F8),"",Values!T8)</f>
        <v>https://raw.githubusercontent.com/PatrickVibild/TellusAmazonPictures/master/pictures/Lenovo/E470/UK/8.jpg</v>
      </c>
      <c r="U9" s="28" t="str">
        <f>IF(ISBLANK(Values!$F8),"",Values!U8)</f>
        <v>https://raw.githubusercontent.com/PatrickVibild/TellusAmazonPictures/master/pictures/Lenovo/E470/UK/9.jpg</v>
      </c>
      <c r="W9" s="30" t="str">
        <f>IF(ISBLANK(Values!E8),"","Child")</f>
        <v>Child</v>
      </c>
      <c r="X9" s="30" t="str">
        <f>IF(ISBLANK(Values!E8),"",Values!$B$13)</f>
        <v>Parent Lenovo E470</v>
      </c>
      <c r="Y9" s="32" t="str">
        <f>IF(ISBLANK(Values!E8),"","Size-Color")</f>
        <v>Size-Color</v>
      </c>
      <c r="Z9" s="30" t="str">
        <f>IF(ISBLANK(Values!E8),"","variation")</f>
        <v>variation</v>
      </c>
      <c r="AA9" s="2" t="str">
        <f>IF(ISBLANK(Values!E8),"",Values!$B$20)</f>
        <v>Update</v>
      </c>
      <c r="AB9" s="2"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5" t="str">
        <f>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33"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9" s="2" t="str">
        <f>IF(ISBLANK(Values!E8),"",Values!$B$25)</f>
        <v xml:space="preserve">♻️ PRODUIT ÉCOLOGIQUE - Achetez remis à neuf, ACHETEZ VERT! Réduisez plus de 80% de dioxyde de carbone en achetant nos claviers remis à neuf, par rapport à l'achat d'un nouveau clavier! </v>
      </c>
      <c r="AL9" s="2" t="str">
        <f>IF(ISBLANK(Values!E8),"",SUBSTITUTE(SUBSTITUTE(IF(Values!$J8, Values!$B$26, Values!$B$33), "{language}", Values!$H8), "{flag}", INDEX(options!$E$1:$E$20, Values!$V8)))</f>
        <v>👉  DISPOSITION - 🇬🇧 UK non rétroéclairé.</v>
      </c>
      <c r="AM9" s="2" t="str">
        <f>SUBSTITUTE(IF(ISBLANK(Values!E8),"",Values!$B$27), "{model}", Values!$B$3)</f>
        <v xml:space="preserve">👉 COMPATIBLE AVEC - Lenovo E470 E470c E475. Veuillez vérifier attentivement l'image et la description avant d'acheter un clavier. Cela garantit que vous obtenez le bon clavier d'ordinateur portable pour votre ordinateur. Installation super facile. </v>
      </c>
      <c r="AT9" s="28" t="str">
        <f>IF(ISBLANK(Values!E8),"",Values!H8)</f>
        <v>UK</v>
      </c>
      <c r="AV9" s="2" t="str">
        <f>IF(ISBLANK(Values!E8),"",IF(Values!J8,"Backlit", "Non-Backlit"))</f>
        <v>Non-Backlit</v>
      </c>
      <c r="AW9"/>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150</v>
      </c>
      <c r="CH9" s="2" t="str">
        <f>IF(ISBLANK(Values!E8),"","GR")</f>
        <v>GR</v>
      </c>
      <c r="CI9" s="2" t="str">
        <f>IF(ISBLANK(Values!E8),"",Values!$B$7)</f>
        <v>32</v>
      </c>
      <c r="CJ9" s="2" t="str">
        <f>IF(ISBLANK(Values!E8),"",Values!$B$8)</f>
        <v>18</v>
      </c>
      <c r="CK9" s="2" t="str">
        <f>IF(ISBLANK(Values!E8),"",Values!$B$9)</f>
        <v>2</v>
      </c>
      <c r="CL9" s="2" t="str">
        <f>IF(ISBLANK(Values!E8),"","CM")</f>
        <v>CM</v>
      </c>
      <c r="CO9" s="2" t="str">
        <f>IF(ISBLANK(Values!E8), "", IF(AND(Values!$B$37=options!$G$2, Values!$C8), "AMAZON_NA", IF(AND(Values!$B$37=options!$G$1, Values!$D8), "AMAZON_EU", "DEFAULT")))</f>
        <v>AMAZON_EU</v>
      </c>
      <c r="CP9" s="2" t="str">
        <f>IF(ISBLANK(Values!E8),"",Values!$B$7)</f>
        <v>32</v>
      </c>
      <c r="CQ9" s="2" t="str">
        <f>IF(ISBLANK(Values!E8),"",Values!$B$8)</f>
        <v>18</v>
      </c>
      <c r="CR9" s="2" t="str">
        <f>IF(ISBLANK(Values!E8),"",Values!$B$9)</f>
        <v>2</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Danemark</v>
      </c>
      <c r="CZ9" s="2" t="str">
        <f>IF(ISBLANK(Values!E8),"","No")</f>
        <v>No</v>
      </c>
      <c r="DA9" s="2" t="str">
        <f>IF(ISBLANK(Values!E8),"","No")</f>
        <v>No</v>
      </c>
      <c r="DO9" s="2" t="str">
        <f>IF(ISBLANK(Values!E8),"","Parts")</f>
        <v>Parts</v>
      </c>
      <c r="DP9" s="2"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IF(ISBLANK(Values!$E8), "", "not_applicable")</f>
        <v>not_applicable</v>
      </c>
      <c r="EI9" s="2"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2" t="str">
        <f>IF(ISBLANK(Values!E8),"","Amazon Tellus UPS")</f>
        <v>Amazon Tellus UPS</v>
      </c>
      <c r="EV9" s="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8">
        <f>IF(ISBLANK(Values!E8),"",IF(Values!J8, Values!$B$4, Values!$B$5))</f>
        <v>34.99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1">
        <f>K9</f>
        <v>34.99</v>
      </c>
    </row>
    <row r="10" spans="1:193" ht="64" x14ac:dyDescent="0.2">
      <c r="A10" s="2" t="str">
        <f>IF(ISBLANK(Values!E9),"",IF(Values!$B$37="EU","computercomponent","computer"))</f>
        <v>computercomponent</v>
      </c>
      <c r="B10" s="34" t="str">
        <f>IF(ISBLANK(Values!E9),"",Values!F9)</f>
        <v>Lenovo E470 - NOR</v>
      </c>
      <c r="C10" s="30" t="str">
        <f>IF(ISBLANK(Values!E9),"","TellusRem")</f>
        <v>TellusRem</v>
      </c>
      <c r="D10" s="29">
        <f>IF(ISBLANK(Values!E9),"",Values!E9)</f>
        <v>5714401475064</v>
      </c>
      <c r="E10" s="2" t="str">
        <f>IF(ISBLANK(Values!E9),"","EAN")</f>
        <v>EAN</v>
      </c>
      <c r="F10" s="28" t="str">
        <f>IF(ISBLANK(Values!E9),"",IF(Values!J9, SUBSTITUTE(Values!$B$1, "{language}", Values!H9) &amp; " " &amp;Values!$B$3, SUBSTITUTE(Values!$B$2, "{language}", Values!$H9) &amp; " " &amp;Values!$B$3))</f>
        <v>clavier de remplacement Scandinave - nordique non rétroéclairé pour Lenovo Thinkpad E470 E470c E475</v>
      </c>
      <c r="G10" s="30" t="str">
        <f>IF(ISBLANK(Values!E9),"","TellusRem")</f>
        <v>TellusRem</v>
      </c>
      <c r="H10" s="2" t="str">
        <f>IF(ISBLANK(Values!E9),"",Values!$B$16)</f>
        <v>computer-keyboards</v>
      </c>
      <c r="I10" s="2" t="str">
        <f>IF(ISBLANK(Values!E9),"","4730574031")</f>
        <v>4730574031</v>
      </c>
      <c r="J10" s="32" t="str">
        <f>IF(ISBLANK(Values!E9),"",Values!F9 )</f>
        <v>Lenovo E470 - NOR</v>
      </c>
      <c r="K10" s="28">
        <f>IF(ISBLANK(Values!E9),"",IF(Values!J9, Values!$B$4, Values!$B$5))</f>
        <v>34.99</v>
      </c>
      <c r="L10" s="28" t="str">
        <f>IF(ISBLANK(Values!E9),"",IF($CO10="DEFAULT", Values!$B$18, ""))</f>
        <v/>
      </c>
      <c r="M10" s="28" t="str">
        <f>IF(ISBLANK(Values!E9),"",Values!$M9)</f>
        <v>https://raw.githubusercontent.com/PatrickVibild/TellusAmazonPictures/master/pictures/Lenovo/E470/NOR/1.jpg</v>
      </c>
      <c r="N10" s="28" t="str">
        <f>IF(ISBLANK(Values!$F9),"",Values!N9)</f>
        <v>https://raw.githubusercontent.com/PatrickVibild/TellusAmazonPictures/master/pictures/Lenovo/E470/NOR/2.jpg</v>
      </c>
      <c r="O10" s="28" t="str">
        <f>IF(ISBLANK(Values!$F9),"",Values!O9)</f>
        <v>https://raw.githubusercontent.com/PatrickVibild/TellusAmazonPictures/master/pictures/Lenovo/E470/NOR/3.jpg</v>
      </c>
      <c r="P10" s="28" t="str">
        <f>IF(ISBLANK(Values!$F9),"",Values!P9)</f>
        <v>https://raw.githubusercontent.com/PatrickVibild/TellusAmazonPictures/master/pictures/Lenovo/E470/NOR/4.jpg</v>
      </c>
      <c r="Q10" s="28" t="str">
        <f>IF(ISBLANK(Values!$F9),"",Values!Q9)</f>
        <v>https://raw.githubusercontent.com/PatrickVibild/TellusAmazonPictures/master/pictures/Lenovo/E470/NOR/5.jpg</v>
      </c>
      <c r="R10" s="28" t="str">
        <f>IF(ISBLANK(Values!$F9),"",Values!R9)</f>
        <v>https://raw.githubusercontent.com/PatrickVibild/TellusAmazonPictures/master/pictures/Lenovo/E470/NOR/6.jpg</v>
      </c>
      <c r="S10" s="28" t="str">
        <f>IF(ISBLANK(Values!$F9),"",Values!S9)</f>
        <v>https://raw.githubusercontent.com/PatrickVibild/TellusAmazonPictures/master/pictures/Lenovo/E470/NOR/7.jpg</v>
      </c>
      <c r="T10" s="28" t="str">
        <f>IF(ISBLANK(Values!$F9),"",Values!T9)</f>
        <v>https://raw.githubusercontent.com/PatrickVibild/TellusAmazonPictures/master/pictures/Lenovo/E470/NOR/8.jpg</v>
      </c>
      <c r="U10" s="28" t="str">
        <f>IF(ISBLANK(Values!$F9),"",Values!U9)</f>
        <v>https://raw.githubusercontent.com/PatrickVibild/TellusAmazonPictures/master/pictures/Lenovo/E470/NOR/9.jpg</v>
      </c>
      <c r="W10" s="30" t="str">
        <f>IF(ISBLANK(Values!E9),"","Child")</f>
        <v>Child</v>
      </c>
      <c r="X10" s="30" t="str">
        <f>IF(ISBLANK(Values!E9),"",Values!$B$13)</f>
        <v>Parent Lenovo E470</v>
      </c>
      <c r="Y10" s="32" t="str">
        <f>IF(ISBLANK(Values!E9),"","Size-Color")</f>
        <v>Size-Color</v>
      </c>
      <c r="Z10" s="30" t="str">
        <f>IF(ISBLANK(Values!E9),"","variation")</f>
        <v>variation</v>
      </c>
      <c r="AA10" s="2" t="str">
        <f>IF(ISBLANK(Values!E9),"",Values!$B$20)</f>
        <v>Update</v>
      </c>
      <c r="AB10" s="2"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35" t="str">
        <f>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33"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10" s="2" t="str">
        <f>IF(ISBLANK(Values!E9),"",Values!$B$25)</f>
        <v xml:space="preserve">♻️ PRODUIT ÉCOLOGIQUE - Achetez remis à neuf, ACHETEZ VERT! Réduisez plus de 80% de dioxyde de carbone en achetant nos claviers remis à neuf, par rapport à l'achat d'un nouveau clavier! </v>
      </c>
      <c r="AL10" s="2" t="str">
        <f>IF(ISBLANK(Values!E9),"",SUBSTITUTE(SUBSTITUTE(IF(Values!$J9, Values!$B$26, Values!$B$33), "{language}", Values!$H9), "{flag}", INDEX(options!$E$1:$E$20, Values!$V9)))</f>
        <v>👉  DISPOSITION - 🇸🇪 🇫🇮 🇳🇴 🇩🇰 Scandinave - nordique non rétroéclairé.</v>
      </c>
      <c r="AM10" s="2" t="str">
        <f>SUBSTITUTE(IF(ISBLANK(Values!E9),"",Values!$B$27), "{model}", Values!$B$3)</f>
        <v xml:space="preserve">👉 COMPATIBLE AVEC - Lenovo E470 E470c E475. Veuillez vérifier attentivement l'image et la description avant d'acheter un clavier. Cela garantit que vous obtenez le bon clavier d'ordinateur portable pour votre ordinateur. Installation super facile. </v>
      </c>
      <c r="AT10" s="28" t="str">
        <f>IF(ISBLANK(Values!E9),"",Values!H9)</f>
        <v>Scandinave - nordique</v>
      </c>
      <c r="AV10" s="2" t="str">
        <f>IF(ISBLANK(Values!E9),"",IF(Values!J9,"Backlit", "Non-Backlit"))</f>
        <v>Non-Backlit</v>
      </c>
      <c r="AW10"/>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150</v>
      </c>
      <c r="CH10" s="2" t="str">
        <f>IF(ISBLANK(Values!E9),"","GR")</f>
        <v>GR</v>
      </c>
      <c r="CI10" s="2" t="str">
        <f>IF(ISBLANK(Values!E9),"",Values!$B$7)</f>
        <v>32</v>
      </c>
      <c r="CJ10" s="2" t="str">
        <f>IF(ISBLANK(Values!E9),"",Values!$B$8)</f>
        <v>18</v>
      </c>
      <c r="CK10" s="2" t="str">
        <f>IF(ISBLANK(Values!E9),"",Values!$B$9)</f>
        <v>2</v>
      </c>
      <c r="CL10" s="2" t="str">
        <f>IF(ISBLANK(Values!E9),"","CM")</f>
        <v>CM</v>
      </c>
      <c r="CO10" s="2" t="str">
        <f>IF(ISBLANK(Values!E9), "", IF(AND(Values!$B$37=options!$G$2, Values!$C9), "AMAZON_NA", IF(AND(Values!$B$37=options!$G$1, Values!$D9), "AMAZON_EU", "DEFAULT")))</f>
        <v>AMAZON_EU</v>
      </c>
      <c r="CP10" s="2" t="str">
        <f>IF(ISBLANK(Values!E9),"",Values!$B$7)</f>
        <v>32</v>
      </c>
      <c r="CQ10" s="2" t="str">
        <f>IF(ISBLANK(Values!E9),"",Values!$B$8)</f>
        <v>18</v>
      </c>
      <c r="CR10" s="2" t="str">
        <f>IF(ISBLANK(Values!E9),"",Values!$B$9)</f>
        <v>2</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Danemark</v>
      </c>
      <c r="CZ10" s="2" t="str">
        <f>IF(ISBLANK(Values!E9),"","No")</f>
        <v>No</v>
      </c>
      <c r="DA10" s="2" t="str">
        <f>IF(ISBLANK(Values!E9),"","No")</f>
        <v>No</v>
      </c>
      <c r="DO10" s="2" t="str">
        <f>IF(ISBLANK(Values!E9),"","Parts")</f>
        <v>Parts</v>
      </c>
      <c r="DP10" s="2"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IF(ISBLANK(Values!$E9), "", "not_applicable")</f>
        <v>not_applicable</v>
      </c>
      <c r="EI10" s="2"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2" t="str">
        <f>IF(ISBLANK(Values!E9),"","Amazon Tellus UPS")</f>
        <v>Amazon Tellus UPS</v>
      </c>
      <c r="EV10" s="2" t="str">
        <f>IF(ISBLANK(Values!E9),"","New")</f>
        <v>New</v>
      </c>
      <c r="FE10" s="2" t="str">
        <f>IF(ISBLANK(Values!E9),"",IF(CO10&lt;&gt;"DEFAULT", "", 3))</f>
        <v/>
      </c>
      <c r="FH10" s="2" t="str">
        <f>IF(ISBLANK(Values!E9),"","FALSE")</f>
        <v>FALSE</v>
      </c>
      <c r="FI10" s="2" t="str">
        <f>IF(ISBLANK(Values!E9),"","FALSE")</f>
        <v>FALSE</v>
      </c>
      <c r="FJ10" s="2" t="str">
        <f>IF(ISBLANK(Values!E9),"","FALSE")</f>
        <v>FALSE</v>
      </c>
      <c r="FM10" s="2" t="str">
        <f>IF(ISBLANK(Values!E9),"","1")</f>
        <v>1</v>
      </c>
      <c r="FO10" s="28">
        <f>IF(ISBLANK(Values!E9),"",IF(Values!J9, Values!$B$4, Values!$B$5))</f>
        <v>34.99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1">
        <f>K10</f>
        <v>34.99</v>
      </c>
    </row>
    <row r="11" spans="1:193" ht="64" x14ac:dyDescent="0.2">
      <c r="A11" s="2" t="str">
        <f>IF(ISBLANK(Values!E10),"",IF(Values!$B$37="EU","computercomponent","computer"))</f>
        <v>computercomponent</v>
      </c>
      <c r="B11" s="34" t="str">
        <f>IF(ISBLANK(Values!E10),"",Values!F10)</f>
        <v>Lenovo E470 - BE</v>
      </c>
      <c r="C11" s="30" t="str">
        <f>IF(ISBLANK(Values!E10),"","TellusRem")</f>
        <v>TellusRem</v>
      </c>
      <c r="D11" s="29">
        <f>IF(ISBLANK(Values!E10),"",Values!E10)</f>
        <v>5714401475071</v>
      </c>
      <c r="E11" s="2" t="str">
        <f>IF(ISBLANK(Values!E10),"","EAN")</f>
        <v>EAN</v>
      </c>
      <c r="F11" s="28" t="str">
        <f>IF(ISBLANK(Values!E10),"",IF(Values!J10, SUBSTITUTE(Values!$B$1, "{language}", Values!H10) &amp; " " &amp;Values!$B$3, SUBSTITUTE(Values!$B$2, "{language}", Values!$H10) &amp; " " &amp;Values!$B$3))</f>
        <v>clavier de remplacement Belge non rétroéclairé pour Lenovo Thinkpad E470 E470c E475</v>
      </c>
      <c r="G11" s="30" t="str">
        <f>IF(ISBLANK(Values!E10),"","TellusRem")</f>
        <v>TellusRem</v>
      </c>
      <c r="H11" s="2" t="str">
        <f>IF(ISBLANK(Values!E10),"",Values!$B$16)</f>
        <v>computer-keyboards</v>
      </c>
      <c r="I11" s="2" t="str">
        <f>IF(ISBLANK(Values!E10),"","4730574031")</f>
        <v>4730574031</v>
      </c>
      <c r="J11" s="32" t="str">
        <f>IF(ISBLANK(Values!E10),"",Values!F10 )</f>
        <v>Lenovo E470 - BE</v>
      </c>
      <c r="K11" s="28">
        <f>IF(ISBLANK(Values!E10),"",IF(Values!J10, Values!$B$4, Values!$B$5))</f>
        <v>34.99</v>
      </c>
      <c r="L11" s="28">
        <f>IF(ISBLANK(Values!E10),"",IF($CO11="DEFAULT", Values!$B$18, ""))</f>
        <v>5</v>
      </c>
      <c r="M11" s="28" t="str">
        <f>IF(ISBLANK(Values!E10),"",Values!$M10)</f>
        <v>https://download.lenovo.com/Images/Parts/01AX086/01AX086_A.jpg</v>
      </c>
      <c r="N11" s="28" t="str">
        <f>IF(ISBLANK(Values!$F10),"",Values!N10)</f>
        <v>https://download.lenovo.com/Images/Parts/01AX086/01AX086_B.jpg</v>
      </c>
      <c r="O11" s="28" t="str">
        <f>IF(ISBLANK(Values!$F10),"",Values!O10)</f>
        <v>https://download.lenovo.com/Images/Parts/01AX086/01AX086_details.jpg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0" t="str">
        <f>IF(ISBLANK(Values!E10),"","Child")</f>
        <v>Child</v>
      </c>
      <c r="X11" s="30" t="str">
        <f>IF(ISBLANK(Values!E10),"",Values!$B$13)</f>
        <v>Parent Lenovo E470</v>
      </c>
      <c r="Y11" s="32" t="str">
        <f>IF(ISBLANK(Values!E10),"","Size-Color")</f>
        <v>Size-Color</v>
      </c>
      <c r="Z11" s="30" t="str">
        <f>IF(ISBLANK(Values!E10),"","variation")</f>
        <v>variation</v>
      </c>
      <c r="AA11" s="2" t="str">
        <f>IF(ISBLANK(Values!E10),"",Values!$B$20)</f>
        <v>Update</v>
      </c>
      <c r="AB11" s="2"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35" t="str">
        <f>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33"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11" s="2" t="str">
        <f>IF(ISBLANK(Values!E10),"",Values!$B$25)</f>
        <v xml:space="preserve">♻️ PRODUIT ÉCOLOGIQUE - Achetez remis à neuf, ACHETEZ VERT! Réduisez plus de 80% de dioxyde de carbone en achetant nos claviers remis à neuf, par rapport à l'achat d'un nouveau clavier! </v>
      </c>
      <c r="AL11" s="2" t="str">
        <f>IF(ISBLANK(Values!E10),"",SUBSTITUTE(SUBSTITUTE(IF(Values!$J10, Values!$B$26, Values!$B$33), "{language}", Values!$H10), "{flag}", INDEX(options!$E$1:$E$20, Values!$V10)))</f>
        <v>👉  DISPOSITION - 🇧🇪 Belge non rétroéclairé.</v>
      </c>
      <c r="AM11" s="2" t="str">
        <f>SUBSTITUTE(IF(ISBLANK(Values!E10),"",Values!$B$27), "{model}", Values!$B$3)</f>
        <v xml:space="preserve">👉 COMPATIBLE AVEC - Lenovo E470 E470c E475. Veuillez vérifier attentivement l'image et la description avant d'acheter un clavier. Cela garantit que vous obtenez le bon clavier d'ordinateur portable pour votre ordinateur. Installation super facile. </v>
      </c>
      <c r="AT11" s="28" t="str">
        <f>IF(ISBLANK(Values!E10),"",Values!H10)</f>
        <v>Belge</v>
      </c>
      <c r="AV11" s="2" t="str">
        <f>IF(ISBLANK(Values!E10),"",IF(Values!J10,"Backlit", "Non-Backlit"))</f>
        <v>Non-Backlit</v>
      </c>
      <c r="AW11"/>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150</v>
      </c>
      <c r="CH11" s="2" t="str">
        <f>IF(ISBLANK(Values!E10),"","GR")</f>
        <v>GR</v>
      </c>
      <c r="CI11" s="2" t="str">
        <f>IF(ISBLANK(Values!E10),"",Values!$B$7)</f>
        <v>32</v>
      </c>
      <c r="CJ11" s="2" t="str">
        <f>IF(ISBLANK(Values!E10),"",Values!$B$8)</f>
        <v>18</v>
      </c>
      <c r="CK11" s="2" t="str">
        <f>IF(ISBLANK(Values!E10),"",Values!$B$9)</f>
        <v>2</v>
      </c>
      <c r="CL11" s="2" t="str">
        <f>IF(ISBLANK(Values!E10),"","CM")</f>
        <v>CM</v>
      </c>
      <c r="CO11" s="2" t="str">
        <f>IF(ISBLANK(Values!E10), "", IF(AND(Values!$B$37=options!$G$2, Values!$C10), "AMAZON_NA", IF(AND(Values!$B$37=options!$G$1, Values!$D10), "AMAZON_EU", "DEFAULT")))</f>
        <v>DEFAULT</v>
      </c>
      <c r="CP11" s="2" t="str">
        <f>IF(ISBLANK(Values!E10),"",Values!$B$7)</f>
        <v>32</v>
      </c>
      <c r="CQ11" s="2" t="str">
        <f>IF(ISBLANK(Values!E10),"",Values!$B$8)</f>
        <v>18</v>
      </c>
      <c r="CR11" s="2" t="str">
        <f>IF(ISBLANK(Values!E10),"",Values!$B$9)</f>
        <v>2</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Danemark</v>
      </c>
      <c r="CZ11" s="2" t="str">
        <f>IF(ISBLANK(Values!E10),"","No")</f>
        <v>No</v>
      </c>
      <c r="DA11" s="2" t="str">
        <f>IF(ISBLANK(Values!E10),"","No")</f>
        <v>No</v>
      </c>
      <c r="DO11" s="2" t="str">
        <f>IF(ISBLANK(Values!E10),"","Parts")</f>
        <v>Parts</v>
      </c>
      <c r="DP11" s="2"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Y11" t="str">
        <f>IF(ISBLANK(Values!$E10), "", "not_applicable")</f>
        <v>not_applicable</v>
      </c>
      <c r="EI11" s="2"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2" t="str">
        <f>IF(ISBLANK(Values!E10),"","Amazon Tellus UPS")</f>
        <v>Amazon Tellus UPS</v>
      </c>
      <c r="EV11" s="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8">
        <f>IF(ISBLANK(Values!E10),"",IF(Values!J10, Values!$B$4, Values!$B$5))</f>
        <v>34.99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1">
        <f>K11</f>
        <v>34.99</v>
      </c>
    </row>
    <row r="12" spans="1:193" ht="64" x14ac:dyDescent="0.2">
      <c r="A12" s="2" t="str">
        <f>IF(ISBLANK(Values!E11),"",IF(Values!$B$37="EU","computercomponent","computer"))</f>
        <v>computercomponent</v>
      </c>
      <c r="B12" s="34" t="str">
        <f>IF(ISBLANK(Values!E11),"",Values!F11)</f>
        <v>Lenovo E470 - BG</v>
      </c>
      <c r="C12" s="30" t="str">
        <f>IF(ISBLANK(Values!E11),"","TellusRem")</f>
        <v>TellusRem</v>
      </c>
      <c r="D12" s="29">
        <f>IF(ISBLANK(Values!E11),"",Values!E11)</f>
        <v>5714401475088</v>
      </c>
      <c r="E12" s="2" t="str">
        <f>IF(ISBLANK(Values!E11),"","EAN")</f>
        <v>EAN</v>
      </c>
      <c r="F12" s="28" t="str">
        <f>IF(ISBLANK(Values!E11),"",IF(Values!J11, SUBSTITUTE(Values!$B$1, "{language}", Values!H11) &amp; " " &amp;Values!$B$3, SUBSTITUTE(Values!$B$2, "{language}", Values!$H11) &amp; " " &amp;Values!$B$3))</f>
        <v>clavier de remplacement Bulgare non rétroéclairé pour Lenovo Thinkpad E470 E470c E475</v>
      </c>
      <c r="G12" s="30" t="str">
        <f>IF(ISBLANK(Values!E11),"","TellusRem")</f>
        <v>TellusRem</v>
      </c>
      <c r="H12" s="2" t="str">
        <f>IF(ISBLANK(Values!E11),"",Values!$B$16)</f>
        <v>computer-keyboards</v>
      </c>
      <c r="I12" s="2" t="str">
        <f>IF(ISBLANK(Values!E11),"","4730574031")</f>
        <v>4730574031</v>
      </c>
      <c r="J12" s="32" t="str">
        <f>IF(ISBLANK(Values!E11),"",Values!F11 )</f>
        <v>Lenovo E470 - BG</v>
      </c>
      <c r="K12" s="28">
        <f>IF(ISBLANK(Values!E11),"",IF(Values!J11, Values!$B$4, Values!$B$5))</f>
        <v>34.99</v>
      </c>
      <c r="L12" s="28">
        <f>IF(ISBLANK(Values!E11),"",IF($CO12="DEFAULT", Values!$B$18, ""))</f>
        <v>5</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0" t="str">
        <f>IF(ISBLANK(Values!E11),"","Child")</f>
        <v>Child</v>
      </c>
      <c r="X12" s="30" t="str">
        <f>IF(ISBLANK(Values!E11),"",Values!$B$13)</f>
        <v>Parent Lenovo E470</v>
      </c>
      <c r="Y12" s="32" t="str">
        <f>IF(ISBLANK(Values!E11),"","Size-Color")</f>
        <v>Size-Color</v>
      </c>
      <c r="Z12" s="30" t="str">
        <f>IF(ISBLANK(Values!E11),"","variation")</f>
        <v>variation</v>
      </c>
      <c r="AA12" s="2" t="str">
        <f>IF(ISBLANK(Values!E11),"",Values!$B$20)</f>
        <v>Update</v>
      </c>
      <c r="AB12" s="2"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35" t="str">
        <f>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33"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12" s="2" t="str">
        <f>IF(ISBLANK(Values!E11),"",Values!$B$25)</f>
        <v xml:space="preserve">♻️ PRODUIT ÉCOLOGIQUE - Achetez remis à neuf, ACHETEZ VERT! Réduisez plus de 80% de dioxyde de carbone en achetant nos claviers remis à neuf, par rapport à l'achat d'un nouveau clavier! </v>
      </c>
      <c r="AL12" s="2" t="str">
        <f>IF(ISBLANK(Values!E11),"",SUBSTITUTE(SUBSTITUTE(IF(Values!$J11, Values!$B$26, Values!$B$33), "{language}", Values!$H11), "{flag}", INDEX(options!$E$1:$E$20, Values!$V11)))</f>
        <v>👉  DISPOSITION - 🇧🇬 Bulgare non rétroéclairé.</v>
      </c>
      <c r="AM12" s="2" t="str">
        <f>SUBSTITUTE(IF(ISBLANK(Values!E11),"",Values!$B$27), "{model}", Values!$B$3)</f>
        <v xml:space="preserve">👉 COMPATIBLE AVEC - Lenovo E470 E470c E475. Veuillez vérifier attentivement l'image et la description avant d'acheter un clavier. Cela garantit que vous obtenez le bon clavier d'ordinateur portable pour votre ordinateur. Installation super facile. </v>
      </c>
      <c r="AT12" s="28" t="str">
        <f>IF(ISBLANK(Values!E11),"",Values!H11)</f>
        <v>Bulgare</v>
      </c>
      <c r="AV12" s="2" t="str">
        <f>IF(ISBLANK(Values!E11),"",IF(Values!J11,"Backlit", "Non-Backlit"))</f>
        <v>Non-Backlit</v>
      </c>
      <c r="AW12"/>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150</v>
      </c>
      <c r="CH12" s="2" t="str">
        <f>IF(ISBLANK(Values!E11),"","GR")</f>
        <v>GR</v>
      </c>
      <c r="CI12" s="2" t="str">
        <f>IF(ISBLANK(Values!E11),"",Values!$B$7)</f>
        <v>32</v>
      </c>
      <c r="CJ12" s="2" t="str">
        <f>IF(ISBLANK(Values!E11),"",Values!$B$8)</f>
        <v>18</v>
      </c>
      <c r="CK12" s="2" t="str">
        <f>IF(ISBLANK(Values!E11),"",Values!$B$9)</f>
        <v>2</v>
      </c>
      <c r="CL12" s="2" t="str">
        <f>IF(ISBLANK(Values!E11),"","CM")</f>
        <v>CM</v>
      </c>
      <c r="CO12" s="2" t="str">
        <f>IF(ISBLANK(Values!E11), "", IF(AND(Values!$B$37=options!$G$2, Values!$C11), "AMAZON_NA", IF(AND(Values!$B$37=options!$G$1, Values!$D11), "AMAZON_EU", "DEFAULT")))</f>
        <v>DEFAULT</v>
      </c>
      <c r="CP12" s="2" t="str">
        <f>IF(ISBLANK(Values!E11),"",Values!$B$7)</f>
        <v>32</v>
      </c>
      <c r="CQ12" s="2" t="str">
        <f>IF(ISBLANK(Values!E11),"",Values!$B$8)</f>
        <v>18</v>
      </c>
      <c r="CR12" s="2" t="str">
        <f>IF(ISBLANK(Values!E11),"",Values!$B$9)</f>
        <v>2</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Danemark</v>
      </c>
      <c r="CZ12" s="2" t="str">
        <f>IF(ISBLANK(Values!E11),"","No")</f>
        <v>No</v>
      </c>
      <c r="DA12" s="2" t="str">
        <f>IF(ISBLANK(Values!E11),"","No")</f>
        <v>No</v>
      </c>
      <c r="DO12" s="2" t="str">
        <f>IF(ISBLANK(Values!E11),"","Parts")</f>
        <v>Parts</v>
      </c>
      <c r="DP12" s="2"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Y12" t="str">
        <f>IF(ISBLANK(Values!$E11), "", "not_applicable")</f>
        <v>not_applicable</v>
      </c>
      <c r="EI12" s="2"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2" t="str">
        <f>IF(ISBLANK(Values!E11),"","Amazon Tellus UPS")</f>
        <v>Amazon Tellus UPS</v>
      </c>
      <c r="EV12" s="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8">
        <f>IF(ISBLANK(Values!E11),"",IF(Values!J11, Values!$B$4, Values!$B$5))</f>
        <v>34.99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1">
        <f>K12</f>
        <v>34.99</v>
      </c>
    </row>
    <row r="13" spans="1:193" ht="64" x14ac:dyDescent="0.2">
      <c r="A13" s="2" t="str">
        <f>IF(ISBLANK(Values!E12),"",IF(Values!$B$37="EU","computercomponent","computer"))</f>
        <v>computercomponent</v>
      </c>
      <c r="B13" s="34" t="str">
        <f>IF(ISBLANK(Values!E12),"",Values!F12)</f>
        <v>Lenovo E470 - CZ</v>
      </c>
      <c r="C13" s="30" t="str">
        <f>IF(ISBLANK(Values!E12),"","TellusRem")</f>
        <v>TellusRem</v>
      </c>
      <c r="D13" s="29">
        <f>IF(ISBLANK(Values!E12),"",Values!E12)</f>
        <v>5714401475095</v>
      </c>
      <c r="E13" s="2" t="str">
        <f>IF(ISBLANK(Values!E12),"","EAN")</f>
        <v>EAN</v>
      </c>
      <c r="F13" s="28" t="str">
        <f>IF(ISBLANK(Values!E12),"",IF(Values!J12, SUBSTITUTE(Values!$B$1, "{language}", Values!H12) &amp; " " &amp;Values!$B$3, SUBSTITUTE(Values!$B$2, "{language}", Values!$H12) &amp; " " &amp;Values!$B$3))</f>
        <v>clavier de remplacement Tchèque non rétroéclairé pour Lenovo Thinkpad E470 E470c E475</v>
      </c>
      <c r="G13" s="30" t="str">
        <f>IF(ISBLANK(Values!E12),"","TellusRem")</f>
        <v>TellusRem</v>
      </c>
      <c r="H13" s="2" t="str">
        <f>IF(ISBLANK(Values!E12),"",Values!$B$16)</f>
        <v>computer-keyboards</v>
      </c>
      <c r="I13" s="2" t="str">
        <f>IF(ISBLANK(Values!E12),"","4730574031")</f>
        <v>4730574031</v>
      </c>
      <c r="J13" s="32" t="str">
        <f>IF(ISBLANK(Values!E12),"",Values!F12 )</f>
        <v>Lenovo E470 - CZ</v>
      </c>
      <c r="K13" s="28">
        <f>IF(ISBLANK(Values!E12),"",IF(Values!J12, Values!$B$4, Values!$B$5))</f>
        <v>34.99</v>
      </c>
      <c r="L13" s="28">
        <f>IF(ISBLANK(Values!E12),"",IF($CO13="DEFAULT", Values!$B$18, ""))</f>
        <v>5</v>
      </c>
      <c r="M13" s="28" t="str">
        <f>IF(ISBLANK(Values!E12),"",Values!$M12)</f>
        <v>https://download.lenovo.com/Images/Parts/01AX088/01AX088_A.jpg</v>
      </c>
      <c r="N13" s="28" t="str">
        <f>IF(ISBLANK(Values!$F12),"",Values!N12)</f>
        <v>https://download.lenovo.com/Images/Parts/01AX088/01AX088_B.jpg</v>
      </c>
      <c r="O13" s="28" t="str">
        <f>IF(ISBLANK(Values!$F12),"",Values!O12)</f>
        <v>https://download.lenovo.com/Images/Parts/01AX088/01AX088_details.jpg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t="str">
        <f>IF(ISBLANK(Values!E12),"","Child")</f>
        <v>Child</v>
      </c>
      <c r="X13" s="30" t="str">
        <f>IF(ISBLANK(Values!E12),"",Values!$B$13)</f>
        <v>Parent Lenovo E470</v>
      </c>
      <c r="Y13" s="32" t="str">
        <f>IF(ISBLANK(Values!E12),"","Size-Color")</f>
        <v>Size-Color</v>
      </c>
      <c r="Z13" s="30" t="str">
        <f>IF(ISBLANK(Values!E12),"","variation")</f>
        <v>variation</v>
      </c>
      <c r="AA13" s="2" t="str">
        <f>IF(ISBLANK(Values!E12),"",Values!$B$20)</f>
        <v>Update</v>
      </c>
      <c r="AB13" s="2"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35" t="str">
        <f>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33"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13" s="2" t="str">
        <f>IF(ISBLANK(Values!E12),"",Values!$B$25)</f>
        <v xml:space="preserve">♻️ PRODUIT ÉCOLOGIQUE - Achetez remis à neuf, ACHETEZ VERT! Réduisez plus de 80% de dioxyde de carbone en achetant nos claviers remis à neuf, par rapport à l'achat d'un nouveau clavier! </v>
      </c>
      <c r="AL13" s="2" t="str">
        <f>IF(ISBLANK(Values!E12),"",SUBSTITUTE(SUBSTITUTE(IF(Values!$J12, Values!$B$26, Values!$B$33), "{language}", Values!$H12), "{flag}", INDEX(options!$E$1:$E$20, Values!$V12)))</f>
        <v>👉  DISPOSITION - 🇨🇿 Tchèque non rétroéclairé.</v>
      </c>
      <c r="AM13" s="2" t="str">
        <f>SUBSTITUTE(IF(ISBLANK(Values!E12),"",Values!$B$27), "{model}", Values!$B$3)</f>
        <v xml:space="preserve">👉 COMPATIBLE AVEC - Lenovo E470 E470c E475. Veuillez vérifier attentivement l'image et la description avant d'acheter un clavier. Cela garantit que vous obtenez le bon clavier d'ordinateur portable pour votre ordinateur. Installation super facile. </v>
      </c>
      <c r="AT13" s="28" t="str">
        <f>IF(ISBLANK(Values!E12),"",Values!H12)</f>
        <v>Tchèque</v>
      </c>
      <c r="AV13" s="2" t="str">
        <f>IF(ISBLANK(Values!E12),"",IF(Values!J12,"Backlit", "Non-Backlit"))</f>
        <v>Non-Backlit</v>
      </c>
      <c r="AW13"/>
      <c r="BE13" s="2" t="str">
        <f>IF(ISBLANK(Values!E12),"","Professional Audience")</f>
        <v>Professional Audience</v>
      </c>
      <c r="BF13" s="2" t="str">
        <f>IF(ISBLANK(Values!E12),"","Consumer Audience")</f>
        <v>Consumer Audience</v>
      </c>
      <c r="BG13" s="2" t="str">
        <f>IF(ISBLANK(Values!E12),"","Adults")</f>
        <v>Adults</v>
      </c>
      <c r="BH13" s="2" t="str">
        <f>IF(ISBLANK(Values!E12),"","People")</f>
        <v>People</v>
      </c>
      <c r="CG13" s="2">
        <f>IF(ISBLANK(Values!E12),"",Values!$B$11)</f>
        <v>150</v>
      </c>
      <c r="CH13" s="2" t="str">
        <f>IF(ISBLANK(Values!E12),"","GR")</f>
        <v>GR</v>
      </c>
      <c r="CI13" s="2" t="str">
        <f>IF(ISBLANK(Values!E12),"",Values!$B$7)</f>
        <v>32</v>
      </c>
      <c r="CJ13" s="2" t="str">
        <f>IF(ISBLANK(Values!E12),"",Values!$B$8)</f>
        <v>18</v>
      </c>
      <c r="CK13" s="2" t="str">
        <f>IF(ISBLANK(Values!E12),"",Values!$B$9)</f>
        <v>2</v>
      </c>
      <c r="CL13" s="2" t="str">
        <f>IF(ISBLANK(Values!E12),"","CM")</f>
        <v>CM</v>
      </c>
      <c r="CO13" s="2" t="str">
        <f>IF(ISBLANK(Values!E12), "", IF(AND(Values!$B$37=options!$G$2, Values!$C12), "AMAZON_NA", IF(AND(Values!$B$37=options!$G$1, Values!$D12), "AMAZON_EU", "DEFAULT")))</f>
        <v>DEFAULT</v>
      </c>
      <c r="CP13" s="2" t="str">
        <f>IF(ISBLANK(Values!E12),"",Values!$B$7)</f>
        <v>32</v>
      </c>
      <c r="CQ13" s="2" t="str">
        <f>IF(ISBLANK(Values!E12),"",Values!$B$8)</f>
        <v>18</v>
      </c>
      <c r="CR13" s="2" t="str">
        <f>IF(ISBLANK(Values!E12),"",Values!$B$9)</f>
        <v>2</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Danemark</v>
      </c>
      <c r="CZ13" s="2" t="str">
        <f>IF(ISBLANK(Values!E12),"","No")</f>
        <v>No</v>
      </c>
      <c r="DA13" s="2" t="str">
        <f>IF(ISBLANK(Values!E12),"","No")</f>
        <v>No</v>
      </c>
      <c r="DO13" s="2" t="str">
        <f>IF(ISBLANK(Values!E12),"","Parts")</f>
        <v>Parts</v>
      </c>
      <c r="DP13" s="2"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Y13" t="str">
        <f>IF(ISBLANK(Values!$E12), "", "not_applicable")</f>
        <v>not_applicable</v>
      </c>
      <c r="EI13" s="2"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2" t="str">
        <f>IF(ISBLANK(Values!E12),"","Amazon Tellus UPS")</f>
        <v>Amazon Tellus UPS</v>
      </c>
      <c r="EV13" s="2" t="str">
        <f>IF(ISBLANK(Values!E12),"","New")</f>
        <v>New</v>
      </c>
      <c r="FE13" s="2">
        <f>IF(ISBLANK(Values!E12),"",IF(CO13&lt;&gt;"DEFAULT", "", 3))</f>
        <v>3</v>
      </c>
      <c r="FH13" s="2" t="str">
        <f>IF(ISBLANK(Values!E12),"","FALSE")</f>
        <v>FALSE</v>
      </c>
      <c r="FI13" s="2" t="str">
        <f>IF(ISBLANK(Values!E12),"","FALSE")</f>
        <v>FALSE</v>
      </c>
      <c r="FJ13" s="2" t="str">
        <f>IF(ISBLANK(Values!E12),"","FALSE")</f>
        <v>FALSE</v>
      </c>
      <c r="FM13" s="2" t="str">
        <f>IF(ISBLANK(Values!E12),"","1")</f>
        <v>1</v>
      </c>
      <c r="FO13" s="28">
        <f>IF(ISBLANK(Values!E12),"",IF(Values!J12, Values!$B$4, Values!$B$5))</f>
        <v>34.99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c r="GK13" s="61">
        <f>K13</f>
        <v>34.99</v>
      </c>
    </row>
    <row r="14" spans="1:193" ht="64" x14ac:dyDescent="0.2">
      <c r="A14" s="2" t="str">
        <f>IF(ISBLANK(Values!E13),"",IF(Values!$B$37="EU","computercomponent","computer"))</f>
        <v>computercomponent</v>
      </c>
      <c r="B14" s="34" t="str">
        <f>IF(ISBLANK(Values!E13),"",Values!F13)</f>
        <v>Lenovo E470 - DK</v>
      </c>
      <c r="C14" s="30" t="str">
        <f>IF(ISBLANK(Values!E13),"","TellusRem")</f>
        <v>TellusRem</v>
      </c>
      <c r="D14" s="29">
        <f>IF(ISBLANK(Values!E13),"",Values!E13)</f>
        <v>5714401475101</v>
      </c>
      <c r="E14" s="2" t="str">
        <f>IF(ISBLANK(Values!E13),"","EAN")</f>
        <v>EAN</v>
      </c>
      <c r="F14" s="28" t="str">
        <f>IF(ISBLANK(Values!E13),"",IF(Values!J13, SUBSTITUTE(Values!$B$1, "{language}", Values!H13) &amp; " " &amp;Values!$B$3, SUBSTITUTE(Values!$B$2, "{language}", Values!$H13) &amp; " " &amp;Values!$B$3))</f>
        <v>clavier de remplacement Danois non rétroéclairé pour Lenovo Thinkpad E470 E470c E475</v>
      </c>
      <c r="G14" s="30" t="str">
        <f>IF(ISBLANK(Values!E13),"","TellusRem")</f>
        <v>TellusRem</v>
      </c>
      <c r="H14" s="2" t="str">
        <f>IF(ISBLANK(Values!E13),"",Values!$B$16)</f>
        <v>computer-keyboards</v>
      </c>
      <c r="I14" s="2" t="str">
        <f>IF(ISBLANK(Values!E13),"","4730574031")</f>
        <v>4730574031</v>
      </c>
      <c r="J14" s="32" t="str">
        <f>IF(ISBLANK(Values!E13),"",Values!F13 )</f>
        <v>Lenovo E470 - DK</v>
      </c>
      <c r="K14" s="28">
        <f>IF(ISBLANK(Values!E13),"",IF(Values!J13, Values!$B$4, Values!$B$5))</f>
        <v>34.99</v>
      </c>
      <c r="L14" s="28">
        <f>IF(ISBLANK(Values!E13),"",IF($CO14="DEFAULT", Values!$B$18, ""))</f>
        <v>5</v>
      </c>
      <c r="M14" s="28" t="str">
        <f>IF(ISBLANK(Values!E13),"",Values!$M13)</f>
        <v>https://download.lenovo.com/Images/Parts/01AX089/01AX089_A.jpg</v>
      </c>
      <c r="N14" s="28" t="str">
        <f>IF(ISBLANK(Values!$F13),"",Values!N13)</f>
        <v>https://download.lenovo.com/Images/Parts/01AX089/01AX089_B.jpg</v>
      </c>
      <c r="O14" s="28" t="str">
        <f>IF(ISBLANK(Values!$F13),"",Values!O13)</f>
        <v>https://download.lenovo.com/Images/Parts/01AX089/01AX089_details.jpg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0" t="str">
        <f>IF(ISBLANK(Values!E13),"","Child")</f>
        <v>Child</v>
      </c>
      <c r="X14" s="30" t="str">
        <f>IF(ISBLANK(Values!E13),"",Values!$B$13)</f>
        <v>Parent Lenovo E470</v>
      </c>
      <c r="Y14" s="32" t="str">
        <f>IF(ISBLANK(Values!E13),"","Size-Color")</f>
        <v>Size-Color</v>
      </c>
      <c r="Z14" s="30" t="str">
        <f>IF(ISBLANK(Values!E13),"","variation")</f>
        <v>variation</v>
      </c>
      <c r="AA14" s="2" t="str">
        <f>IF(ISBLANK(Values!E13),"",Values!$B$20)</f>
        <v>Update</v>
      </c>
      <c r="AB14" s="2"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35" t="str">
        <f>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33"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14" s="2" t="str">
        <f>IF(ISBLANK(Values!E13),"",Values!$B$25)</f>
        <v xml:space="preserve">♻️ PRODUIT ÉCOLOGIQUE - Achetez remis à neuf, ACHETEZ VERT! Réduisez plus de 80% de dioxyde de carbone en achetant nos claviers remis à neuf, par rapport à l'achat d'un nouveau clavier! </v>
      </c>
      <c r="AL14" s="2" t="str">
        <f>IF(ISBLANK(Values!E13),"",SUBSTITUTE(SUBSTITUTE(IF(Values!$J13, Values!$B$26, Values!$B$33), "{language}", Values!$H13), "{flag}", INDEX(options!$E$1:$E$20, Values!$V13)))</f>
        <v>👉  DISPOSITION - 🇩🇰 Danois non rétroéclairé.</v>
      </c>
      <c r="AM14" s="2" t="str">
        <f>SUBSTITUTE(IF(ISBLANK(Values!E13),"",Values!$B$27), "{model}", Values!$B$3)</f>
        <v xml:space="preserve">👉 COMPATIBLE AVEC - Lenovo E470 E470c E475. Veuillez vérifier attentivement l'image et la description avant d'acheter un clavier. Cela garantit que vous obtenez le bon clavier d'ordinateur portable pour votre ordinateur. Installation super facile. </v>
      </c>
      <c r="AT14" s="28" t="str">
        <f>IF(ISBLANK(Values!E13),"",Values!H13)</f>
        <v>Danois</v>
      </c>
      <c r="AV14" s="2" t="str">
        <f>IF(ISBLANK(Values!E13),"",IF(Values!J13,"Backlit", "Non-Backlit"))</f>
        <v>Non-Backlit</v>
      </c>
      <c r="AW14"/>
      <c r="BE14" s="2" t="str">
        <f>IF(ISBLANK(Values!E13),"","Professional Audience")</f>
        <v>Professional Audience</v>
      </c>
      <c r="BF14" s="2" t="str">
        <f>IF(ISBLANK(Values!E13),"","Consumer Audience")</f>
        <v>Consumer Audience</v>
      </c>
      <c r="BG14" s="2" t="str">
        <f>IF(ISBLANK(Values!E13),"","Adults")</f>
        <v>Adults</v>
      </c>
      <c r="BH14" s="2" t="str">
        <f>IF(ISBLANK(Values!E13),"","People")</f>
        <v>People</v>
      </c>
      <c r="CG14" s="2">
        <f>IF(ISBLANK(Values!E13),"",Values!$B$11)</f>
        <v>150</v>
      </c>
      <c r="CH14" s="2" t="str">
        <f>IF(ISBLANK(Values!E13),"","GR")</f>
        <v>GR</v>
      </c>
      <c r="CI14" s="2" t="str">
        <f>IF(ISBLANK(Values!E13),"",Values!$B$7)</f>
        <v>32</v>
      </c>
      <c r="CJ14" s="2" t="str">
        <f>IF(ISBLANK(Values!E13),"",Values!$B$8)</f>
        <v>18</v>
      </c>
      <c r="CK14" s="2" t="str">
        <f>IF(ISBLANK(Values!E13),"",Values!$B$9)</f>
        <v>2</v>
      </c>
      <c r="CL14" s="2" t="str">
        <f>IF(ISBLANK(Values!E13),"","CM")</f>
        <v>CM</v>
      </c>
      <c r="CO14" s="2" t="str">
        <f>IF(ISBLANK(Values!E13), "", IF(AND(Values!$B$37=options!$G$2, Values!$C13), "AMAZON_NA", IF(AND(Values!$B$37=options!$G$1, Values!$D13), "AMAZON_EU", "DEFAULT")))</f>
        <v>DEFAULT</v>
      </c>
      <c r="CP14" s="2" t="str">
        <f>IF(ISBLANK(Values!E13),"",Values!$B$7)</f>
        <v>32</v>
      </c>
      <c r="CQ14" s="2" t="str">
        <f>IF(ISBLANK(Values!E13),"",Values!$B$8)</f>
        <v>18</v>
      </c>
      <c r="CR14" s="2" t="str">
        <f>IF(ISBLANK(Values!E13),"",Values!$B$9)</f>
        <v>2</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Danemark</v>
      </c>
      <c r="CZ14" s="2" t="str">
        <f>IF(ISBLANK(Values!E13),"","No")</f>
        <v>No</v>
      </c>
      <c r="DA14" s="2" t="str">
        <f>IF(ISBLANK(Values!E13),"","No")</f>
        <v>No</v>
      </c>
      <c r="DO14" s="2" t="str">
        <f>IF(ISBLANK(Values!E13),"","Parts")</f>
        <v>Parts</v>
      </c>
      <c r="DP14" s="2"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Y14" t="str">
        <f>IF(ISBLANK(Values!$E13), "", "not_applicable")</f>
        <v>not_applicable</v>
      </c>
      <c r="EI14" s="2"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2" t="str">
        <f>IF(ISBLANK(Values!E13),"","Amazon Tellus UPS")</f>
        <v>Amazon Tellus UPS</v>
      </c>
      <c r="EV14" s="2" t="str">
        <f>IF(ISBLANK(Values!E13),"","New")</f>
        <v>New</v>
      </c>
      <c r="FE14" s="2">
        <f>IF(ISBLANK(Values!E13),"",IF(CO14&lt;&gt;"DEFAULT", "", 3))</f>
        <v>3</v>
      </c>
      <c r="FH14" s="2" t="str">
        <f>IF(ISBLANK(Values!E13),"","FALSE")</f>
        <v>FALSE</v>
      </c>
      <c r="FI14" s="2" t="str">
        <f>IF(ISBLANK(Values!E13),"","FALSE")</f>
        <v>FALSE</v>
      </c>
      <c r="FJ14" s="2" t="str">
        <f>IF(ISBLANK(Values!E13),"","FALSE")</f>
        <v>FALSE</v>
      </c>
      <c r="FM14" s="2" t="str">
        <f>IF(ISBLANK(Values!E13),"","1")</f>
        <v>1</v>
      </c>
      <c r="FO14" s="28">
        <f>IF(ISBLANK(Values!E13),"",IF(Values!J13, Values!$B$4, Values!$B$5))</f>
        <v>34.99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c r="GK14" s="61">
        <f>K14</f>
        <v>34.99</v>
      </c>
    </row>
    <row r="15" spans="1:193" ht="64" x14ac:dyDescent="0.2">
      <c r="A15" s="2" t="str">
        <f>IF(ISBLANK(Values!E14),"",IF(Values!$B$37="EU","computercomponent","computer"))</f>
        <v>computercomponent</v>
      </c>
      <c r="B15" s="34" t="str">
        <f>IF(ISBLANK(Values!E14),"",Values!F14)</f>
        <v>Lenovo E470 - HU</v>
      </c>
      <c r="C15" s="30" t="str">
        <f>IF(ISBLANK(Values!E14),"","TellusRem")</f>
        <v>TellusRem</v>
      </c>
      <c r="D15" s="29">
        <f>IF(ISBLANK(Values!E14),"",Values!E14)</f>
        <v>5714401475118</v>
      </c>
      <c r="E15" s="2" t="str">
        <f>IF(ISBLANK(Values!E14),"","EAN")</f>
        <v>EAN</v>
      </c>
      <c r="F15" s="28" t="str">
        <f>IF(ISBLANK(Values!E14),"",IF(Values!J14, SUBSTITUTE(Values!$B$1, "{language}", Values!H14) &amp; " " &amp;Values!$B$3, SUBSTITUTE(Values!$B$2, "{language}", Values!$H14) &amp; " " &amp;Values!$B$3))</f>
        <v>clavier de remplacement Hongrois non rétroéclairé pour Lenovo Thinkpad E470 E470c E475</v>
      </c>
      <c r="G15" s="30" t="str">
        <f>IF(ISBLANK(Values!E14),"","TellusRem")</f>
        <v>TellusRem</v>
      </c>
      <c r="H15" s="2" t="str">
        <f>IF(ISBLANK(Values!E14),"",Values!$B$16)</f>
        <v>computer-keyboards</v>
      </c>
      <c r="I15" s="2" t="str">
        <f>IF(ISBLANK(Values!E14),"","4730574031")</f>
        <v>4730574031</v>
      </c>
      <c r="J15" s="32" t="str">
        <f>IF(ISBLANK(Values!E14),"",Values!F14 )</f>
        <v>Lenovo E470 - HU</v>
      </c>
      <c r="K15" s="28">
        <f>IF(ISBLANK(Values!E14),"",IF(Values!J14, Values!$B$4, Values!$B$5))</f>
        <v>34.99</v>
      </c>
      <c r="L15" s="28">
        <f>IF(ISBLANK(Values!E14),"",IF($CO15="DEFAULT", Values!$B$18, ""))</f>
        <v>5</v>
      </c>
      <c r="M15" s="28" t="str">
        <f>IF(ISBLANK(Values!E14),"",Values!$M14)</f>
        <v>https://download.lenovo.com/Images/Parts/01AX095/01AX095_A.jpg</v>
      </c>
      <c r="N15" s="28" t="str">
        <f>IF(ISBLANK(Values!$F14),"",Values!N14)</f>
        <v>https://download.lenovo.com/Images/Parts/01AX095/01AX095_B.jpg</v>
      </c>
      <c r="O15" s="28" t="str">
        <f>IF(ISBLANK(Values!$F14),"",Values!O14)</f>
        <v>https://download.lenovo.com/Images/Parts/01AX095/01AX095_details.jpg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Child</v>
      </c>
      <c r="X15" s="30" t="str">
        <f>IF(ISBLANK(Values!E14),"",Values!$B$13)</f>
        <v>Parent Lenovo E470</v>
      </c>
      <c r="Y15" s="32" t="str">
        <f>IF(ISBLANK(Values!E14),"","Size-Color")</f>
        <v>Size-Color</v>
      </c>
      <c r="Z15" s="30" t="str">
        <f>IF(ISBLANK(Values!E14),"","variation")</f>
        <v>variation</v>
      </c>
      <c r="AA15" s="2" t="str">
        <f>IF(ISBLANK(Values!E14),"",Values!$B$20)</f>
        <v>Update</v>
      </c>
      <c r="AB15" s="2" t="str">
        <f>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35" t="str">
        <f>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33" t="str">
        <f>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15" s="2" t="str">
        <f>IF(ISBLANK(Values!E14),"",Values!$B$25)</f>
        <v xml:space="preserve">♻️ PRODUIT ÉCOLOGIQUE - Achetez remis à neuf, ACHETEZ VERT! Réduisez plus de 80% de dioxyde de carbone en achetant nos claviers remis à neuf, par rapport à l'achat d'un nouveau clavier! </v>
      </c>
      <c r="AL15" s="2" t="str">
        <f>IF(ISBLANK(Values!E14),"",SUBSTITUTE(SUBSTITUTE(IF(Values!$J14, Values!$B$26, Values!$B$33), "{language}", Values!$H14), "{flag}", INDEX(options!$E$1:$E$20, Values!$V14)))</f>
        <v>👉  DISPOSITION - 🇭🇺 Hongrois non rétroéclairé.</v>
      </c>
      <c r="AM15" s="2" t="str">
        <f>SUBSTITUTE(IF(ISBLANK(Values!E14),"",Values!$B$27), "{model}", Values!$B$3)</f>
        <v xml:space="preserve">👉 COMPATIBLE AVEC - Lenovo E470 E470c E475. Veuillez vérifier attentivement l'image et la description avant d'acheter un clavier. Cela garantit que vous obtenez le bon clavier d'ordinateur portable pour votre ordinateur. Installation super facile. </v>
      </c>
      <c r="AT15" s="28" t="str">
        <f>IF(ISBLANK(Values!E14),"",Values!H14)</f>
        <v>Hongrois</v>
      </c>
      <c r="AV15" s="2" t="str">
        <f>IF(ISBLANK(Values!E14),"",IF(Values!J14,"Backlit", "Non-Backlit"))</f>
        <v>Non-Backlit</v>
      </c>
      <c r="AW15"/>
      <c r="BE15" s="2" t="str">
        <f>IF(ISBLANK(Values!E14),"","Professional Audience")</f>
        <v>Professional Audience</v>
      </c>
      <c r="BF15" s="2" t="str">
        <f>IF(ISBLANK(Values!E14),"","Consumer Audience")</f>
        <v>Consumer Audience</v>
      </c>
      <c r="BG15" s="2" t="str">
        <f>IF(ISBLANK(Values!E14),"","Adults")</f>
        <v>Adults</v>
      </c>
      <c r="BH15" s="2" t="str">
        <f>IF(ISBLANK(Values!E14),"","People")</f>
        <v>People</v>
      </c>
      <c r="CG15" s="2">
        <f>IF(ISBLANK(Values!E14),"",Values!$B$11)</f>
        <v>150</v>
      </c>
      <c r="CH15" s="2" t="str">
        <f>IF(ISBLANK(Values!E14),"","GR")</f>
        <v>GR</v>
      </c>
      <c r="CI15" s="2" t="str">
        <f>IF(ISBLANK(Values!E14),"",Values!$B$7)</f>
        <v>32</v>
      </c>
      <c r="CJ15" s="2" t="str">
        <f>IF(ISBLANK(Values!E14),"",Values!$B$8)</f>
        <v>18</v>
      </c>
      <c r="CK15" s="2" t="str">
        <f>IF(ISBLANK(Values!E14),"",Values!$B$9)</f>
        <v>2</v>
      </c>
      <c r="CL15" s="2" t="str">
        <f>IF(ISBLANK(Values!E14),"","CM")</f>
        <v>CM</v>
      </c>
      <c r="CO15" s="2" t="str">
        <f>IF(ISBLANK(Values!E14), "", IF(AND(Values!$B$37=options!$G$2, Values!$C14), "AMAZON_NA", IF(AND(Values!$B$37=options!$G$1, Values!$D14), "AMAZON_EU", "DEFAULT")))</f>
        <v>DEFAULT</v>
      </c>
      <c r="CP15" s="2" t="str">
        <f>IF(ISBLANK(Values!E14),"",Values!$B$7)</f>
        <v>32</v>
      </c>
      <c r="CQ15" s="2" t="str">
        <f>IF(ISBLANK(Values!E14),"",Values!$B$8)</f>
        <v>18</v>
      </c>
      <c r="CR15" s="2" t="str">
        <f>IF(ISBLANK(Values!E14),"",Values!$B$9)</f>
        <v>2</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Danemark</v>
      </c>
      <c r="CZ15" s="2" t="str">
        <f>IF(ISBLANK(Values!E14),"","No")</f>
        <v>No</v>
      </c>
      <c r="DA15" s="2" t="str">
        <f>IF(ISBLANK(Values!E14),"","No")</f>
        <v>No</v>
      </c>
      <c r="DO15" s="2" t="str">
        <f>IF(ISBLANK(Values!E14),"","Parts")</f>
        <v>Parts</v>
      </c>
      <c r="DP15" s="2"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DY15" t="str">
        <f>IF(ISBLANK(Values!$E14), "", "not_applicable")</f>
        <v>not_applicable</v>
      </c>
      <c r="EI15" s="2"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ES15" s="2" t="str">
        <f>IF(ISBLANK(Values!E14),"","Amazon Tellus UPS")</f>
        <v>Amazon Tellus UPS</v>
      </c>
      <c r="EV15" s="2" t="str">
        <f>IF(ISBLANK(Values!E14),"","New")</f>
        <v>New</v>
      </c>
      <c r="FE15" s="2">
        <f>IF(ISBLANK(Values!E14),"",IF(CO15&lt;&gt;"DEFAULT", "", 3))</f>
        <v>3</v>
      </c>
      <c r="FH15" s="2" t="str">
        <f>IF(ISBLANK(Values!E14),"","FALSE")</f>
        <v>FALSE</v>
      </c>
      <c r="FI15" s="2" t="str">
        <f>IF(ISBLANK(Values!E14),"","FALSE")</f>
        <v>FALSE</v>
      </c>
      <c r="FJ15" s="2" t="str">
        <f>IF(ISBLANK(Values!E14),"","FALSE")</f>
        <v>FALSE</v>
      </c>
      <c r="FM15" s="2" t="str">
        <f>IF(ISBLANK(Values!E14),"","1")</f>
        <v>1</v>
      </c>
      <c r="FO15" s="28">
        <f>IF(ISBLANK(Values!E14),"",IF(Values!J14, Values!$B$4, Values!$B$5))</f>
        <v>34.99</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c r="GK15" s="61">
        <f>K15</f>
        <v>34.99</v>
      </c>
    </row>
    <row r="16" spans="1:193" ht="64" x14ac:dyDescent="0.2">
      <c r="A16" s="2" t="str">
        <f>IF(ISBLANK(Values!E15),"",IF(Values!$B$37="EU","computercomponent","computer"))</f>
        <v>computercomponent</v>
      </c>
      <c r="B16" s="34" t="str">
        <f>IF(ISBLANK(Values!E15),"",Values!F15)</f>
        <v>Lenovo E470 - NL</v>
      </c>
      <c r="C16" s="30" t="str">
        <f>IF(ISBLANK(Values!E15),"","TellusRem")</f>
        <v>TellusRem</v>
      </c>
      <c r="D16" s="29">
        <f>IF(ISBLANK(Values!E15),"",Values!E15)</f>
        <v>5714401475125</v>
      </c>
      <c r="E16" s="2" t="str">
        <f>IF(ISBLANK(Values!E15),"","EAN")</f>
        <v>EAN</v>
      </c>
      <c r="F16" s="28" t="str">
        <f>IF(ISBLANK(Values!E15),"",IF(Values!J15, SUBSTITUTE(Values!$B$1, "{language}", Values!H15) &amp; " " &amp;Values!$B$3, SUBSTITUTE(Values!$B$2, "{language}", Values!$H15) &amp; " " &amp;Values!$B$3))</f>
        <v>clavier de remplacement Néerlandais non rétroéclairé pour Lenovo Thinkpad E470 E470c E475</v>
      </c>
      <c r="G16" s="30" t="str">
        <f>IF(ISBLANK(Values!E15),"","TellusRem")</f>
        <v>TellusRem</v>
      </c>
      <c r="H16" s="2" t="str">
        <f>IF(ISBLANK(Values!E15),"",Values!$B$16)</f>
        <v>computer-keyboards</v>
      </c>
      <c r="I16" s="2" t="str">
        <f>IF(ISBLANK(Values!E15),"","4730574031")</f>
        <v>4730574031</v>
      </c>
      <c r="J16" s="32" t="str">
        <f>IF(ISBLANK(Values!E15),"",Values!F15 )</f>
        <v>Lenovo E470 - NL</v>
      </c>
      <c r="K16" s="28">
        <f>IF(ISBLANK(Values!E15),"",IF(Values!J15, Values!$B$4, Values!$B$5))</f>
        <v>34.99</v>
      </c>
      <c r="L16" s="28">
        <f>IF(ISBLANK(Values!E15),"",IF($CO16="DEFAULT", Values!$B$18, ""))</f>
        <v>5</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Child</v>
      </c>
      <c r="X16" s="30" t="str">
        <f>IF(ISBLANK(Values!E15),"",Values!$B$13)</f>
        <v>Parent Lenovo E470</v>
      </c>
      <c r="Y16" s="32" t="str">
        <f>IF(ISBLANK(Values!E15),"","Size-Color")</f>
        <v>Size-Color</v>
      </c>
      <c r="Z16" s="30" t="str">
        <f>IF(ISBLANK(Values!E15),"","variation")</f>
        <v>variation</v>
      </c>
      <c r="AA16" s="2" t="str">
        <f>IF(ISBLANK(Values!E15),"",Values!$B$20)</f>
        <v>Update</v>
      </c>
      <c r="AB16" s="2" t="str">
        <f>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35" t="str">
        <f>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33" t="str">
        <f>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16" s="2" t="str">
        <f>IF(ISBLANK(Values!E15),"",Values!$B$25)</f>
        <v xml:space="preserve">♻️ PRODUIT ÉCOLOGIQUE - Achetez remis à neuf, ACHETEZ VERT! Réduisez plus de 80% de dioxyde de carbone en achetant nos claviers remis à neuf, par rapport à l'achat d'un nouveau clavier! </v>
      </c>
      <c r="AL16" s="2" t="str">
        <f>IF(ISBLANK(Values!E15),"",SUBSTITUTE(SUBSTITUTE(IF(Values!$J15, Values!$B$26, Values!$B$33), "{language}", Values!$H15), "{flag}", INDEX(options!$E$1:$E$20, Values!$V15)))</f>
        <v>👉  DISPOSITION - 🇳🇱 Néerlandais non rétroéclairé.</v>
      </c>
      <c r="AM16" s="2" t="str">
        <f>SUBSTITUTE(IF(ISBLANK(Values!E15),"",Values!$B$27), "{model}", Values!$B$3)</f>
        <v xml:space="preserve">👉 COMPATIBLE AVEC - Lenovo E470 E470c E475. Veuillez vérifier attentivement l'image et la description avant d'acheter un clavier. Cela garantit que vous obtenez le bon clavier d'ordinateur portable pour votre ordinateur. Installation super facile. </v>
      </c>
      <c r="AT16" s="28" t="str">
        <f>IF(ISBLANK(Values!E15),"",Values!H15)</f>
        <v>Néerlandais</v>
      </c>
      <c r="AV16" s="2" t="str">
        <f>IF(ISBLANK(Values!E15),"",IF(Values!J15,"Backlit", "Non-Backlit"))</f>
        <v>Non-Backlit</v>
      </c>
      <c r="AW16"/>
      <c r="BE16" s="2" t="str">
        <f>IF(ISBLANK(Values!E15),"","Professional Audience")</f>
        <v>Professional Audience</v>
      </c>
      <c r="BF16" s="2" t="str">
        <f>IF(ISBLANK(Values!E15),"","Consumer Audience")</f>
        <v>Consumer Audience</v>
      </c>
      <c r="BG16" s="2" t="str">
        <f>IF(ISBLANK(Values!E15),"","Adults")</f>
        <v>Adults</v>
      </c>
      <c r="BH16" s="2" t="str">
        <f>IF(ISBLANK(Values!E15),"","People")</f>
        <v>People</v>
      </c>
      <c r="CG16" s="2">
        <f>IF(ISBLANK(Values!E15),"",Values!$B$11)</f>
        <v>150</v>
      </c>
      <c r="CH16" s="2" t="str">
        <f>IF(ISBLANK(Values!E15),"","GR")</f>
        <v>GR</v>
      </c>
      <c r="CI16" s="2" t="str">
        <f>IF(ISBLANK(Values!E15),"",Values!$B$7)</f>
        <v>32</v>
      </c>
      <c r="CJ16" s="2" t="str">
        <f>IF(ISBLANK(Values!E15),"",Values!$B$8)</f>
        <v>18</v>
      </c>
      <c r="CK16" s="2" t="str">
        <f>IF(ISBLANK(Values!E15),"",Values!$B$9)</f>
        <v>2</v>
      </c>
      <c r="CL16" s="2" t="str">
        <f>IF(ISBLANK(Values!E15),"","CM")</f>
        <v>CM</v>
      </c>
      <c r="CO16" s="2" t="str">
        <f>IF(ISBLANK(Values!E15), "", IF(AND(Values!$B$37=options!$G$2, Values!$C15), "AMAZON_NA", IF(AND(Values!$B$37=options!$G$1, Values!$D15), "AMAZON_EU", "DEFAULT")))</f>
        <v>DEFAULT</v>
      </c>
      <c r="CP16" s="2" t="str">
        <f>IF(ISBLANK(Values!E15),"",Values!$B$7)</f>
        <v>32</v>
      </c>
      <c r="CQ16" s="2" t="str">
        <f>IF(ISBLANK(Values!E15),"",Values!$B$8)</f>
        <v>18</v>
      </c>
      <c r="CR16" s="2" t="str">
        <f>IF(ISBLANK(Values!E15),"",Values!$B$9)</f>
        <v>2</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Danemark</v>
      </c>
      <c r="CZ16" s="2" t="str">
        <f>IF(ISBLANK(Values!E15),"","No")</f>
        <v>No</v>
      </c>
      <c r="DA16" s="2" t="str">
        <f>IF(ISBLANK(Values!E15),"","No")</f>
        <v>No</v>
      </c>
      <c r="DO16" s="2" t="str">
        <f>IF(ISBLANK(Values!E15),"","Parts")</f>
        <v>Parts</v>
      </c>
      <c r="DP16" s="2"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DY16" t="str">
        <f>IF(ISBLANK(Values!$E15), "", "not_applicable")</f>
        <v>not_applicable</v>
      </c>
      <c r="EI16" s="2"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ES16" s="2" t="str">
        <f>IF(ISBLANK(Values!E15),"","Amazon Tellus UPS")</f>
        <v>Amazon Tellus UPS</v>
      </c>
      <c r="EV16" s="2" t="str">
        <f>IF(ISBLANK(Values!E15),"","New")</f>
        <v>New</v>
      </c>
      <c r="FE16" s="2">
        <f>IF(ISBLANK(Values!E15),"",IF(CO16&lt;&gt;"DEFAULT", "", 3))</f>
        <v>3</v>
      </c>
      <c r="FH16" s="2" t="str">
        <f>IF(ISBLANK(Values!E15),"","FALSE")</f>
        <v>FALSE</v>
      </c>
      <c r="FI16" s="2" t="str">
        <f>IF(ISBLANK(Values!E15),"","FALSE")</f>
        <v>FALSE</v>
      </c>
      <c r="FJ16" s="2" t="str">
        <f>IF(ISBLANK(Values!E15),"","FALSE")</f>
        <v>FALSE</v>
      </c>
      <c r="FM16" s="2" t="str">
        <f>IF(ISBLANK(Values!E15),"","1")</f>
        <v>1</v>
      </c>
      <c r="FO16" s="28">
        <f>IF(ISBLANK(Values!E15),"",IF(Values!J15, Values!$B$4, Values!$B$5))</f>
        <v>34.99</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c r="GK16" s="61">
        <f>K16</f>
        <v>34.99</v>
      </c>
    </row>
    <row r="17" spans="1:193" ht="64" x14ac:dyDescent="0.2">
      <c r="A17" s="2" t="str">
        <f>IF(ISBLANK(Values!E16),"",IF(Values!$B$37="EU","computercomponent","computer"))</f>
        <v>computercomponent</v>
      </c>
      <c r="B17" s="34" t="str">
        <f>IF(ISBLANK(Values!E16),"",Values!F16)</f>
        <v>Lenovo E470 - NO</v>
      </c>
      <c r="C17" s="30" t="str">
        <f>IF(ISBLANK(Values!E16),"","TellusRem")</f>
        <v>TellusRem</v>
      </c>
      <c r="D17" s="29">
        <f>IF(ISBLANK(Values!E16),"",Values!E16)</f>
        <v>5714401475132</v>
      </c>
      <c r="E17" s="2" t="str">
        <f>IF(ISBLANK(Values!E16),"","EAN")</f>
        <v>EAN</v>
      </c>
      <c r="F17" s="28" t="str">
        <f>IF(ISBLANK(Values!E16),"",IF(Values!J16, SUBSTITUTE(Values!$B$1, "{language}", Values!H16) &amp; " " &amp;Values!$B$3, SUBSTITUTE(Values!$B$2, "{language}", Values!$H16) &amp; " " &amp;Values!$B$3))</f>
        <v>clavier de remplacement Norvégienne non rétroéclairé pour Lenovo Thinkpad E470 E470c E475</v>
      </c>
      <c r="G17" s="30" t="str">
        <f>IF(ISBLANK(Values!E16),"","TellusRem")</f>
        <v>TellusRem</v>
      </c>
      <c r="H17" s="2" t="str">
        <f>IF(ISBLANK(Values!E16),"",Values!$B$16)</f>
        <v>computer-keyboards</v>
      </c>
      <c r="I17" s="2" t="str">
        <f>IF(ISBLANK(Values!E16),"","4730574031")</f>
        <v>4730574031</v>
      </c>
      <c r="J17" s="32" t="str">
        <f>IF(ISBLANK(Values!E16),"",Values!F16 )</f>
        <v>Lenovo E470 - NO</v>
      </c>
      <c r="K17" s="28">
        <f>IF(ISBLANK(Values!E16),"",IF(Values!J16, Values!$B$4, Values!$B$5))</f>
        <v>34.99</v>
      </c>
      <c r="L17" s="28">
        <f>IF(ISBLANK(Values!E16),"",IF($CO17="DEFAULT", Values!$B$18, ""))</f>
        <v>5</v>
      </c>
      <c r="M17" s="28" t="str">
        <f>IF(ISBLANK(Values!E16),"",Values!$M16)</f>
        <v>https://raw.githubusercontent.com/PatrickVibild/TellusAmazonPictures/master/pictures/Lenovo/E470/NO/1.jpg</v>
      </c>
      <c r="N17" s="28" t="str">
        <f>IF(ISBLANK(Values!$F16),"",Values!N16)</f>
        <v>https://raw.githubusercontent.com/PatrickVibild/TellusAmazonPictures/master/pictures/Lenovo/E470/NO/2.jpg</v>
      </c>
      <c r="O17" s="28" t="str">
        <f>IF(ISBLANK(Values!$F16),"",Values!O16)</f>
        <v>https://raw.githubusercontent.com/PatrickVibild/TellusAmazonPictures/master/pictures/Lenovo/E470/NO/3.jpg</v>
      </c>
      <c r="P17" s="28" t="str">
        <f>IF(ISBLANK(Values!$F16),"",Values!P16)</f>
        <v>https://raw.githubusercontent.com/PatrickVibild/TellusAmazonPictures/master/pictures/Lenovo/E470/NO/4.jpg</v>
      </c>
      <c r="Q17" s="28" t="str">
        <f>IF(ISBLANK(Values!$F16),"",Values!Q16)</f>
        <v>https://raw.githubusercontent.com/PatrickVibild/TellusAmazonPictures/master/pictures/Lenovo/E470/NO/5.jpg</v>
      </c>
      <c r="R17" s="28" t="str">
        <f>IF(ISBLANK(Values!$F16),"",Values!R16)</f>
        <v>https://raw.githubusercontent.com/PatrickVibild/TellusAmazonPictures/master/pictures/Lenovo/E470/NO/6.jpg</v>
      </c>
      <c r="S17" s="28" t="str">
        <f>IF(ISBLANK(Values!$F16),"",Values!S16)</f>
        <v>https://raw.githubusercontent.com/PatrickVibild/TellusAmazonPictures/master/pictures/Lenovo/E470/NO/7.jpg</v>
      </c>
      <c r="T17" s="28" t="str">
        <f>IF(ISBLANK(Values!$F16),"",Values!T16)</f>
        <v>https://raw.githubusercontent.com/PatrickVibild/TellusAmazonPictures/master/pictures/Lenovo/E470/NO/8.jpg</v>
      </c>
      <c r="U17" s="28" t="str">
        <f>IF(ISBLANK(Values!$F16),"",Values!U16)</f>
        <v>https://raw.githubusercontent.com/PatrickVibild/TellusAmazonPictures/master/pictures/Lenovo/E470/NO/9.jpg</v>
      </c>
      <c r="W17" s="30" t="str">
        <f>IF(ISBLANK(Values!E16),"","Child")</f>
        <v>Child</v>
      </c>
      <c r="X17" s="30" t="str">
        <f>IF(ISBLANK(Values!E16),"",Values!$B$13)</f>
        <v>Parent Lenovo E470</v>
      </c>
      <c r="Y17" s="32" t="str">
        <f>IF(ISBLANK(Values!E16),"","Size-Color")</f>
        <v>Size-Color</v>
      </c>
      <c r="Z17" s="30" t="str">
        <f>IF(ISBLANK(Values!E16),"","variation")</f>
        <v>variation</v>
      </c>
      <c r="AA17" s="2" t="str">
        <f>IF(ISBLANK(Values!E16),"",Values!$B$20)</f>
        <v>Update</v>
      </c>
      <c r="AB17" s="2" t="str">
        <f>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35" t="str">
        <f>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33" t="str">
        <f>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17" s="2" t="str">
        <f>IF(ISBLANK(Values!E16),"",Values!$B$25)</f>
        <v xml:space="preserve">♻️ PRODUIT ÉCOLOGIQUE - Achetez remis à neuf, ACHETEZ VERT! Réduisez plus de 80% de dioxyde de carbone en achetant nos claviers remis à neuf, par rapport à l'achat d'un nouveau clavier! </v>
      </c>
      <c r="AL17" s="2" t="str">
        <f>IF(ISBLANK(Values!E16),"",SUBSTITUTE(SUBSTITUTE(IF(Values!$J16, Values!$B$26, Values!$B$33), "{language}", Values!$H16), "{flag}", INDEX(options!$E$1:$E$20, Values!$V16)))</f>
        <v>👉  DISPOSITION - 🇳🇴 Norvégienne non rétroéclairé.</v>
      </c>
      <c r="AM17" s="2" t="str">
        <f>SUBSTITUTE(IF(ISBLANK(Values!E16),"",Values!$B$27), "{model}", Values!$B$3)</f>
        <v xml:space="preserve">👉 COMPATIBLE AVEC - Lenovo E470 E470c E475. Veuillez vérifier attentivement l'image et la description avant d'acheter un clavier. Cela garantit que vous obtenez le bon clavier d'ordinateur portable pour votre ordinateur. Installation super facile. </v>
      </c>
      <c r="AT17" s="28" t="str">
        <f>IF(ISBLANK(Values!E16),"",Values!H16)</f>
        <v>Norvégienne</v>
      </c>
      <c r="AV17" s="2" t="str">
        <f>IF(ISBLANK(Values!E16),"",IF(Values!J16,"Backlit", "Non-Backlit"))</f>
        <v>Non-Backlit</v>
      </c>
      <c r="AW17"/>
      <c r="BE17" s="2" t="str">
        <f>IF(ISBLANK(Values!E16),"","Professional Audience")</f>
        <v>Professional Audience</v>
      </c>
      <c r="BF17" s="2" t="str">
        <f>IF(ISBLANK(Values!E16),"","Consumer Audience")</f>
        <v>Consumer Audience</v>
      </c>
      <c r="BG17" s="2" t="str">
        <f>IF(ISBLANK(Values!E16),"","Adults")</f>
        <v>Adults</v>
      </c>
      <c r="BH17" s="2" t="str">
        <f>IF(ISBLANK(Values!E16),"","People")</f>
        <v>People</v>
      </c>
      <c r="CG17" s="2">
        <f>IF(ISBLANK(Values!E16),"",Values!$B$11)</f>
        <v>150</v>
      </c>
      <c r="CH17" s="2" t="str">
        <f>IF(ISBLANK(Values!E16),"","GR")</f>
        <v>GR</v>
      </c>
      <c r="CI17" s="2" t="str">
        <f>IF(ISBLANK(Values!E16),"",Values!$B$7)</f>
        <v>32</v>
      </c>
      <c r="CJ17" s="2" t="str">
        <f>IF(ISBLANK(Values!E16),"",Values!$B$8)</f>
        <v>18</v>
      </c>
      <c r="CK17" s="2" t="str">
        <f>IF(ISBLANK(Values!E16),"",Values!$B$9)</f>
        <v>2</v>
      </c>
      <c r="CL17" s="2" t="str">
        <f>IF(ISBLANK(Values!E16),"","CM")</f>
        <v>CM</v>
      </c>
      <c r="CO17" s="2" t="str">
        <f>IF(ISBLANK(Values!E16), "", IF(AND(Values!$B$37=options!$G$2, Values!$C16), "AMAZON_NA", IF(AND(Values!$B$37=options!$G$1, Values!$D16), "AMAZON_EU", "DEFAULT")))</f>
        <v>DEFAULT</v>
      </c>
      <c r="CP17" s="2" t="str">
        <f>IF(ISBLANK(Values!E16),"",Values!$B$7)</f>
        <v>32</v>
      </c>
      <c r="CQ17" s="2" t="str">
        <f>IF(ISBLANK(Values!E16),"",Values!$B$8)</f>
        <v>18</v>
      </c>
      <c r="CR17" s="2" t="str">
        <f>IF(ISBLANK(Values!E16),"",Values!$B$9)</f>
        <v>2</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Danemark</v>
      </c>
      <c r="CZ17" s="2" t="str">
        <f>IF(ISBLANK(Values!E16),"","No")</f>
        <v>No</v>
      </c>
      <c r="DA17" s="2" t="str">
        <f>IF(ISBLANK(Values!E16),"","No")</f>
        <v>No</v>
      </c>
      <c r="DO17" s="2" t="str">
        <f>IF(ISBLANK(Values!E16),"","Parts")</f>
        <v>Parts</v>
      </c>
      <c r="DP17" s="2"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DY17" t="str">
        <f>IF(ISBLANK(Values!$E16), "", "not_applicable")</f>
        <v>not_applicable</v>
      </c>
      <c r="EI17" s="2"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ES17" s="2" t="str">
        <f>IF(ISBLANK(Values!E16),"","Amazon Tellus UPS")</f>
        <v>Amazon Tellus UPS</v>
      </c>
      <c r="EV17" s="2" t="str">
        <f>IF(ISBLANK(Values!E16),"","New")</f>
        <v>New</v>
      </c>
      <c r="FE17" s="2">
        <f>IF(ISBLANK(Values!E16),"",IF(CO17&lt;&gt;"DEFAULT", "", 3))</f>
        <v>3</v>
      </c>
      <c r="FH17" s="2" t="str">
        <f>IF(ISBLANK(Values!E16),"","FALSE")</f>
        <v>FALSE</v>
      </c>
      <c r="FI17" s="2" t="str">
        <f>IF(ISBLANK(Values!E16),"","FALSE")</f>
        <v>FALSE</v>
      </c>
      <c r="FJ17" s="2" t="str">
        <f>IF(ISBLANK(Values!E16),"","FALSE")</f>
        <v>FALSE</v>
      </c>
      <c r="FM17" s="2" t="str">
        <f>IF(ISBLANK(Values!E16),"","1")</f>
        <v>1</v>
      </c>
      <c r="FO17" s="28">
        <f>IF(ISBLANK(Values!E16),"",IF(Values!J16, Values!$B$4, Values!$B$5))</f>
        <v>34.99</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c r="GK17" s="61">
        <f>K17</f>
        <v>34.99</v>
      </c>
    </row>
    <row r="18" spans="1:193" ht="64" x14ac:dyDescent="0.2">
      <c r="A18" s="2" t="str">
        <f>IF(ISBLANK(Values!E17),"",IF(Values!$B$37="EU","computercomponent","computer"))</f>
        <v>computercomponent</v>
      </c>
      <c r="B18" s="34" t="str">
        <f>IF(ISBLANK(Values!E17),"",Values!F17)</f>
        <v>Lenovo E470 - PL</v>
      </c>
      <c r="C18" s="30" t="str">
        <f>IF(ISBLANK(Values!E17),"","TellusRem")</f>
        <v>TellusRem</v>
      </c>
      <c r="D18" s="29">
        <f>IF(ISBLANK(Values!E17),"",Values!E17)</f>
        <v>5714401475149</v>
      </c>
      <c r="E18" s="2" t="str">
        <f>IF(ISBLANK(Values!E17),"","EAN")</f>
        <v>EAN</v>
      </c>
      <c r="F18" s="28" t="str">
        <f>IF(ISBLANK(Values!E17),"",IF(Values!J17, SUBSTITUTE(Values!$B$1, "{language}", Values!H17) &amp; " " &amp;Values!$B$3, SUBSTITUTE(Values!$B$2, "{language}", Values!$H17) &amp; " " &amp;Values!$B$3))</f>
        <v>clavier de remplacement Polonais non rétroéclairé pour Lenovo Thinkpad E470 E470c E475</v>
      </c>
      <c r="G18" s="30" t="str">
        <f>IF(ISBLANK(Values!E17),"","TellusRem")</f>
        <v>TellusRem</v>
      </c>
      <c r="H18" s="2" t="str">
        <f>IF(ISBLANK(Values!E17),"",Values!$B$16)</f>
        <v>computer-keyboards</v>
      </c>
      <c r="I18" s="2" t="str">
        <f>IF(ISBLANK(Values!E17),"","4730574031")</f>
        <v>4730574031</v>
      </c>
      <c r="J18" s="32" t="str">
        <f>IF(ISBLANK(Values!E17),"",Values!F17 )</f>
        <v>Lenovo E470 - PL</v>
      </c>
      <c r="K18" s="28">
        <f>IF(ISBLANK(Values!E17),"",IF(Values!J17, Values!$B$4, Values!$B$5))</f>
        <v>34.99</v>
      </c>
      <c r="L18" s="28">
        <f>IF(ISBLANK(Values!E17),"",IF($CO18="DEFAULT", Values!$B$18, ""))</f>
        <v>5</v>
      </c>
      <c r="M18" s="28" t="str">
        <f>IF(ISBLANK(Values!E17),"",Values!$M17)</f>
        <v>https://download.lenovo.com/Images/Parts/01AX101/01AX101_A.jpg</v>
      </c>
      <c r="N18" s="28" t="str">
        <f>IF(ISBLANK(Values!$F17),"",Values!N17)</f>
        <v>https://download.lenovo.com/Images/Parts/01AX101/01AX101_B.jpg</v>
      </c>
      <c r="O18" s="28" t="str">
        <f>IF(ISBLANK(Values!$F17),"",Values!O17)</f>
        <v>https://download.lenovo.com/Images/Parts/01AX101/01AX101_details.jpg</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Child</v>
      </c>
      <c r="X18" s="30" t="str">
        <f>IF(ISBLANK(Values!E17),"",Values!$B$13)</f>
        <v>Parent Lenovo E470</v>
      </c>
      <c r="Y18" s="32" t="str">
        <f>IF(ISBLANK(Values!E17),"","Size-Color")</f>
        <v>Size-Color</v>
      </c>
      <c r="Z18" s="30" t="str">
        <f>IF(ISBLANK(Values!E17),"","variation")</f>
        <v>variation</v>
      </c>
      <c r="AA18" s="2" t="str">
        <f>IF(ISBLANK(Values!E17),"",Values!$B$20)</f>
        <v>Update</v>
      </c>
      <c r="AB18" s="2" t="str">
        <f>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35" t="str">
        <f>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33" t="str">
        <f>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18" s="2" t="str">
        <f>IF(ISBLANK(Values!E17),"",Values!$B$25)</f>
        <v xml:space="preserve">♻️ PRODUIT ÉCOLOGIQUE - Achetez remis à neuf, ACHETEZ VERT! Réduisez plus de 80% de dioxyde de carbone en achetant nos claviers remis à neuf, par rapport à l'achat d'un nouveau clavier! </v>
      </c>
      <c r="AL18" s="2" t="str">
        <f>IF(ISBLANK(Values!E17),"",SUBSTITUTE(SUBSTITUTE(IF(Values!$J17, Values!$B$26, Values!$B$33), "{language}", Values!$H17), "{flag}", INDEX(options!$E$1:$E$20, Values!$V17)))</f>
        <v>👉  DISPOSITION - 🇵🇱 Polonais non rétroéclairé.</v>
      </c>
      <c r="AM18" s="2" t="str">
        <f>SUBSTITUTE(IF(ISBLANK(Values!E17),"",Values!$B$27), "{model}", Values!$B$3)</f>
        <v xml:space="preserve">👉 COMPATIBLE AVEC - Lenovo E470 E470c E475. Veuillez vérifier attentivement l'image et la description avant d'acheter un clavier. Cela garantit que vous obtenez le bon clavier d'ordinateur portable pour votre ordinateur. Installation super facile. </v>
      </c>
      <c r="AT18" s="28" t="str">
        <f>IF(ISBLANK(Values!E17),"",Values!H17)</f>
        <v>Polonais</v>
      </c>
      <c r="AV18" s="2" t="str">
        <f>IF(ISBLANK(Values!E17),"",IF(Values!J17,"Backlit", "Non-Backlit"))</f>
        <v>Non-Backlit</v>
      </c>
      <c r="AW18"/>
      <c r="BE18" s="2" t="str">
        <f>IF(ISBLANK(Values!E17),"","Professional Audience")</f>
        <v>Professional Audience</v>
      </c>
      <c r="BF18" s="2" t="str">
        <f>IF(ISBLANK(Values!E17),"","Consumer Audience")</f>
        <v>Consumer Audience</v>
      </c>
      <c r="BG18" s="2" t="str">
        <f>IF(ISBLANK(Values!E17),"","Adults")</f>
        <v>Adults</v>
      </c>
      <c r="BH18" s="2" t="str">
        <f>IF(ISBLANK(Values!E17),"","People")</f>
        <v>People</v>
      </c>
      <c r="CG18" s="2">
        <f>IF(ISBLANK(Values!E17),"",Values!$B$11)</f>
        <v>150</v>
      </c>
      <c r="CH18" s="2" t="str">
        <f>IF(ISBLANK(Values!E17),"","GR")</f>
        <v>GR</v>
      </c>
      <c r="CI18" s="2" t="str">
        <f>IF(ISBLANK(Values!E17),"",Values!$B$7)</f>
        <v>32</v>
      </c>
      <c r="CJ18" s="2" t="str">
        <f>IF(ISBLANK(Values!E17),"",Values!$B$8)</f>
        <v>18</v>
      </c>
      <c r="CK18" s="2" t="str">
        <f>IF(ISBLANK(Values!E17),"",Values!$B$9)</f>
        <v>2</v>
      </c>
      <c r="CL18" s="2" t="str">
        <f>IF(ISBLANK(Values!E17),"","CM")</f>
        <v>CM</v>
      </c>
      <c r="CO18" s="2" t="str">
        <f>IF(ISBLANK(Values!E17), "", IF(AND(Values!$B$37=options!$G$2, Values!$C17), "AMAZON_NA", IF(AND(Values!$B$37=options!$G$1, Values!$D17), "AMAZON_EU", "DEFAULT")))</f>
        <v>DEFAULT</v>
      </c>
      <c r="CP18" s="2" t="str">
        <f>IF(ISBLANK(Values!E17),"",Values!$B$7)</f>
        <v>32</v>
      </c>
      <c r="CQ18" s="2" t="str">
        <f>IF(ISBLANK(Values!E17),"",Values!$B$8)</f>
        <v>18</v>
      </c>
      <c r="CR18" s="2" t="str">
        <f>IF(ISBLANK(Values!E17),"",Values!$B$9)</f>
        <v>2</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Danemark</v>
      </c>
      <c r="CZ18" s="2" t="str">
        <f>IF(ISBLANK(Values!E17),"","No")</f>
        <v>No</v>
      </c>
      <c r="DA18" s="2" t="str">
        <f>IF(ISBLANK(Values!E17),"","No")</f>
        <v>No</v>
      </c>
      <c r="DO18" s="2" t="str">
        <f>IF(ISBLANK(Values!E17),"","Parts")</f>
        <v>Parts</v>
      </c>
      <c r="DP18" s="2"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DY18" t="str">
        <f>IF(ISBLANK(Values!$E17), "", "not_applicable")</f>
        <v>not_applicable</v>
      </c>
      <c r="EI18" s="2"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ES18" s="2" t="str">
        <f>IF(ISBLANK(Values!E17),"","Amazon Tellus UPS")</f>
        <v>Amazon Tellus UPS</v>
      </c>
      <c r="EV18" s="2" t="str">
        <f>IF(ISBLANK(Values!E17),"","New")</f>
        <v>New</v>
      </c>
      <c r="FE18" s="2">
        <f>IF(ISBLANK(Values!E17),"",IF(CO18&lt;&gt;"DEFAULT", "", 3))</f>
        <v>3</v>
      </c>
      <c r="FH18" s="2" t="str">
        <f>IF(ISBLANK(Values!E17),"","FALSE")</f>
        <v>FALSE</v>
      </c>
      <c r="FI18" s="2" t="str">
        <f>IF(ISBLANK(Values!E17),"","FALSE")</f>
        <v>FALSE</v>
      </c>
      <c r="FJ18" s="2" t="str">
        <f>IF(ISBLANK(Values!E17),"","FALSE")</f>
        <v>FALSE</v>
      </c>
      <c r="FM18" s="2" t="str">
        <f>IF(ISBLANK(Values!E17),"","1")</f>
        <v>1</v>
      </c>
      <c r="FO18" s="28">
        <f>IF(ISBLANK(Values!E17),"",IF(Values!J17, Values!$B$4, Values!$B$5))</f>
        <v>34.99</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c r="GK18" s="61">
        <f>K18</f>
        <v>34.99</v>
      </c>
    </row>
    <row r="19" spans="1:193" ht="64" x14ac:dyDescent="0.2">
      <c r="A19" s="2" t="str">
        <f>IF(ISBLANK(Values!E18),"",IF(Values!$B$37="EU","computercomponent","computer"))</f>
        <v>computercomponent</v>
      </c>
      <c r="B19" s="34" t="str">
        <f>IF(ISBLANK(Values!E18),"",Values!F18)</f>
        <v>Lenovo E470 - PT</v>
      </c>
      <c r="C19" s="30" t="str">
        <f>IF(ISBLANK(Values!E18),"","TellusRem")</f>
        <v>TellusRem</v>
      </c>
      <c r="D19" s="29">
        <f>IF(ISBLANK(Values!E18),"",Values!E18)</f>
        <v>5714401475156</v>
      </c>
      <c r="E19" s="2" t="str">
        <f>IF(ISBLANK(Values!E18),"","EAN")</f>
        <v>EAN</v>
      </c>
      <c r="F19" s="28" t="str">
        <f>IF(ISBLANK(Values!E18),"",IF(Values!J18, SUBSTITUTE(Values!$B$1, "{language}", Values!H18) &amp; " " &amp;Values!$B$3, SUBSTITUTE(Values!$B$2, "{language}", Values!$H18) &amp; " " &amp;Values!$B$3))</f>
        <v>clavier de remplacement Portugais non rétroéclairé pour Lenovo Thinkpad E470 E470c E475</v>
      </c>
      <c r="G19" s="30" t="str">
        <f>IF(ISBLANK(Values!E18),"","TellusRem")</f>
        <v>TellusRem</v>
      </c>
      <c r="H19" s="2" t="str">
        <f>IF(ISBLANK(Values!E18),"",Values!$B$16)</f>
        <v>computer-keyboards</v>
      </c>
      <c r="I19" s="2" t="str">
        <f>IF(ISBLANK(Values!E18),"","4730574031")</f>
        <v>4730574031</v>
      </c>
      <c r="J19" s="32" t="str">
        <f>IF(ISBLANK(Values!E18),"",Values!F18 )</f>
        <v>Lenovo E470 - PT</v>
      </c>
      <c r="K19" s="28">
        <f>IF(ISBLANK(Values!E18),"",IF(Values!J18, Values!$B$4, Values!$B$5))</f>
        <v>34.99</v>
      </c>
      <c r="L19" s="28">
        <f>IF(ISBLANK(Values!E18),"",IF($CO19="DEFAULT", Values!$B$18, ""))</f>
        <v>5</v>
      </c>
      <c r="M19" s="28" t="str">
        <f>IF(ISBLANK(Values!E18),"",Values!$M18)</f>
        <v>https://download.lenovo.com/Images/Parts/01AX102/01AX102_A.jpg</v>
      </c>
      <c r="N19" s="28" t="str">
        <f>IF(ISBLANK(Values!$F18),"",Values!N18)</f>
        <v>https://download.lenovo.com/Images/Parts/01AX102/01AX102_B.jpg</v>
      </c>
      <c r="O19" s="28" t="str">
        <f>IF(ISBLANK(Values!$F18),"",Values!O18)</f>
        <v>https://download.lenovo.com/Images/Parts/01AX102/01AX102_details.jpg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Child</v>
      </c>
      <c r="X19" s="30" t="str">
        <f>IF(ISBLANK(Values!E18),"",Values!$B$13)</f>
        <v>Parent Lenovo E470</v>
      </c>
      <c r="Y19" s="32" t="str">
        <f>IF(ISBLANK(Values!E18),"","Size-Color")</f>
        <v>Size-Color</v>
      </c>
      <c r="Z19" s="30" t="str">
        <f>IF(ISBLANK(Values!E18),"","variation")</f>
        <v>variation</v>
      </c>
      <c r="AA19" s="2" t="str">
        <f>IF(ISBLANK(Values!E18),"",Values!$B$20)</f>
        <v>Update</v>
      </c>
      <c r="AB19" s="2" t="str">
        <f>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35" t="str">
        <f>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33" t="str">
        <f>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19" s="2" t="str">
        <f>IF(ISBLANK(Values!E18),"",Values!$B$25)</f>
        <v xml:space="preserve">♻️ PRODUIT ÉCOLOGIQUE - Achetez remis à neuf, ACHETEZ VERT! Réduisez plus de 80% de dioxyde de carbone en achetant nos claviers remis à neuf, par rapport à l'achat d'un nouveau clavier! </v>
      </c>
      <c r="AL19" s="2" t="str">
        <f>IF(ISBLANK(Values!E18),"",SUBSTITUTE(SUBSTITUTE(IF(Values!$J18, Values!$B$26, Values!$B$33), "{language}", Values!$H18), "{flag}", INDEX(options!$E$1:$E$20, Values!$V18)))</f>
        <v>👉  DISPOSITION - 🇵🇹 Portugais non rétroéclairé.</v>
      </c>
      <c r="AM19" s="2" t="str">
        <f>SUBSTITUTE(IF(ISBLANK(Values!E18),"",Values!$B$27), "{model}", Values!$B$3)</f>
        <v xml:space="preserve">👉 COMPATIBLE AVEC - Lenovo E470 E470c E475. Veuillez vérifier attentivement l'image et la description avant d'acheter un clavier. Cela garantit que vous obtenez le bon clavier d'ordinateur portable pour votre ordinateur. Installation super facile. </v>
      </c>
      <c r="AT19" s="28" t="str">
        <f>IF(ISBLANK(Values!E18),"",Values!H18)</f>
        <v>Portugais</v>
      </c>
      <c r="AV19" s="2" t="str">
        <f>IF(ISBLANK(Values!E18),"",IF(Values!J18,"Backlit", "Non-Backlit"))</f>
        <v>Non-Backlit</v>
      </c>
      <c r="AW19"/>
      <c r="BE19" s="2" t="str">
        <f>IF(ISBLANK(Values!E18),"","Professional Audience")</f>
        <v>Professional Audience</v>
      </c>
      <c r="BF19" s="2" t="str">
        <f>IF(ISBLANK(Values!E18),"","Consumer Audience")</f>
        <v>Consumer Audience</v>
      </c>
      <c r="BG19" s="2" t="str">
        <f>IF(ISBLANK(Values!E18),"","Adults")</f>
        <v>Adults</v>
      </c>
      <c r="BH19" s="2" t="str">
        <f>IF(ISBLANK(Values!E18),"","People")</f>
        <v>People</v>
      </c>
      <c r="CG19" s="2">
        <f>IF(ISBLANK(Values!E18),"",Values!$B$11)</f>
        <v>150</v>
      </c>
      <c r="CH19" s="2" t="str">
        <f>IF(ISBLANK(Values!E18),"","GR")</f>
        <v>GR</v>
      </c>
      <c r="CI19" s="2" t="str">
        <f>IF(ISBLANK(Values!E18),"",Values!$B$7)</f>
        <v>32</v>
      </c>
      <c r="CJ19" s="2" t="str">
        <f>IF(ISBLANK(Values!E18),"",Values!$B$8)</f>
        <v>18</v>
      </c>
      <c r="CK19" s="2" t="str">
        <f>IF(ISBLANK(Values!E18),"",Values!$B$9)</f>
        <v>2</v>
      </c>
      <c r="CL19" s="2" t="str">
        <f>IF(ISBLANK(Values!E18),"","CM")</f>
        <v>CM</v>
      </c>
      <c r="CO19" s="2" t="str">
        <f>IF(ISBLANK(Values!E18), "", IF(AND(Values!$B$37=options!$G$2, Values!$C18), "AMAZON_NA", IF(AND(Values!$B$37=options!$G$1, Values!$D18), "AMAZON_EU", "DEFAULT")))</f>
        <v>DEFAULT</v>
      </c>
      <c r="CP19" s="2" t="str">
        <f>IF(ISBLANK(Values!E18),"",Values!$B$7)</f>
        <v>32</v>
      </c>
      <c r="CQ19" s="2" t="str">
        <f>IF(ISBLANK(Values!E18),"",Values!$B$8)</f>
        <v>18</v>
      </c>
      <c r="CR19" s="2" t="str">
        <f>IF(ISBLANK(Values!E18),"",Values!$B$9)</f>
        <v>2</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Danemark</v>
      </c>
      <c r="CZ19" s="2" t="str">
        <f>IF(ISBLANK(Values!E18),"","No")</f>
        <v>No</v>
      </c>
      <c r="DA19" s="2" t="str">
        <f>IF(ISBLANK(Values!E18),"","No")</f>
        <v>No</v>
      </c>
      <c r="DO19" s="2" t="str">
        <f>IF(ISBLANK(Values!E18),"","Parts")</f>
        <v>Parts</v>
      </c>
      <c r="DP19" s="2"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DY19" t="str">
        <f>IF(ISBLANK(Values!$E18), "", "not_applicable")</f>
        <v>not_applicable</v>
      </c>
      <c r="EI19" s="2"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ES19" s="2" t="str">
        <f>IF(ISBLANK(Values!E18),"","Amazon Tellus UPS")</f>
        <v>Amazon Tellus UPS</v>
      </c>
      <c r="EV19" s="2" t="str">
        <f>IF(ISBLANK(Values!E18),"","New")</f>
        <v>New</v>
      </c>
      <c r="FE19" s="2">
        <f>IF(ISBLANK(Values!E18),"",IF(CO19&lt;&gt;"DEFAULT", "", 3))</f>
        <v>3</v>
      </c>
      <c r="FH19" s="2" t="str">
        <f>IF(ISBLANK(Values!E18),"","FALSE")</f>
        <v>FALSE</v>
      </c>
      <c r="FI19" s="2" t="str">
        <f>IF(ISBLANK(Values!E18),"","FALSE")</f>
        <v>FALSE</v>
      </c>
      <c r="FJ19" s="2" t="str">
        <f>IF(ISBLANK(Values!E18),"","FALSE")</f>
        <v>FALSE</v>
      </c>
      <c r="FM19" s="2" t="str">
        <f>IF(ISBLANK(Values!E18),"","1")</f>
        <v>1</v>
      </c>
      <c r="FO19" s="28">
        <f>IF(ISBLANK(Values!E18),"",IF(Values!J18, Values!$B$4, Values!$B$5))</f>
        <v>34.99</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c r="GK19" s="61">
        <f>K19</f>
        <v>34.99</v>
      </c>
    </row>
    <row r="20" spans="1:193" ht="64" x14ac:dyDescent="0.2">
      <c r="A20" s="2" t="str">
        <f>IF(ISBLANK(Values!E19),"",IF(Values!$B$37="EU","computercomponent","computer"))</f>
        <v>computercomponent</v>
      </c>
      <c r="B20" s="34" t="str">
        <f>IF(ISBLANK(Values!E19),"",Values!F19)</f>
        <v>Lenovo E470 - SE/FI</v>
      </c>
      <c r="C20" s="30" t="str">
        <f>IF(ISBLANK(Values!E19),"","TellusRem")</f>
        <v>TellusRem</v>
      </c>
      <c r="D20" s="29">
        <f>IF(ISBLANK(Values!E19),"",Values!E19)</f>
        <v>5714401475163</v>
      </c>
      <c r="E20" s="2" t="str">
        <f>IF(ISBLANK(Values!E19),"","EAN")</f>
        <v>EAN</v>
      </c>
      <c r="F20" s="28" t="str">
        <f>IF(ISBLANK(Values!E19),"",IF(Values!J19, SUBSTITUTE(Values!$B$1, "{language}", Values!H19) &amp; " " &amp;Values!$B$3, SUBSTITUTE(Values!$B$2, "{language}", Values!$H19) &amp; " " &amp;Values!$B$3))</f>
        <v>clavier de remplacement Suédois – Finlandais non rétroéclairé pour Lenovo Thinkpad E470 E470c E475</v>
      </c>
      <c r="G20" s="30" t="str">
        <f>IF(ISBLANK(Values!E19),"","TellusRem")</f>
        <v>TellusRem</v>
      </c>
      <c r="H20" s="2" t="str">
        <f>IF(ISBLANK(Values!E19),"",Values!$B$16)</f>
        <v>computer-keyboards</v>
      </c>
      <c r="I20" s="2" t="str">
        <f>IF(ISBLANK(Values!E19),"","4730574031")</f>
        <v>4730574031</v>
      </c>
      <c r="J20" s="32" t="str">
        <f>IF(ISBLANK(Values!E19),"",Values!F19 )</f>
        <v>Lenovo E470 - SE/FI</v>
      </c>
      <c r="K20" s="28">
        <f>IF(ISBLANK(Values!E19),"",IF(Values!J19, Values!$B$4, Values!$B$5))</f>
        <v>34.99</v>
      </c>
      <c r="L20" s="28">
        <f>IF(ISBLANK(Values!E19),"",IF($CO20="DEFAULT", Values!$B$18, ""))</f>
        <v>5</v>
      </c>
      <c r="M20" s="28" t="str">
        <f>IF(ISBLANK(Values!E19),"",Values!$M19)</f>
        <v>https://download.lenovo.com/Images/Parts/01AX106/01AX106_A.jpg</v>
      </c>
      <c r="N20" s="28" t="str">
        <f>IF(ISBLANK(Values!$F19),"",Values!N19)</f>
        <v>https://download.lenovo.com/Images/Parts/01AX106/01AX106_B.jpg</v>
      </c>
      <c r="O20" s="28" t="str">
        <f>IF(ISBLANK(Values!$F19),"",Values!O19)</f>
        <v>https://download.lenovo.com/Images/Parts/01AX106/01AX106_details.jpg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Child</v>
      </c>
      <c r="X20" s="30" t="str">
        <f>IF(ISBLANK(Values!E19),"",Values!$B$13)</f>
        <v>Parent Lenovo E470</v>
      </c>
      <c r="Y20" s="32" t="str">
        <f>IF(ISBLANK(Values!E19),"","Size-Color")</f>
        <v>Size-Color</v>
      </c>
      <c r="Z20" s="30" t="str">
        <f>IF(ISBLANK(Values!E19),"","variation")</f>
        <v>variation</v>
      </c>
      <c r="AA20" s="2" t="str">
        <f>IF(ISBLANK(Values!E19),"",Values!$B$20)</f>
        <v>Update</v>
      </c>
      <c r="AB20" s="2" t="str">
        <f>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35" t="str">
        <f>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33" t="str">
        <f>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20" s="2" t="str">
        <f>IF(ISBLANK(Values!E19),"",Values!$B$25)</f>
        <v xml:space="preserve">♻️ PRODUIT ÉCOLOGIQUE - Achetez remis à neuf, ACHETEZ VERT! Réduisez plus de 80% de dioxyde de carbone en achetant nos claviers remis à neuf, par rapport à l'achat d'un nouveau clavier! </v>
      </c>
      <c r="AL20" s="2" t="str">
        <f>IF(ISBLANK(Values!E19),"",SUBSTITUTE(SUBSTITUTE(IF(Values!$J19, Values!$B$26, Values!$B$33), "{language}", Values!$H19), "{flag}", INDEX(options!$E$1:$E$20, Values!$V19)))</f>
        <v>👉  DISPOSITION - 🇸🇪 🇫🇮 Suédois – Finlandais non rétroéclairé.</v>
      </c>
      <c r="AM20" s="2" t="str">
        <f>SUBSTITUTE(IF(ISBLANK(Values!E19),"",Values!$B$27), "{model}", Values!$B$3)</f>
        <v xml:space="preserve">👉 COMPATIBLE AVEC - Lenovo E470 E470c E475. Veuillez vérifier attentivement l'image et la description avant d'acheter un clavier. Cela garantit que vous obtenez le bon clavier d'ordinateur portable pour votre ordinateur. Installation super facile. </v>
      </c>
      <c r="AT20" s="28" t="str">
        <f>IF(ISBLANK(Values!E19),"",Values!H19)</f>
        <v>Suédois – Finlandais</v>
      </c>
      <c r="AV20" s="2" t="str">
        <f>IF(ISBLANK(Values!E19),"",IF(Values!J19,"Backlit", "Non-Backlit"))</f>
        <v>Non-Backlit</v>
      </c>
      <c r="AW20"/>
      <c r="BE20" s="2" t="str">
        <f>IF(ISBLANK(Values!E19),"","Professional Audience")</f>
        <v>Professional Audience</v>
      </c>
      <c r="BF20" s="2" t="str">
        <f>IF(ISBLANK(Values!E19),"","Consumer Audience")</f>
        <v>Consumer Audience</v>
      </c>
      <c r="BG20" s="2" t="str">
        <f>IF(ISBLANK(Values!E19),"","Adults")</f>
        <v>Adults</v>
      </c>
      <c r="BH20" s="2" t="str">
        <f>IF(ISBLANK(Values!E19),"","People")</f>
        <v>People</v>
      </c>
      <c r="CG20" s="2">
        <f>IF(ISBLANK(Values!E19),"",Values!$B$11)</f>
        <v>150</v>
      </c>
      <c r="CH20" s="2" t="str">
        <f>IF(ISBLANK(Values!E19),"","GR")</f>
        <v>GR</v>
      </c>
      <c r="CI20" s="2" t="str">
        <f>IF(ISBLANK(Values!E19),"",Values!$B$7)</f>
        <v>32</v>
      </c>
      <c r="CJ20" s="2" t="str">
        <f>IF(ISBLANK(Values!E19),"",Values!$B$8)</f>
        <v>18</v>
      </c>
      <c r="CK20" s="2" t="str">
        <f>IF(ISBLANK(Values!E19),"",Values!$B$9)</f>
        <v>2</v>
      </c>
      <c r="CL20" s="2" t="str">
        <f>IF(ISBLANK(Values!E19),"","CM")</f>
        <v>CM</v>
      </c>
      <c r="CO20" s="2" t="str">
        <f>IF(ISBLANK(Values!E19), "", IF(AND(Values!$B$37=options!$G$2, Values!$C19), "AMAZON_NA", IF(AND(Values!$B$37=options!$G$1, Values!$D19), "AMAZON_EU", "DEFAULT")))</f>
        <v>DEFAULT</v>
      </c>
      <c r="CP20" s="2" t="str">
        <f>IF(ISBLANK(Values!E19),"",Values!$B$7)</f>
        <v>32</v>
      </c>
      <c r="CQ20" s="2" t="str">
        <f>IF(ISBLANK(Values!E19),"",Values!$B$8)</f>
        <v>18</v>
      </c>
      <c r="CR20" s="2" t="str">
        <f>IF(ISBLANK(Values!E19),"",Values!$B$9)</f>
        <v>2</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Danemark</v>
      </c>
      <c r="CZ20" s="2" t="str">
        <f>IF(ISBLANK(Values!E19),"","No")</f>
        <v>No</v>
      </c>
      <c r="DA20" s="2" t="str">
        <f>IF(ISBLANK(Values!E19),"","No")</f>
        <v>No</v>
      </c>
      <c r="DO20" s="2" t="str">
        <f>IF(ISBLANK(Values!E19),"","Parts")</f>
        <v>Parts</v>
      </c>
      <c r="DP20" s="2"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DY20" t="str">
        <f>IF(ISBLANK(Values!$E19), "", "not_applicable")</f>
        <v>not_applicable</v>
      </c>
      <c r="EI20" s="2"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ES20" s="2" t="str">
        <f>IF(ISBLANK(Values!E19),"","Amazon Tellus UPS")</f>
        <v>Amazon Tellus UPS</v>
      </c>
      <c r="EV20" s="2" t="str">
        <f>IF(ISBLANK(Values!E19),"","New")</f>
        <v>New</v>
      </c>
      <c r="FE20" s="2">
        <f>IF(ISBLANK(Values!E19),"",IF(CO20&lt;&gt;"DEFAULT", "", 3))</f>
        <v>3</v>
      </c>
      <c r="FH20" s="2" t="str">
        <f>IF(ISBLANK(Values!E19),"","FALSE")</f>
        <v>FALSE</v>
      </c>
      <c r="FI20" s="2" t="str">
        <f>IF(ISBLANK(Values!E19),"","FALSE")</f>
        <v>FALSE</v>
      </c>
      <c r="FJ20" s="2" t="str">
        <f>IF(ISBLANK(Values!E19),"","FALSE")</f>
        <v>FALSE</v>
      </c>
      <c r="FM20" s="2" t="str">
        <f>IF(ISBLANK(Values!E19),"","1")</f>
        <v>1</v>
      </c>
      <c r="FO20" s="28">
        <f>IF(ISBLANK(Values!E19),"",IF(Values!J19, Values!$B$4, Values!$B$5))</f>
        <v>34.99</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c r="GK20" s="61">
        <f>K20</f>
        <v>34.99</v>
      </c>
    </row>
    <row r="21" spans="1:193" ht="64" x14ac:dyDescent="0.2">
      <c r="A21" s="2" t="str">
        <f>IF(ISBLANK(Values!E20),"",IF(Values!$B$37="EU","computercomponent","computer"))</f>
        <v>computercomponent</v>
      </c>
      <c r="B21" s="34" t="str">
        <f>IF(ISBLANK(Values!E20),"",Values!F20)</f>
        <v>Lenovo E470 - CH</v>
      </c>
      <c r="C21" s="30" t="str">
        <f>IF(ISBLANK(Values!E20),"","TellusRem")</f>
        <v>TellusRem</v>
      </c>
      <c r="D21" s="29">
        <f>IF(ISBLANK(Values!E20),"",Values!E20)</f>
        <v>5714401475170</v>
      </c>
      <c r="E21" s="2" t="str">
        <f>IF(ISBLANK(Values!E20),"","EAN")</f>
        <v>EAN</v>
      </c>
      <c r="F21" s="28" t="str">
        <f>IF(ISBLANK(Values!E20),"",IF(Values!J20, SUBSTITUTE(Values!$B$1, "{language}", Values!H20) &amp; " " &amp;Values!$B$3, SUBSTITUTE(Values!$B$2, "{language}", Values!$H20) &amp; " " &amp;Values!$B$3))</f>
        <v>clavier de remplacement Suisse non rétroéclairé pour Lenovo Thinkpad E470 E470c E475</v>
      </c>
      <c r="G21" s="30" t="str">
        <f>IF(ISBLANK(Values!E20),"","TellusRem")</f>
        <v>TellusRem</v>
      </c>
      <c r="H21" s="2" t="str">
        <f>IF(ISBLANK(Values!E20),"",Values!$B$16)</f>
        <v>computer-keyboards</v>
      </c>
      <c r="I21" s="2" t="str">
        <f>IF(ISBLANK(Values!E20),"","4730574031")</f>
        <v>4730574031</v>
      </c>
      <c r="J21" s="32" t="str">
        <f>IF(ISBLANK(Values!E20),"",Values!F20 )</f>
        <v>Lenovo E470 - CH</v>
      </c>
      <c r="K21" s="28">
        <f>IF(ISBLANK(Values!E20),"",IF(Values!J20, Values!$B$4, Values!$B$5))</f>
        <v>34.99</v>
      </c>
      <c r="L21" s="28">
        <f>IF(ISBLANK(Values!E20),"",IF($CO21="DEFAULT", Values!$B$18, ""))</f>
        <v>5</v>
      </c>
      <c r="M21" s="28" t="str">
        <f>IF(ISBLANK(Values!E20),"",Values!$M20)</f>
        <v>https://download.lenovo.com/Images/Parts/01AX027/01AX027_A.jpg</v>
      </c>
      <c r="N21" s="28" t="str">
        <f>IF(ISBLANK(Values!$F20),"",Values!N20)</f>
        <v>https://download.lenovo.com/Images/Parts/01AX027/01AX027_B.jpg</v>
      </c>
      <c r="O21" s="28" t="str">
        <f>IF(ISBLANK(Values!$F20),"",Values!O20)</f>
        <v>https://download.lenovo.com/Images/Parts/01AX027/01AX027_details.jpg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Child</v>
      </c>
      <c r="X21" s="30" t="str">
        <f>IF(ISBLANK(Values!E20),"",Values!$B$13)</f>
        <v>Parent Lenovo E470</v>
      </c>
      <c r="Y21" s="32" t="str">
        <f>IF(ISBLANK(Values!E20),"","Size-Color")</f>
        <v>Size-Color</v>
      </c>
      <c r="Z21" s="30" t="str">
        <f>IF(ISBLANK(Values!E20),"","variation")</f>
        <v>variation</v>
      </c>
      <c r="AA21" s="2" t="str">
        <f>IF(ISBLANK(Values!E20),"",Values!$B$20)</f>
        <v>Update</v>
      </c>
      <c r="AB21" s="2" t="str">
        <f>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35" t="str">
        <f>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33" t="str">
        <f>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21" s="2" t="str">
        <f>IF(ISBLANK(Values!E20),"",Values!$B$25)</f>
        <v xml:space="preserve">♻️ PRODUIT ÉCOLOGIQUE - Achetez remis à neuf, ACHETEZ VERT! Réduisez plus de 80% de dioxyde de carbone en achetant nos claviers remis à neuf, par rapport à l'achat d'un nouveau clavier! </v>
      </c>
      <c r="AL21" s="2" t="str">
        <f>IF(ISBLANK(Values!E20),"",SUBSTITUTE(SUBSTITUTE(IF(Values!$J20, Values!$B$26, Values!$B$33), "{language}", Values!$H20), "{flag}", INDEX(options!$E$1:$E$20, Values!$V20)))</f>
        <v>👉  DISPOSITION - 🇨🇭 Suisse non rétroéclairé.</v>
      </c>
      <c r="AM21" s="2" t="str">
        <f>SUBSTITUTE(IF(ISBLANK(Values!E20),"",Values!$B$27), "{model}", Values!$B$3)</f>
        <v xml:space="preserve">👉 COMPATIBLE AVEC - Lenovo E470 E470c E475. Veuillez vérifier attentivement l'image et la description avant d'acheter un clavier. Cela garantit que vous obtenez le bon clavier d'ordinateur portable pour votre ordinateur. Installation super facile. </v>
      </c>
      <c r="AT21" s="28" t="str">
        <f>IF(ISBLANK(Values!E20),"",Values!H20)</f>
        <v>Suisse</v>
      </c>
      <c r="AV21" s="2" t="str">
        <f>IF(ISBLANK(Values!E20),"",IF(Values!J20,"Backlit", "Non-Backlit"))</f>
        <v>Non-Backlit</v>
      </c>
      <c r="AW21"/>
      <c r="BE21" s="2" t="str">
        <f>IF(ISBLANK(Values!E20),"","Professional Audience")</f>
        <v>Professional Audience</v>
      </c>
      <c r="BF21" s="2" t="str">
        <f>IF(ISBLANK(Values!E20),"","Consumer Audience")</f>
        <v>Consumer Audience</v>
      </c>
      <c r="BG21" s="2" t="str">
        <f>IF(ISBLANK(Values!E20),"","Adults")</f>
        <v>Adults</v>
      </c>
      <c r="BH21" s="2" t="str">
        <f>IF(ISBLANK(Values!E20),"","People")</f>
        <v>People</v>
      </c>
      <c r="CG21" s="2">
        <f>IF(ISBLANK(Values!E20),"",Values!$B$11)</f>
        <v>150</v>
      </c>
      <c r="CH21" s="2" t="str">
        <f>IF(ISBLANK(Values!E20),"","GR")</f>
        <v>GR</v>
      </c>
      <c r="CI21" s="2" t="str">
        <f>IF(ISBLANK(Values!E20),"",Values!$B$7)</f>
        <v>32</v>
      </c>
      <c r="CJ21" s="2" t="str">
        <f>IF(ISBLANK(Values!E20),"",Values!$B$8)</f>
        <v>18</v>
      </c>
      <c r="CK21" s="2" t="str">
        <f>IF(ISBLANK(Values!E20),"",Values!$B$9)</f>
        <v>2</v>
      </c>
      <c r="CL21" s="2" t="str">
        <f>IF(ISBLANK(Values!E20),"","CM")</f>
        <v>CM</v>
      </c>
      <c r="CO21" s="2" t="str">
        <f>IF(ISBLANK(Values!E20), "", IF(AND(Values!$B$37=options!$G$2, Values!$C20), "AMAZON_NA", IF(AND(Values!$B$37=options!$G$1, Values!$D20), "AMAZON_EU", "DEFAULT")))</f>
        <v>DEFAULT</v>
      </c>
      <c r="CP21" s="2" t="str">
        <f>IF(ISBLANK(Values!E20),"",Values!$B$7)</f>
        <v>32</v>
      </c>
      <c r="CQ21" s="2" t="str">
        <f>IF(ISBLANK(Values!E20),"",Values!$B$8)</f>
        <v>18</v>
      </c>
      <c r="CR21" s="2" t="str">
        <f>IF(ISBLANK(Values!E20),"",Values!$B$9)</f>
        <v>2</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Danemark</v>
      </c>
      <c r="CZ21" s="2" t="str">
        <f>IF(ISBLANK(Values!E20),"","No")</f>
        <v>No</v>
      </c>
      <c r="DA21" s="2" t="str">
        <f>IF(ISBLANK(Values!E20),"","No")</f>
        <v>No</v>
      </c>
      <c r="DO21" s="2" t="str">
        <f>IF(ISBLANK(Values!E20),"","Parts")</f>
        <v>Parts</v>
      </c>
      <c r="DP21" s="2"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DY21" t="str">
        <f>IF(ISBLANK(Values!$E20), "", "not_applicable")</f>
        <v>not_applicable</v>
      </c>
      <c r="EI21" s="2"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ES21" s="2" t="str">
        <f>IF(ISBLANK(Values!E20),"","Amazon Tellus UPS")</f>
        <v>Amazon Tellus UPS</v>
      </c>
      <c r="EV21" s="2" t="str">
        <f>IF(ISBLANK(Values!E20),"","New")</f>
        <v>New</v>
      </c>
      <c r="FE21" s="2">
        <f>IF(ISBLANK(Values!E20),"",IF(CO21&lt;&gt;"DEFAULT", "", 3))</f>
        <v>3</v>
      </c>
      <c r="FH21" s="2" t="str">
        <f>IF(ISBLANK(Values!E20),"","FALSE")</f>
        <v>FALSE</v>
      </c>
      <c r="FI21" s="2" t="str">
        <f>IF(ISBLANK(Values!E20),"","FALSE")</f>
        <v>FALSE</v>
      </c>
      <c r="FJ21" s="2" t="str">
        <f>IF(ISBLANK(Values!E20),"","FALSE")</f>
        <v>FALSE</v>
      </c>
      <c r="FM21" s="2" t="str">
        <f>IF(ISBLANK(Values!E20),"","1")</f>
        <v>1</v>
      </c>
      <c r="FO21" s="28">
        <f>IF(ISBLANK(Values!E20),"",IF(Values!J20, Values!$B$4, Values!$B$5))</f>
        <v>34.99</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c r="GK21" s="61">
        <f>K21</f>
        <v>34.99</v>
      </c>
    </row>
    <row r="22" spans="1:193" ht="64" x14ac:dyDescent="0.2">
      <c r="A22" s="2" t="str">
        <f>IF(ISBLANK(Values!E21),"",IF(Values!$B$37="EU","computercomponent","computer"))</f>
        <v>computercomponent</v>
      </c>
      <c r="B22" s="34" t="str">
        <f>IF(ISBLANK(Values!E21),"",Values!F21)</f>
        <v>Lenovo E470 - US INT</v>
      </c>
      <c r="C22" s="30" t="str">
        <f>IF(ISBLANK(Values!E21),"","TellusRem")</f>
        <v>TellusRem</v>
      </c>
      <c r="D22" s="29">
        <f>IF(ISBLANK(Values!E21),"",Values!E21)</f>
        <v>5714401475187</v>
      </c>
      <c r="E22" s="2" t="str">
        <f>IF(ISBLANK(Values!E21),"","EAN")</f>
        <v>EAN</v>
      </c>
      <c r="F22" s="28" t="str">
        <f>IF(ISBLANK(Values!E21),"",IF(Values!J21, SUBSTITUTE(Values!$B$1, "{language}", Values!H21) &amp; " " &amp;Values!$B$3, SUBSTITUTE(Values!$B$2, "{language}", Values!$H21) &amp; " " &amp;Values!$B$3))</f>
        <v>clavier de remplacement US international non rétroéclairé pour Lenovo Thinkpad E470 E470c E475</v>
      </c>
      <c r="G22" s="30" t="str">
        <f>IF(ISBLANK(Values!E21),"","TellusRem")</f>
        <v>TellusRem</v>
      </c>
      <c r="H22" s="2" t="str">
        <f>IF(ISBLANK(Values!E21),"",Values!$B$16)</f>
        <v>computer-keyboards</v>
      </c>
      <c r="I22" s="2" t="str">
        <f>IF(ISBLANK(Values!E21),"","4730574031")</f>
        <v>4730574031</v>
      </c>
      <c r="J22" s="32" t="str">
        <f>IF(ISBLANK(Values!E21),"",Values!F21 )</f>
        <v>Lenovo E470 - US INT</v>
      </c>
      <c r="K22" s="28">
        <f>IF(ISBLANK(Values!E21),"",IF(Values!J21, Values!$B$4, Values!$B$5))</f>
        <v>34.99</v>
      </c>
      <c r="L22" s="28">
        <f>IF(ISBLANK(Values!E21),"",IF($CO22="DEFAULT", Values!$B$18, ""))</f>
        <v>5</v>
      </c>
      <c r="M22" s="28" t="str">
        <f>IF(ISBLANK(Values!E21),"",Values!$M21)</f>
        <v>https://raw.githubusercontent.com/PatrickVibild/TellusAmazonPictures/master/pictures/Lenovo/E470/USI/1.jpg</v>
      </c>
      <c r="N22" s="28" t="str">
        <f>IF(ISBLANK(Values!$F21),"",Values!N21)</f>
        <v>https://raw.githubusercontent.com/PatrickVibild/TellusAmazonPictures/master/pictures/Lenovo/E470/USI/2.jpg</v>
      </c>
      <c r="O22" s="28" t="str">
        <f>IF(ISBLANK(Values!$F21),"",Values!O21)</f>
        <v>https://raw.githubusercontent.com/PatrickVibild/TellusAmazonPictures/master/pictures/Lenovo/E470/USI/3.jpg</v>
      </c>
      <c r="P22" s="28" t="str">
        <f>IF(ISBLANK(Values!$F21),"",Values!P21)</f>
        <v>https://raw.githubusercontent.com/PatrickVibild/TellusAmazonPictures/master/pictures/Lenovo/E470/USI/4.jpg</v>
      </c>
      <c r="Q22" s="28" t="str">
        <f>IF(ISBLANK(Values!$F21),"",Values!Q21)</f>
        <v>https://raw.githubusercontent.com/PatrickVibild/TellusAmazonPictures/master/pictures/Lenovo/E470/USI/5.jpg</v>
      </c>
      <c r="R22" s="28" t="str">
        <f>IF(ISBLANK(Values!$F21),"",Values!R21)</f>
        <v>https://raw.githubusercontent.com/PatrickVibild/TellusAmazonPictures/master/pictures/Lenovo/E470/USI/6.jpg</v>
      </c>
      <c r="S22" s="28" t="str">
        <f>IF(ISBLANK(Values!$F21),"",Values!S21)</f>
        <v>https://raw.githubusercontent.com/PatrickVibild/TellusAmazonPictures/master/pictures/Lenovo/E470/USI/7.jpg</v>
      </c>
      <c r="T22" s="28" t="str">
        <f>IF(ISBLANK(Values!$F21),"",Values!T21)</f>
        <v>https://raw.githubusercontent.com/PatrickVibild/TellusAmazonPictures/master/pictures/Lenovo/E470/USI/8.jpg</v>
      </c>
      <c r="U22" s="28" t="str">
        <f>IF(ISBLANK(Values!$F21),"",Values!U21)</f>
        <v>https://raw.githubusercontent.com/PatrickVibild/TellusAmazonPictures/master/pictures/Lenovo/E470/USI/9.jpg</v>
      </c>
      <c r="W22" s="30" t="str">
        <f>IF(ISBLANK(Values!E21),"","Child")</f>
        <v>Child</v>
      </c>
      <c r="X22" s="30" t="str">
        <f>IF(ISBLANK(Values!E21),"",Values!$B$13)</f>
        <v>Parent Lenovo E470</v>
      </c>
      <c r="Y22" s="32" t="str">
        <f>IF(ISBLANK(Values!E21),"","Size-Color")</f>
        <v>Size-Color</v>
      </c>
      <c r="Z22" s="30" t="str">
        <f>IF(ISBLANK(Values!E21),"","variation")</f>
        <v>variation</v>
      </c>
      <c r="AA22" s="2" t="str">
        <f>IF(ISBLANK(Values!E21),"",Values!$B$20)</f>
        <v>Update</v>
      </c>
      <c r="AB22" s="2" t="str">
        <f>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35" t="str">
        <f>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33" t="str">
        <f>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22" s="2" t="str">
        <f>IF(ISBLANK(Values!E21),"",Values!$B$25)</f>
        <v xml:space="preserve">♻️ PRODUIT ÉCOLOGIQUE - Achetez remis à neuf, ACHETEZ VERT! Réduisez plus de 80% de dioxyde de carbone en achetant nos claviers remis à neuf, par rapport à l'achat d'un nouveau clavier! </v>
      </c>
      <c r="AL22" s="2" t="str">
        <f>IF(ISBLANK(Values!E21),"",SUBSTITUTE(SUBSTITUTE(IF(Values!$J21, Values!$B$26, Values!$B$33), "{language}", Values!$H21), "{flag}", INDEX(options!$E$1:$E$20, Values!$V21)))</f>
        <v>👉  DISPOSITION - 🇺🇸 with € symbol US international non rétroéclairé.</v>
      </c>
      <c r="AM22" s="2" t="str">
        <f>SUBSTITUTE(IF(ISBLANK(Values!E21),"",Values!$B$27), "{model}", Values!$B$3)</f>
        <v xml:space="preserve">👉 COMPATIBLE AVEC - Lenovo E470 E470c E475. Veuillez vérifier attentivement l'image et la description avant d'acheter un clavier. Cela garantit que vous obtenez le bon clavier d'ordinateur portable pour votre ordinateur. Installation super facile. </v>
      </c>
      <c r="AT22" s="28" t="str">
        <f>IF(ISBLANK(Values!E21),"",Values!H21)</f>
        <v>US international</v>
      </c>
      <c r="AV22" s="2" t="str">
        <f>IF(ISBLANK(Values!E21),"",IF(Values!J21,"Backlit", "Non-Backlit"))</f>
        <v>Non-Backlit</v>
      </c>
      <c r="AW22"/>
      <c r="BE22" s="2" t="str">
        <f>IF(ISBLANK(Values!E21),"","Professional Audience")</f>
        <v>Professional Audience</v>
      </c>
      <c r="BF22" s="2" t="str">
        <f>IF(ISBLANK(Values!E21),"","Consumer Audience")</f>
        <v>Consumer Audience</v>
      </c>
      <c r="BG22" s="2" t="str">
        <f>IF(ISBLANK(Values!E21),"","Adults")</f>
        <v>Adults</v>
      </c>
      <c r="BH22" s="2" t="str">
        <f>IF(ISBLANK(Values!E21),"","People")</f>
        <v>People</v>
      </c>
      <c r="CG22" s="2">
        <f>IF(ISBLANK(Values!E21),"",Values!$B$11)</f>
        <v>150</v>
      </c>
      <c r="CH22" s="2" t="str">
        <f>IF(ISBLANK(Values!E21),"","GR")</f>
        <v>GR</v>
      </c>
      <c r="CI22" s="2" t="str">
        <f>IF(ISBLANK(Values!E21),"",Values!$B$7)</f>
        <v>32</v>
      </c>
      <c r="CJ22" s="2" t="str">
        <f>IF(ISBLANK(Values!E21),"",Values!$B$8)</f>
        <v>18</v>
      </c>
      <c r="CK22" s="2" t="str">
        <f>IF(ISBLANK(Values!E21),"",Values!$B$9)</f>
        <v>2</v>
      </c>
      <c r="CL22" s="2" t="str">
        <f>IF(ISBLANK(Values!E21),"","CM")</f>
        <v>CM</v>
      </c>
      <c r="CO22" s="2" t="str">
        <f>IF(ISBLANK(Values!E21), "", IF(AND(Values!$B$37=options!$G$2, Values!$C21), "AMAZON_NA", IF(AND(Values!$B$37=options!$G$1, Values!$D21), "AMAZON_EU", "DEFAULT")))</f>
        <v>DEFAULT</v>
      </c>
      <c r="CP22" s="2" t="str">
        <f>IF(ISBLANK(Values!E21),"",Values!$B$7)</f>
        <v>32</v>
      </c>
      <c r="CQ22" s="2" t="str">
        <f>IF(ISBLANK(Values!E21),"",Values!$B$8)</f>
        <v>18</v>
      </c>
      <c r="CR22" s="2" t="str">
        <f>IF(ISBLANK(Values!E21),"",Values!$B$9)</f>
        <v>2</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Danemark</v>
      </c>
      <c r="CZ22" s="2" t="str">
        <f>IF(ISBLANK(Values!E21),"","No")</f>
        <v>No</v>
      </c>
      <c r="DA22" s="2" t="str">
        <f>IF(ISBLANK(Values!E21),"","No")</f>
        <v>No</v>
      </c>
      <c r="DO22" s="2" t="str">
        <f>IF(ISBLANK(Values!E21),"","Parts")</f>
        <v>Parts</v>
      </c>
      <c r="DP22" s="2"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DY22" t="str">
        <f>IF(ISBLANK(Values!$E21), "", "not_applicable")</f>
        <v>not_applicable</v>
      </c>
      <c r="EI22" s="2"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ES22" s="2" t="str">
        <f>IF(ISBLANK(Values!E21),"","Amazon Tellus UPS")</f>
        <v>Amazon Tellus UPS</v>
      </c>
      <c r="EV22" s="2" t="str">
        <f>IF(ISBLANK(Values!E21),"","New")</f>
        <v>New</v>
      </c>
      <c r="FE22" s="2">
        <f>IF(ISBLANK(Values!E21),"",IF(CO22&lt;&gt;"DEFAULT", "", 3))</f>
        <v>3</v>
      </c>
      <c r="FH22" s="2" t="str">
        <f>IF(ISBLANK(Values!E21),"","FALSE")</f>
        <v>FALSE</v>
      </c>
      <c r="FI22" s="2" t="str">
        <f>IF(ISBLANK(Values!E21),"","FALSE")</f>
        <v>FALSE</v>
      </c>
      <c r="FJ22" s="2" t="str">
        <f>IF(ISBLANK(Values!E21),"","FALSE")</f>
        <v>FALSE</v>
      </c>
      <c r="FM22" s="2" t="str">
        <f>IF(ISBLANK(Values!E21),"","1")</f>
        <v>1</v>
      </c>
      <c r="FO22" s="28">
        <f>IF(ISBLANK(Values!E21),"",IF(Values!J21, Values!$B$4, Values!$B$5))</f>
        <v>34.99</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c r="GK22" s="61">
        <f>K22</f>
        <v>34.99</v>
      </c>
    </row>
    <row r="23" spans="1:193" s="36" customFormat="1" ht="64" x14ac:dyDescent="0.2">
      <c r="A23" s="2" t="str">
        <f>IF(ISBLANK(Values!E22),"",IF(Values!$B$37="EU","computercomponent","computer"))</f>
        <v>computercomponent</v>
      </c>
      <c r="B23" s="34" t="str">
        <f>IF(ISBLANK(Values!E22),"",Values!F22)</f>
        <v>Lenovo E470 - RUS</v>
      </c>
      <c r="C23" s="30" t="str">
        <f>IF(ISBLANK(Values!E22),"","TellusRem")</f>
        <v>TellusRem</v>
      </c>
      <c r="D23" s="29">
        <f>IF(ISBLANK(Values!E22),"",Values!E22)</f>
        <v>5714401475194</v>
      </c>
      <c r="E23" s="2" t="str">
        <f>IF(ISBLANK(Values!E22),"","EAN")</f>
        <v>EAN</v>
      </c>
      <c r="F23" s="28" t="str">
        <f>IF(ISBLANK(Values!E22),"",IF(Values!J22, SUBSTITUTE(Values!$B$1, "{language}", Values!H22) &amp; " " &amp;Values!$B$3, SUBSTITUTE(Values!$B$2, "{language}", Values!$H22) &amp; " " &amp;Values!$B$3))</f>
        <v>clavier de remplacement Russe non rétroéclairé pour Lenovo Thinkpad E470 E470c E475</v>
      </c>
      <c r="G23" s="30" t="str">
        <f>IF(ISBLANK(Values!E22),"","TellusRem")</f>
        <v>TellusRem</v>
      </c>
      <c r="H23" s="2" t="str">
        <f>IF(ISBLANK(Values!E22),"",Values!$B$16)</f>
        <v>computer-keyboards</v>
      </c>
      <c r="I23" s="2" t="str">
        <f>IF(ISBLANK(Values!E22),"","4730574031")</f>
        <v>4730574031</v>
      </c>
      <c r="J23" s="32" t="str">
        <f>IF(ISBLANK(Values!E22),"",Values!F22 )</f>
        <v>Lenovo E470 - RUS</v>
      </c>
      <c r="K23" s="28">
        <f>IF(ISBLANK(Values!E22),"",IF(Values!J22, Values!$B$4, Values!$B$5))</f>
        <v>34.99</v>
      </c>
      <c r="L23" s="28">
        <f>IF(ISBLANK(Values!E22),"",IF($CO23="DEFAULT", Values!$B$18, ""))</f>
        <v>5</v>
      </c>
      <c r="M23" s="28" t="str">
        <f>IF(ISBLANK(Values!E22),"",Values!$M22)</f>
        <v>https://download.lenovo.com/Images/Parts/01AX103/01AX103_A.jpg</v>
      </c>
      <c r="N23" s="28" t="str">
        <f>IF(ISBLANK(Values!$F22),"",Values!N22)</f>
        <v>https://download.lenovo.com/Images/Parts/01AX103/01AX103_B.jpg</v>
      </c>
      <c r="O23" s="28" t="str">
        <f>IF(ISBLANK(Values!$F22),"",Values!O22)</f>
        <v>https://download.lenovo.com/Images/Parts/01AX103/01AX103_details.jpg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Child</v>
      </c>
      <c r="X23" s="30" t="str">
        <f>IF(ISBLANK(Values!E22),"",Values!$B$13)</f>
        <v>Parent Lenovo E470</v>
      </c>
      <c r="Y23" s="32" t="str">
        <f>IF(ISBLANK(Values!E22),"","Size-Color")</f>
        <v>Size-Color</v>
      </c>
      <c r="Z23" s="30" t="str">
        <f>IF(ISBLANK(Values!E22),"","variation")</f>
        <v>variation</v>
      </c>
      <c r="AA23" s="2" t="str">
        <f>IF(ISBLANK(Values!E22),"",Values!$B$20)</f>
        <v>Update</v>
      </c>
      <c r="AB23" s="2" t="str">
        <f>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2"/>
      <c r="AD23" s="2"/>
      <c r="AE23" s="2"/>
      <c r="AF23" s="2"/>
      <c r="AG23" s="2"/>
      <c r="AH23" s="2"/>
      <c r="AI23" s="35" t="str">
        <f>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33" t="str">
        <f>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23" s="2" t="str">
        <f>IF(ISBLANK(Values!E22),"",Values!$B$25)</f>
        <v xml:space="preserve">♻️ PRODUIT ÉCOLOGIQUE - Achetez remis à neuf, ACHETEZ VERT! Réduisez plus de 80% de dioxyde de carbone en achetant nos claviers remis à neuf, par rapport à l'achat d'un nouveau clavier! </v>
      </c>
      <c r="AL23" s="2" t="str">
        <f>IF(ISBLANK(Values!E22),"",SUBSTITUTE(SUBSTITUTE(IF(Values!$J22, Values!$B$26, Values!$B$33), "{language}", Values!$H22), "{flag}", INDEX(options!$E$1:$E$20, Values!$V22)))</f>
        <v>👉  DISPOSITION - 🇷🇺 Russe non rétroéclairé.</v>
      </c>
      <c r="AM23" s="2" t="str">
        <f>SUBSTITUTE(IF(ISBLANK(Values!E22),"",Values!$B$27), "{model}", Values!$B$3)</f>
        <v xml:space="preserve">👉 COMPATIBLE AVEC - Lenovo E470 E470c E475. Veuillez vérifier attentivement l'image et la description avant d'acheter un clavier. Cela garantit que vous obtenez le bon clavier d'ordinateur portable pour votre ordinateur. Installation super facile. </v>
      </c>
      <c r="AN23" s="2"/>
      <c r="AO23" s="2"/>
      <c r="AP23" s="2"/>
      <c r="AQ23" s="2"/>
      <c r="AR23" s="2"/>
      <c r="AS23" s="2"/>
      <c r="AT23" s="28" t="str">
        <f>IF(ISBLANK(Values!E22),"",Values!H22)</f>
        <v>Russe</v>
      </c>
      <c r="AU23" s="2"/>
      <c r="AV23" s="2" t="str">
        <f>IF(ISBLANK(Values!E22),"",IF(Values!J22,"Backlit", "Non-Backlit"))</f>
        <v>Non-Backlit</v>
      </c>
      <c r="AW23"/>
      <c r="AX23" s="2"/>
      <c r="AY23" s="2"/>
      <c r="AZ23" s="2"/>
      <c r="BA23" s="2"/>
      <c r="BB23" s="2"/>
      <c r="BC23" s="2"/>
      <c r="BD23" s="2"/>
      <c r="BE23" s="2" t="str">
        <f>IF(ISBLANK(Values!E22),"","Professional Audience")</f>
        <v>Professional Audience</v>
      </c>
      <c r="BF23" s="2" t="str">
        <f>IF(ISBLANK(Values!E22),"","Consumer Audience")</f>
        <v>Consumer Audience</v>
      </c>
      <c r="BG23" s="2" t="str">
        <f>IF(ISBLANK(Values!E22),"","Adults")</f>
        <v>Adults</v>
      </c>
      <c r="BH23" s="2"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32</v>
      </c>
      <c r="CJ23" s="2" t="str">
        <f>IF(ISBLANK(Values!E22),"",Values!$B$8)</f>
        <v>18</v>
      </c>
      <c r="CK23" s="2" t="str">
        <f>IF(ISBLANK(Values!E22),"",Values!$B$9)</f>
        <v>2</v>
      </c>
      <c r="CL23" s="2" t="str">
        <f>IF(ISBLANK(Values!E22),"","CM")</f>
        <v>CM</v>
      </c>
      <c r="CM23" s="2"/>
      <c r="CN23" s="2"/>
      <c r="CO23" s="2" t="str">
        <f>IF(ISBLANK(Values!E22), "", IF(AND(Values!$B$37=options!$G$2, Values!$C22), "AMAZON_NA", IF(AND(Values!$B$37=options!$G$1, Values!$D22), "AMAZON_EU", "DEFAULT")))</f>
        <v>DEFAULT</v>
      </c>
      <c r="CP23" s="2" t="str">
        <f>IF(ISBLANK(Values!E22),"",Values!$B$7)</f>
        <v>32</v>
      </c>
      <c r="CQ23" s="2" t="str">
        <f>IF(ISBLANK(Values!E22),"",Values!$B$8)</f>
        <v>18</v>
      </c>
      <c r="CR23" s="2" t="str">
        <f>IF(ISBLANK(Values!E22),"",Values!$B$9)</f>
        <v>2</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Danemark</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 t="str">
        <f>IF(ISBLANK(Values!E22),"","Parts")</f>
        <v>Parts</v>
      </c>
      <c r="DP23" s="2"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DQ23" s="2"/>
      <c r="DR23" s="2"/>
      <c r="DS23" s="2"/>
      <c r="DT23" s="2"/>
      <c r="DU23" s="2"/>
      <c r="DV23" s="2"/>
      <c r="DW23" s="2"/>
      <c r="DX23" s="2"/>
      <c r="DY23" t="str">
        <f>IF(ISBLANK(Values!$E22), "", "not_applicable")</f>
        <v>not_applicable</v>
      </c>
      <c r="DZ23" s="2"/>
      <c r="EA23" s="2"/>
      <c r="EB23" s="2"/>
      <c r="EC23" s="2"/>
      <c r="ED23" s="2"/>
      <c r="EE23" s="2"/>
      <c r="EF23" s="2"/>
      <c r="EG23" s="2"/>
      <c r="EH23" s="2"/>
      <c r="EI23" s="2"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EJ23" s="2"/>
      <c r="EK23" s="2"/>
      <c r="EL23" s="2"/>
      <c r="EM23" s="2"/>
      <c r="EN23" s="2"/>
      <c r="EO23" s="2"/>
      <c r="EP23" s="2"/>
      <c r="EQ23" s="2"/>
      <c r="ER23" s="2"/>
      <c r="ES23" s="2" t="str">
        <f>IF(ISBLANK(Values!E22),"","Amazon Tellus UPS")</f>
        <v>Amazon Tellus UPS</v>
      </c>
      <c r="ET23" s="2"/>
      <c r="EU23" s="2"/>
      <c r="EV23" s="2" t="str">
        <f>IF(ISBLANK(Values!E22),"","New")</f>
        <v>New</v>
      </c>
      <c r="EW23" s="2"/>
      <c r="EX23" s="2"/>
      <c r="EY23" s="2"/>
      <c r="EZ23" s="2"/>
      <c r="FA23" s="2"/>
      <c r="FB23" s="2"/>
      <c r="FC23" s="2"/>
      <c r="FD23" s="2"/>
      <c r="FE23" s="2">
        <f>IF(ISBLANK(Values!E22),"",IF(CO23&lt;&gt;"DEFAULT", "", 3))</f>
        <v>3</v>
      </c>
      <c r="FF23" s="2"/>
      <c r="FG23" s="2"/>
      <c r="FH23" s="2" t="str">
        <f>IF(ISBLANK(Values!E22),"","FALSE")</f>
        <v>FALSE</v>
      </c>
      <c r="FI23" s="2" t="str">
        <f>IF(ISBLANK(Values!E22),"","FALSE")</f>
        <v>FALSE</v>
      </c>
      <c r="FJ23" s="2" t="str">
        <f>IF(ISBLANK(Values!E22),"","FALSE")</f>
        <v>FALSE</v>
      </c>
      <c r="FK23" s="2"/>
      <c r="FL23" s="2"/>
      <c r="FM23" s="2" t="str">
        <f>IF(ISBLANK(Values!E22),"","1")</f>
        <v>1</v>
      </c>
      <c r="FN23" s="2"/>
      <c r="FO23" s="28">
        <f>IF(ISBLANK(Values!E22),"",IF(Values!J22, Values!$B$4, Values!$B$5))</f>
        <v>34.99</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c r="GK23" s="62">
        <f>K23</f>
        <v>34.99</v>
      </c>
    </row>
    <row r="24" spans="1:193" s="36" customFormat="1" ht="64" x14ac:dyDescent="0.2">
      <c r="A24" s="2" t="str">
        <f>IF(ISBLANK(Values!E23),"",IF(Values!$B$37="EU","computercomponent","computer"))</f>
        <v>computercomponent</v>
      </c>
      <c r="B24" s="34" t="str">
        <f>IF(ISBLANK(Values!E23),"",Values!F23)</f>
        <v>Lenovo E470 - US</v>
      </c>
      <c r="C24" s="30" t="str">
        <f>IF(ISBLANK(Values!E23),"","TellusRem")</f>
        <v>TellusRem</v>
      </c>
      <c r="D24" s="29">
        <f>IF(ISBLANK(Values!E23),"",Values!E23)</f>
        <v>5714401475200</v>
      </c>
      <c r="E24" s="2" t="str">
        <f>IF(ISBLANK(Values!E23),"","EAN")</f>
        <v>EAN</v>
      </c>
      <c r="F24" s="28" t="str">
        <f>IF(ISBLANK(Values!E23),"",IF(Values!J23, SUBSTITUTE(Values!$B$1, "{language}", Values!H23) &amp; " " &amp;Values!$B$3, SUBSTITUTE(Values!$B$2, "{language}", Values!$H23) &amp; " " &amp;Values!$B$3))</f>
        <v>clavier de remplacement US non rétroéclairé pour Lenovo Thinkpad E470 E470c E475</v>
      </c>
      <c r="G24" s="30" t="str">
        <f>IF(ISBLANK(Values!E23),"","TellusRem")</f>
        <v>TellusRem</v>
      </c>
      <c r="H24" s="2" t="str">
        <f>IF(ISBLANK(Values!E23),"",Values!$B$16)</f>
        <v>computer-keyboards</v>
      </c>
      <c r="I24" s="2" t="str">
        <f>IF(ISBLANK(Values!E23),"","4730574031")</f>
        <v>4730574031</v>
      </c>
      <c r="J24" s="32" t="str">
        <f>IF(ISBLANK(Values!E23),"",Values!F23 )</f>
        <v>Lenovo E470 - US</v>
      </c>
      <c r="K24" s="28">
        <f>IF(ISBLANK(Values!E23),"",IF(Values!J23, Values!$B$4, Values!$B$5))</f>
        <v>34.99</v>
      </c>
      <c r="L24" s="28">
        <f>IF(ISBLANK(Values!E23),"",IF($CO24="DEFAULT", Values!$B$18, ""))</f>
        <v>5</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Child</v>
      </c>
      <c r="X24" s="30" t="str">
        <f>IF(ISBLANK(Values!E23),"",Values!$B$13)</f>
        <v>Parent Lenovo E470</v>
      </c>
      <c r="Y24" s="32" t="str">
        <f>IF(ISBLANK(Values!E23),"","Size-Color")</f>
        <v>Size-Color</v>
      </c>
      <c r="Z24" s="30" t="str">
        <f>IF(ISBLANK(Values!E23),"","variation")</f>
        <v>variation</v>
      </c>
      <c r="AA24" s="2" t="str">
        <f>IF(ISBLANK(Values!E23),"",Values!$B$20)</f>
        <v>Update</v>
      </c>
      <c r="AB24" s="2" t="str">
        <f>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2"/>
      <c r="AD24" s="2"/>
      <c r="AE24" s="2"/>
      <c r="AF24" s="2"/>
      <c r="AG24" s="2"/>
      <c r="AH24" s="2"/>
      <c r="AI24" s="35" t="str">
        <f>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33" t="str">
        <f>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24" s="2" t="str">
        <f>IF(ISBLANK(Values!E23),"",Values!$B$25)</f>
        <v xml:space="preserve">♻️ PRODUIT ÉCOLOGIQUE - Achetez remis à neuf, ACHETEZ VERT! Réduisez plus de 80% de dioxyde de carbone en achetant nos claviers remis à neuf, par rapport à l'achat d'un nouveau clavier! </v>
      </c>
      <c r="AL24" s="2" t="str">
        <f>IF(ISBLANK(Values!E23),"",SUBSTITUTE(SUBSTITUTE(IF(Values!$J23, Values!$B$26, Values!$B$33), "{language}", Values!$H23), "{flag}", INDEX(options!$E$1:$E$20, Values!$V23)))</f>
        <v>👉  DISPOSITION - 🇺🇸 US non rétroéclairé.</v>
      </c>
      <c r="AM24" s="2" t="str">
        <f>SUBSTITUTE(IF(ISBLANK(Values!E23),"",Values!$B$27), "{model}", Values!$B$3)</f>
        <v xml:space="preserve">👉 COMPATIBLE AVEC - Lenovo E470 E470c E475. Veuillez vérifier attentivement l'image et la description avant d'acheter un clavier. Cela garantit que vous obtenez le bon clavier d'ordinateur portable pour votre ordinateur. Installation super facile. </v>
      </c>
      <c r="AN24" s="2"/>
      <c r="AO24" s="2"/>
      <c r="AP24" s="2"/>
      <c r="AQ24" s="2"/>
      <c r="AR24" s="2"/>
      <c r="AS24" s="2"/>
      <c r="AT24" s="28" t="str">
        <f>IF(ISBLANK(Values!E23),"",Values!H23)</f>
        <v>US</v>
      </c>
      <c r="AU24" s="2"/>
      <c r="AV24" s="2" t="str">
        <f>IF(ISBLANK(Values!E23),"",IF(Values!J23,"Backlit", "Non-Backlit"))</f>
        <v>Non-Backlit</v>
      </c>
      <c r="AW24"/>
      <c r="AX24" s="2"/>
      <c r="AY24" s="2"/>
      <c r="AZ24" s="2"/>
      <c r="BA24" s="2"/>
      <c r="BB24" s="2"/>
      <c r="BC24" s="2"/>
      <c r="BD24" s="2"/>
      <c r="BE24" s="2" t="str">
        <f>IF(ISBLANK(Values!E23),"","Professional Audience")</f>
        <v>Professional Audience</v>
      </c>
      <c r="BF24" s="2" t="str">
        <f>IF(ISBLANK(Values!E23),"","Consumer Audience")</f>
        <v>Consumer Audience</v>
      </c>
      <c r="BG24" s="2" t="str">
        <f>IF(ISBLANK(Values!E23),"","Adults")</f>
        <v>Adults</v>
      </c>
      <c r="BH24" s="2"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32</v>
      </c>
      <c r="CJ24" s="2" t="str">
        <f>IF(ISBLANK(Values!E23),"",Values!$B$8)</f>
        <v>18</v>
      </c>
      <c r="CK24" s="2" t="str">
        <f>IF(ISBLANK(Values!E23),"",Values!$B$9)</f>
        <v>2</v>
      </c>
      <c r="CL24" s="2" t="str">
        <f>IF(ISBLANK(Values!E23),"","CM")</f>
        <v>CM</v>
      </c>
      <c r="CM24" s="2"/>
      <c r="CN24" s="2"/>
      <c r="CO24" s="2" t="str">
        <f>IF(ISBLANK(Values!E23), "", IF(AND(Values!$B$37=options!$G$2, Values!$C23), "AMAZON_NA", IF(AND(Values!$B$37=options!$G$1, Values!$D23), "AMAZON_EU", "DEFAULT")))</f>
        <v>DEFAULT</v>
      </c>
      <c r="CP24" s="2" t="str">
        <f>IF(ISBLANK(Values!E23),"",Values!$B$7)</f>
        <v>32</v>
      </c>
      <c r="CQ24" s="2" t="str">
        <f>IF(ISBLANK(Values!E23),"",Values!$B$8)</f>
        <v>18</v>
      </c>
      <c r="CR24" s="2" t="str">
        <f>IF(ISBLANK(Values!E23),"",Values!$B$9)</f>
        <v>2</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Danemark</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 t="str">
        <f>IF(ISBLANK(Values!E23),"","Parts")</f>
        <v>Parts</v>
      </c>
      <c r="DP24" s="2"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DQ24" s="2"/>
      <c r="DR24" s="2"/>
      <c r="DS24" s="2"/>
      <c r="DT24" s="2"/>
      <c r="DU24" s="2"/>
      <c r="DV24" s="2"/>
      <c r="DW24" s="2"/>
      <c r="DX24" s="2"/>
      <c r="DY24" t="str">
        <f>IF(ISBLANK(Values!$E23), "", "not_applicable")</f>
        <v>not_applicable</v>
      </c>
      <c r="DZ24" s="2"/>
      <c r="EA24" s="2"/>
      <c r="EB24" s="2"/>
      <c r="EC24" s="2"/>
      <c r="ED24" s="2"/>
      <c r="EE24" s="2"/>
      <c r="EF24" s="2"/>
      <c r="EG24" s="2"/>
      <c r="EH24" s="2"/>
      <c r="EI24" s="2"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EJ24" s="2"/>
      <c r="EK24" s="2"/>
      <c r="EL24" s="2"/>
      <c r="EM24" s="2"/>
      <c r="EN24" s="2"/>
      <c r="EO24" s="2"/>
      <c r="EP24" s="2"/>
      <c r="EQ24" s="2"/>
      <c r="ER24" s="2"/>
      <c r="ES24" s="2" t="str">
        <f>IF(ISBLANK(Values!E23),"","Amazon Tellus UPS")</f>
        <v>Amazon Tellus UPS</v>
      </c>
      <c r="ET24" s="2"/>
      <c r="EU24" s="2"/>
      <c r="EV24" s="2" t="str">
        <f>IF(ISBLANK(Values!E23),"","New")</f>
        <v>New</v>
      </c>
      <c r="EW24" s="2"/>
      <c r="EX24" s="2"/>
      <c r="EY24" s="2"/>
      <c r="EZ24" s="2"/>
      <c r="FA24" s="2"/>
      <c r="FB24" s="2"/>
      <c r="FC24" s="2"/>
      <c r="FD24" s="2"/>
      <c r="FE24" s="2">
        <f>IF(ISBLANK(Values!E23),"",IF(CO24&lt;&gt;"DEFAULT", "", 3))</f>
        <v>3</v>
      </c>
      <c r="FF24" s="2"/>
      <c r="FG24" s="2"/>
      <c r="FH24" s="2" t="str">
        <f>IF(ISBLANK(Values!E23),"","FALSE")</f>
        <v>FALSE</v>
      </c>
      <c r="FI24" s="2" t="str">
        <f>IF(ISBLANK(Values!E23),"","FALSE")</f>
        <v>FALSE</v>
      </c>
      <c r="FJ24" s="2" t="str">
        <f>IF(ISBLANK(Values!E23),"","FALSE")</f>
        <v>FALSE</v>
      </c>
      <c r="FK24" s="2"/>
      <c r="FL24" s="2"/>
      <c r="FM24" s="2" t="str">
        <f>IF(ISBLANK(Values!E23),"","1")</f>
        <v>1</v>
      </c>
      <c r="FN24" s="2"/>
      <c r="FO24" s="28">
        <f>IF(ISBLANK(Values!E23),"",IF(Values!J23, Values!$B$4, Values!$B$5))</f>
        <v>34.99</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c r="GK24" s="62">
        <f>K24</f>
        <v>34.99</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2"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2"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2"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2"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2"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2"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2"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2"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2"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2"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2"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2"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2"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2"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2"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2"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2"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AW42"/>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1"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AW43"/>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1"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AW44"/>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1"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AW45"/>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1"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AW46"/>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1"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AW47"/>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1"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AW48"/>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1"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AW49"/>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1"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AW50"/>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AW51"/>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AW52"/>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AW53"/>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AW54"/>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AW55"/>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AW56"/>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AW57"/>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AW58"/>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AW59"/>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AW60"/>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AW61"/>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AW62"/>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AW63"/>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AW64"/>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AW65"/>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AW66"/>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AW67"/>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AW68"/>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AW69"/>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AW70"/>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AW71"/>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AW72"/>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AW73"/>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AW74"/>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AW75"/>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AW76"/>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AW77"/>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AW78"/>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AW79"/>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AW80"/>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AW81"/>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AW82"/>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AW83"/>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DY83" t="str">
        <f>IF(ISBLANK(Values!$E82), "", "not_applicable")</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AW84"/>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DY84" t="str">
        <f>IF(ISBLANK(Values!$E83), "", "not_applicable")</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AW85"/>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DY85" t="str">
        <f>IF(ISBLANK(Values!$E84), "", "not_applicable")</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AW86"/>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DY86" t="str">
        <f>IF(ISBLANK(Values!$E85), "", "not_applicable")</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AW87"/>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DY87" t="str">
        <f>IF(ISBLANK(Values!$E86), "", "not_applicable")</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AW88"/>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DY88" t="str">
        <f>IF(ISBLANK(Values!$E87), "", "not_applicable")</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AW89"/>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DY89" t="str">
        <f>IF(ISBLANK(Values!$E88), "", "not_applicable")</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AW90"/>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DY90" t="str">
        <f>IF(ISBLANK(Values!$E89), "", "not_applicable")</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AW91"/>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DY91" t="str">
        <f>IF(ISBLANK(Values!$E90), "", "not_applicable")</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AW92"/>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DY92" t="str">
        <f>IF(ISBLANK(Values!$E91), "", "not_applicable")</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AW93"/>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DY93" t="str">
        <f>IF(ISBLANK(Values!$E92), "", "not_applicable")</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AW94"/>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DY94" t="str">
        <f>IF(ISBLANK(Values!$E93), "", "not_applicable")</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AW95"/>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DY95" t="str">
        <f>IF(ISBLANK(Values!$E94), "", "not_applicable")</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AW96"/>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DY96" t="str">
        <f>IF(ISBLANK(Values!$E95), "", "not_applicable")</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AW97"/>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DY97" t="str">
        <f>IF(ISBLANK(Values!$E96), "", "not_applicable")</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AW98"/>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DY98" t="str">
        <f>IF(ISBLANK(Values!$E97), "", "not_applicable")</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AW99"/>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DY99" t="str">
        <f>IF(ISBLANK(Values!$E98), "", "not_applicable")</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AW100"/>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DY100" t="str">
        <f>IF(ISBLANK(Values!$E99), "", "not_applicable")</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AW101"/>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DY101" t="str">
        <f>IF(ISBLANK(Values!$E100), "", "not_applicable")</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AW102"/>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DY102" t="str">
        <f>IF(ISBLANK(Values!$E101), "", "not_applicable")</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AW103"/>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DY103" t="str">
        <f>IF(ISBLANK(Values!$E102), "", "not_applicable")</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AW104"/>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O104" s="2" t="str">
        <f>IF(ISBLANK(Values!E103), "", IF(AND(Values!$B$37=options!$G$2, Values!$C103), "AMAZON_NA", IF(AND(Values!$B$37=options!$G$1, Values!$D103), "AMAZON_EU", "DEFAULT")))</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DY104" t="str">
        <f>IF(ISBLANK(Values!$E103), "", "not_applicable")</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AW105"/>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O105" s="2" t="str">
        <f>IF(ISBLANK(Values!E104), "", IF(AND(Values!$B$37=options!$G$2, Values!$C104), "AMAZON_NA", IF(AND(Values!$B$37=options!$G$1, Values!$D104), "AMAZON_EU", "DEFAULT")))</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DY105" t="str">
        <f>IF(ISBLANK(Values!$E104), "", "not_applicable")</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AW106"/>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O106" s="2" t="str">
        <f>IF(ISBLANK(Values!E105), "", IF(AND(Values!$B$37=options!$G$2, Values!$C105), "AMAZON_NA", IF(AND(Values!$B$37=options!$G$1, Values!$D105), "AMAZON_EU", "DEFAULT")))</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DY106" t="str">
        <f>IF(ISBLANK(Values!$E105), "", "not_applicable")</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AW107"/>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O107" s="2" t="str">
        <f>IF(ISBLANK(Values!E106), "", IF(AND(Values!$B$37=options!$G$2, Values!$C106), "AMAZON_NA", IF(AND(Values!$B$37=options!$G$1, Values!$D106), "AMAZON_EU", "DEFAULT")))</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DY107" t="str">
        <f>IF(ISBLANK(Values!$E106), "", "not_applicable")</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6">
      <formula>IF(VLOOKUP($C$3,#NAME?,MATCH($A4,#NAME?,0)+1,0)&gt;0,1,0)</formula>
    </cfRule>
    <cfRule type="expression" dxfId="524" priority="995">
      <formula>IF(LEN(C4)&gt;0,1,0)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0">
      <formula>IF(LEN(Z4)&gt;0,1,0)</formula>
    </cfRule>
    <cfRule type="expression" dxfId="447" priority="1061">
      <formula>IF(VLOOKUP($Q$3,#NAME?,MATCH($A4,#NAME?,0)+1,0)&gt;0,1,0)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42">
      <formula>AND(IF(IFERROR(VLOOKUP($AB$3,#NAME?,MATCH($A4,#NAME?,0)+1,0),0)&gt;0,0,1),IF(IFERROR(VLOOKUP($AB$3,#NAME?,MATCH($A4,#NAME?,0)+1,0),0)&gt;0,0,1),IF(IFERROR(VLOOKUP($AB$3,#NAME?,MATCH($A4,#NAME?,0)+1,0),0)&gt;0,0,1),IF(IFERROR(MATCH($A4,#NAME?,0),0)&gt;0,1,0))</formula>
    </cfRule>
    <cfRule type="expression" dxfId="440" priority="139">
      <formula>IF(VLOOKUP($AB$3,#NAME?,MATCH($A4,#NAME?,0)+1,0)&gt;0,1,0)</formula>
    </cfRule>
    <cfRule type="expression" dxfId="439" priority="138">
      <formula>IF(LEN(AB4)&gt;0,1,0)</formula>
    </cfRule>
  </conditionalFormatting>
  <conditionalFormatting sqref="AB5:AB204 AC4 AC7:AC1048576">
    <cfRule type="expression" dxfId="438" priority="146">
      <formula>IF(VLOOKUP($AC$3,#NAME?,MATCH(#REF!,#NAME?,0)+1,0)&gt;0,1,0)</formula>
    </cfRule>
    <cfRule type="expression" dxfId="437" priority="145">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5">
      <formula>IF(LEN(DE4)&gt;0,1,0)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1">
      <formula>IF(LEN(DK4)&gt;0,1,0)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82">
      <formula>IF(VLOOKUP($DK$3,#NAME?,MATCH($A4,#NAME?,0)+1,0)&gt;0,1,0)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8">
      <formula>IF(VLOOKUP($DL$3,#NAME?,MATCH($A4,#NAME?,0)+1,0)&gt;0,1,0)</formula>
    </cfRule>
    <cfRule type="expression" dxfId="220"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9">
      <formula>IF(LEN(DR4)&gt;0,1,0)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1">
      <formula>IF(LEN(DV4)&gt;0,1,0)</formula>
    </cfRule>
    <cfRule type="expression" dxfId="189" priority="642">
      <formula>IF(VLOOKUP($DV$3,#NAME?,MATCH($A4,#NAME?,0)+1,0)&gt;0,1,0)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59">
      <formula>IF(LEN(DY4)&gt;0,1,0)</formula>
    </cfRule>
    <cfRule type="expression" dxfId="177" priority="658">
      <formula>AND(AND(OR(AND(OR(OR(NOT(CO4&lt;&gt;"DEFAULT"),CO4="")))),A4&lt;&gt;""))</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4">
      <formula>AND(AND(OR(AND(OR(OR(NOT(CO4&lt;&gt;"DEFAULT"),CO4="")))),A4&lt;&gt;""))</formula>
    </cfRule>
    <cfRule type="expression" dxfId="173" priority="665">
      <formula>IF(LEN(DZ4)&gt;0,1,0)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5">
      <formula>AND(IF(IFERROR(VLOOKUP($EA$3,#NAME?,MATCH($A4,#NAME?,0)+1,0),0)&gt;0,0,1),IF(IFERROR(VLOOKUP($EA$3,#NAME?,MATCH($A4,#NAME?,0)+1,0),0)&gt;0,0,1),IF(IFERROR(VLOOKUP($EA$3,#NAME?,MATCH($A4,#NAME?,0)+1,0),0)&gt;0,0,1),IF(IFERROR(MATCH($A4,#NAME?,0),0)&gt;0,1,0))</formula>
    </cfRule>
    <cfRule type="expression" dxfId="170" priority="672">
      <formula>IF(VLOOKUP($EA$3,#NAME?,MATCH($A4,#NAME?,0)+1,0)&gt;0,1,0)</formula>
    </cfRule>
    <cfRule type="expression" dxfId="169" priority="671">
      <formula>IF(LEN(EA4)&gt;0,1,0)</formula>
    </cfRule>
    <cfRule type="expression" dxfId="168" priority="670">
      <formula>AND(AND(OR(AND(OR(OR(NOT(CO4&lt;&gt;"DEFAULT"),CO4="")))),A4&lt;&gt;""))</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7">
      <formula>IF(LEN(EB4)&gt;0,1,0)</formula>
    </cfRule>
    <cfRule type="expression" dxfId="164" priority="676">
      <formula>AND(AND(OR(AND(OR(OR(NOT(CO4&lt;&gt;"DEFAULT"),CO4="")))),A4&lt;&gt;""))</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4">
      <formula>AND(AND(OR(AND(AND(OR(NOT(DY4="GHS"),DY4=""))),AND(AND(OR(NOT(DZ4="GHS"),DZ4=""))),AND(AND(OR(NOT(EA4="GHS"),EA4=""))),AND(AND(OR(NOT(EB4="GHS"),EB4=""))),AND(AND(OR(NOT(EC4="GHS"),EC4="")))),A4&lt;&gt;""))</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7">
      <formula>AND(IF(IFERROR(VLOOKUP($K$3,#NAME?,MATCH($A5,#NAME?,0)+1,0),0)&gt;0,0,1),IF(IFERROR(VLOOKUP($K$3,#NAME?,MATCH($A5,#NAME?,0)+1,0),0)&gt;0,0,1),IF(IFERROR(VLOOKUP($K$3,#NAME?,MATCH($A5,#NAME?,0)+1,0),0)&gt;0,0,1),IF(IFERROR(MATCH($A5,#NAME?,0),0)&gt;0,1,0))</formula>
    </cfRule>
    <cfRule type="expression" dxfId="63" priority="54">
      <formula>IF(VLOOKUP($K$3,#NAME?,MATCH($A5,#NAME?,0)+1,0)&gt;0,1,0)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415</v>
      </c>
    </row>
    <row r="3" spans="1:2" x14ac:dyDescent="0.15">
      <c r="B3" s="40" t="s">
        <v>631</v>
      </c>
    </row>
    <row r="4" spans="1:2" x14ac:dyDescent="0.15">
      <c r="B4" s="40" t="s">
        <v>632</v>
      </c>
    </row>
    <row r="5" spans="1:2" x14ac:dyDescent="0.15">
      <c r="B5" s="40" t="s">
        <v>633</v>
      </c>
    </row>
    <row r="6" spans="1:2" x14ac:dyDescent="0.15">
      <c r="A6" t="s">
        <v>474</v>
      </c>
      <c r="B6" s="40" t="s">
        <v>634</v>
      </c>
    </row>
    <row r="7" spans="1:2" x14ac:dyDescent="0.15">
      <c r="B7" s="40" t="s">
        <v>635</v>
      </c>
    </row>
    <row r="8" spans="1:2" x14ac:dyDescent="0.15">
      <c r="A8" t="s">
        <v>40</v>
      </c>
      <c r="B8" s="40" t="s">
        <v>636</v>
      </c>
    </row>
    <row r="9" spans="1:2" x14ac:dyDescent="0.15">
      <c r="A9" t="s">
        <v>478</v>
      </c>
      <c r="B9" s="40" t="s">
        <v>637</v>
      </c>
    </row>
    <row r="10" spans="1:2" x14ac:dyDescent="0.15">
      <c r="B10" t="s">
        <v>638</v>
      </c>
    </row>
    <row r="11" spans="1:2" x14ac:dyDescent="0.15">
      <c r="B11" t="s">
        <v>639</v>
      </c>
    </row>
    <row r="14" spans="1:2" x14ac:dyDescent="0.15">
      <c r="B14" s="40" t="s">
        <v>640</v>
      </c>
    </row>
    <row r="20" spans="2:2" x14ac:dyDescent="0.15">
      <c r="B20" s="43" t="s">
        <v>641</v>
      </c>
    </row>
    <row r="21" spans="2:2" x14ac:dyDescent="0.15">
      <c r="B21" s="43" t="s">
        <v>642</v>
      </c>
    </row>
    <row r="22" spans="2:2" x14ac:dyDescent="0.15">
      <c r="B22" s="43" t="s">
        <v>643</v>
      </c>
    </row>
    <row r="23" spans="2:2" x14ac:dyDescent="0.15">
      <c r="B23" s="43" t="s">
        <v>648</v>
      </c>
    </row>
    <row r="24" spans="2:2" x14ac:dyDescent="0.15">
      <c r="B24" s="43" t="s">
        <v>644</v>
      </c>
    </row>
    <row r="25" spans="2:2" x14ac:dyDescent="0.15">
      <c r="B25" s="43" t="s">
        <v>649</v>
      </c>
    </row>
    <row r="26" spans="2:2" x14ac:dyDescent="0.15">
      <c r="B26" s="43" t="s">
        <v>650</v>
      </c>
    </row>
    <row r="27" spans="2:2" x14ac:dyDescent="0.15">
      <c r="B27" s="43" t="s">
        <v>651</v>
      </c>
    </row>
    <row r="28" spans="2:2" x14ac:dyDescent="0.15">
      <c r="B28" s="43" t="s">
        <v>652</v>
      </c>
    </row>
    <row r="29" spans="2:2" x14ac:dyDescent="0.15">
      <c r="B29" s="43" t="s">
        <v>645</v>
      </c>
    </row>
    <row r="30" spans="2:2" x14ac:dyDescent="0.15">
      <c r="B30" s="43" t="s">
        <v>653</v>
      </c>
    </row>
    <row r="31" spans="2:2" x14ac:dyDescent="0.15">
      <c r="B31" s="43" t="s">
        <v>646</v>
      </c>
    </row>
    <row r="32" spans="2:2" x14ac:dyDescent="0.15">
      <c r="B32" s="43" t="s">
        <v>654</v>
      </c>
    </row>
    <row r="33" spans="2:4" x14ac:dyDescent="0.15">
      <c r="B33" s="43" t="s">
        <v>655</v>
      </c>
    </row>
    <row r="34" spans="2:4" x14ac:dyDescent="0.15">
      <c r="B34" s="43" t="s">
        <v>656</v>
      </c>
      <c r="D34" s="40"/>
    </row>
    <row r="35" spans="2:4" x14ac:dyDescent="0.15">
      <c r="B35" s="43" t="s">
        <v>566</v>
      </c>
      <c r="D35" s="40"/>
    </row>
    <row r="36" spans="2:4" x14ac:dyDescent="0.15">
      <c r="B36" s="43" t="s">
        <v>647</v>
      </c>
      <c r="D36" s="40"/>
    </row>
    <row r="37" spans="2:4" x14ac:dyDescent="0.15">
      <c r="B37" s="43" t="s">
        <v>437</v>
      </c>
      <c r="D37" s="40"/>
    </row>
    <row r="38" spans="2:4" x14ac:dyDescent="0.15">
      <c r="B38" s="43" t="s">
        <v>657</v>
      </c>
      <c r="D38" s="40"/>
    </row>
    <row r="39" spans="2:4" x14ac:dyDescent="0.15">
      <c r="B39" s="43" t="s">
        <v>397</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629</v>
      </c>
    </row>
    <row r="3" spans="1:2" x14ac:dyDescent="0.15">
      <c r="B3" s="40" t="s">
        <v>677</v>
      </c>
    </row>
    <row r="4" spans="1:2" x14ac:dyDescent="0.15">
      <c r="B4" s="40" t="s">
        <v>678</v>
      </c>
    </row>
    <row r="5" spans="1:2" x14ac:dyDescent="0.15">
      <c r="B5" s="40" t="s">
        <v>679</v>
      </c>
    </row>
    <row r="6" spans="1:2" x14ac:dyDescent="0.15">
      <c r="A6" t="s">
        <v>474</v>
      </c>
      <c r="B6" s="40" t="s">
        <v>680</v>
      </c>
    </row>
    <row r="7" spans="1:2" x14ac:dyDescent="0.15">
      <c r="B7" s="40" t="s">
        <v>681</v>
      </c>
    </row>
    <row r="8" spans="1:2" x14ac:dyDescent="0.15">
      <c r="A8" t="s">
        <v>40</v>
      </c>
      <c r="B8" s="40" t="s">
        <v>682</v>
      </c>
    </row>
    <row r="9" spans="1:2" x14ac:dyDescent="0.15">
      <c r="A9" t="s">
        <v>478</v>
      </c>
      <c r="B9" s="40" t="s">
        <v>683</v>
      </c>
    </row>
    <row r="10" spans="1:2" x14ac:dyDescent="0.15">
      <c r="B10" t="s">
        <v>684</v>
      </c>
    </row>
    <row r="11" spans="1:2" x14ac:dyDescent="0.15">
      <c r="B11" t="s">
        <v>685</v>
      </c>
    </row>
    <row r="14" spans="1:2" x14ac:dyDescent="0.15">
      <c r="B14" s="40" t="s">
        <v>686</v>
      </c>
    </row>
    <row r="20" spans="2:2" x14ac:dyDescent="0.15">
      <c r="B20" s="59" t="s">
        <v>662</v>
      </c>
    </row>
    <row r="21" spans="2:2" x14ac:dyDescent="0.15">
      <c r="B21" s="59" t="s">
        <v>663</v>
      </c>
    </row>
    <row r="22" spans="2:2" x14ac:dyDescent="0.15">
      <c r="B22" s="59" t="s">
        <v>664</v>
      </c>
    </row>
    <row r="23" spans="2:2" x14ac:dyDescent="0.15">
      <c r="B23" s="59" t="s">
        <v>665</v>
      </c>
    </row>
    <row r="24" spans="2:2" x14ac:dyDescent="0.15">
      <c r="B24" s="59" t="s">
        <v>658</v>
      </c>
    </row>
    <row r="25" spans="2:2" x14ac:dyDescent="0.15">
      <c r="B25" s="59" t="s">
        <v>659</v>
      </c>
    </row>
    <row r="26" spans="2:2" x14ac:dyDescent="0.15">
      <c r="B26" s="59" t="s">
        <v>666</v>
      </c>
    </row>
    <row r="27" spans="2:2" x14ac:dyDescent="0.15">
      <c r="B27" s="59" t="s">
        <v>667</v>
      </c>
    </row>
    <row r="28" spans="2:2" x14ac:dyDescent="0.15">
      <c r="B28" s="59" t="s">
        <v>668</v>
      </c>
    </row>
    <row r="29" spans="2:2" x14ac:dyDescent="0.15">
      <c r="B29" s="59" t="s">
        <v>669</v>
      </c>
    </row>
    <row r="30" spans="2:2" x14ac:dyDescent="0.15">
      <c r="B30" s="59" t="s">
        <v>670</v>
      </c>
    </row>
    <row r="31" spans="2:2" x14ac:dyDescent="0.15">
      <c r="B31" s="59" t="s">
        <v>671</v>
      </c>
    </row>
    <row r="32" spans="2:2" x14ac:dyDescent="0.15">
      <c r="B32" s="59" t="s">
        <v>672</v>
      </c>
    </row>
    <row r="33" spans="2:4" x14ac:dyDescent="0.15">
      <c r="B33" s="59" t="s">
        <v>660</v>
      </c>
    </row>
    <row r="34" spans="2:4" x14ac:dyDescent="0.15">
      <c r="B34" s="59" t="s">
        <v>673</v>
      </c>
      <c r="D34" s="40"/>
    </row>
    <row r="35" spans="2:4" x14ac:dyDescent="0.15">
      <c r="B35" s="59" t="s">
        <v>430</v>
      </c>
      <c r="D35" s="40"/>
    </row>
    <row r="36" spans="2:4" x14ac:dyDescent="0.15">
      <c r="B36" s="59" t="s">
        <v>674</v>
      </c>
      <c r="D36" s="40"/>
    </row>
    <row r="37" spans="2:4" x14ac:dyDescent="0.15">
      <c r="B37" s="59" t="s">
        <v>661</v>
      </c>
      <c r="D37" s="40"/>
    </row>
    <row r="38" spans="2:4" x14ac:dyDescent="0.15">
      <c r="B38" s="59" t="s">
        <v>675</v>
      </c>
      <c r="D38" s="40"/>
    </row>
    <row r="39" spans="2:4" x14ac:dyDescent="0.15">
      <c r="B39" s="59" t="s">
        <v>676</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630</v>
      </c>
    </row>
    <row r="3" spans="1:2" x14ac:dyDescent="0.15">
      <c r="B3" s="40" t="s">
        <v>705</v>
      </c>
    </row>
    <row r="4" spans="1:2" x14ac:dyDescent="0.15">
      <c r="B4" s="40" t="s">
        <v>706</v>
      </c>
    </row>
    <row r="5" spans="1:2" x14ac:dyDescent="0.15">
      <c r="B5" s="40" t="s">
        <v>707</v>
      </c>
    </row>
    <row r="6" spans="1:2" x14ac:dyDescent="0.15">
      <c r="A6" t="s">
        <v>474</v>
      </c>
      <c r="B6" s="40" t="s">
        <v>708</v>
      </c>
    </row>
    <row r="7" spans="1:2" x14ac:dyDescent="0.15">
      <c r="B7" s="40" t="s">
        <v>709</v>
      </c>
    </row>
    <row r="8" spans="1:2" x14ac:dyDescent="0.15">
      <c r="A8" t="s">
        <v>40</v>
      </c>
      <c r="B8" s="40" t="s">
        <v>710</v>
      </c>
    </row>
    <row r="9" spans="1:2" x14ac:dyDescent="0.15">
      <c r="A9" t="s">
        <v>478</v>
      </c>
      <c r="B9" s="40" t="s">
        <v>711</v>
      </c>
    </row>
    <row r="10" spans="1:2" x14ac:dyDescent="0.15">
      <c r="B10" t="s">
        <v>712</v>
      </c>
    </row>
    <row r="11" spans="1:2" x14ac:dyDescent="0.15">
      <c r="B11" t="s">
        <v>713</v>
      </c>
    </row>
    <row r="14" spans="1:2" x14ac:dyDescent="0.15">
      <c r="B14" s="40" t="s">
        <v>714</v>
      </c>
    </row>
    <row r="20" spans="2:2" x14ac:dyDescent="0.15">
      <c r="B20" s="43" t="s">
        <v>687</v>
      </c>
    </row>
    <row r="21" spans="2:2" x14ac:dyDescent="0.15">
      <c r="B21" s="43" t="s">
        <v>688</v>
      </c>
    </row>
    <row r="22" spans="2:2" x14ac:dyDescent="0.15">
      <c r="B22" s="43" t="s">
        <v>689</v>
      </c>
    </row>
    <row r="23" spans="2:2" x14ac:dyDescent="0.15">
      <c r="B23" s="43" t="s">
        <v>690</v>
      </c>
    </row>
    <row r="24" spans="2:2" x14ac:dyDescent="0.15">
      <c r="B24" s="43" t="s">
        <v>691</v>
      </c>
    </row>
    <row r="25" spans="2:2" x14ac:dyDescent="0.15">
      <c r="B25" s="43" t="s">
        <v>692</v>
      </c>
    </row>
    <row r="26" spans="2:2" x14ac:dyDescent="0.15">
      <c r="B26" s="43" t="s">
        <v>693</v>
      </c>
    </row>
    <row r="27" spans="2:2" x14ac:dyDescent="0.15">
      <c r="B27" s="43" t="s">
        <v>694</v>
      </c>
    </row>
    <row r="28" spans="2:2" x14ac:dyDescent="0.15">
      <c r="B28" s="43" t="s">
        <v>695</v>
      </c>
    </row>
    <row r="29" spans="2:2" x14ac:dyDescent="0.15">
      <c r="B29" s="43" t="s">
        <v>696</v>
      </c>
    </row>
    <row r="30" spans="2:2" x14ac:dyDescent="0.15">
      <c r="B30" s="43" t="s">
        <v>697</v>
      </c>
    </row>
    <row r="31" spans="2:2" x14ac:dyDescent="0.15">
      <c r="B31" s="43" t="s">
        <v>698</v>
      </c>
    </row>
    <row r="32" spans="2:2" x14ac:dyDescent="0.15">
      <c r="B32" s="43" t="s">
        <v>699</v>
      </c>
    </row>
    <row r="33" spans="2:4" x14ac:dyDescent="0.15">
      <c r="B33" s="43" t="s">
        <v>700</v>
      </c>
    </row>
    <row r="34" spans="2:4" x14ac:dyDescent="0.15">
      <c r="B34" s="43" t="s">
        <v>701</v>
      </c>
      <c r="D34" s="40"/>
    </row>
    <row r="35" spans="2:4" x14ac:dyDescent="0.15">
      <c r="B35" s="43" t="s">
        <v>566</v>
      </c>
      <c r="D35" s="40"/>
    </row>
    <row r="36" spans="2:4" x14ac:dyDescent="0.15">
      <c r="B36" s="43" t="s">
        <v>702</v>
      </c>
      <c r="D36" s="40"/>
    </row>
    <row r="37" spans="2:4" x14ac:dyDescent="0.15">
      <c r="B37" s="43" t="s">
        <v>437</v>
      </c>
      <c r="D37" s="40"/>
    </row>
    <row r="38" spans="2:4" x14ac:dyDescent="0.15">
      <c r="B38" s="43" t="s">
        <v>703</v>
      </c>
      <c r="D38" s="40"/>
    </row>
    <row r="39" spans="2:4" x14ac:dyDescent="0.15">
      <c r="B39" s="43" t="s">
        <v>704</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F16" sqref="F16"/>
    </sheetView>
  </sheetViews>
  <sheetFormatPr baseColWidth="10" defaultColWidth="12.1640625" defaultRowHeight="13" x14ac:dyDescent="0.15"/>
  <cols>
    <col min="1" max="1" width="18.83203125" customWidth="1"/>
    <col min="2" max="2" width="78.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351</v>
      </c>
      <c r="B1" s="39"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60" t="s">
        <v>352</v>
      </c>
      <c r="F1" s="60"/>
      <c r="G1" s="60"/>
      <c r="H1" s="1"/>
      <c r="I1" s="1"/>
    </row>
    <row r="2" spans="1:22" ht="14" x14ac:dyDescent="0.15">
      <c r="A2" s="38" t="s">
        <v>353</v>
      </c>
      <c r="B2" s="39"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x14ac:dyDescent="0.15">
      <c r="A3" s="38" t="s">
        <v>354</v>
      </c>
      <c r="B3" s="40" t="s">
        <v>355</v>
      </c>
      <c r="C3" s="38" t="s">
        <v>356</v>
      </c>
      <c r="D3" s="38" t="s">
        <v>357</v>
      </c>
      <c r="E3" s="38" t="s">
        <v>358</v>
      </c>
      <c r="F3" s="38" t="s">
        <v>359</v>
      </c>
      <c r="G3" s="38" t="s">
        <v>360</v>
      </c>
      <c r="H3" s="38" t="s">
        <v>361</v>
      </c>
      <c r="I3" s="38" t="s">
        <v>362</v>
      </c>
      <c r="J3" s="38" t="s">
        <v>363</v>
      </c>
      <c r="K3" s="38" t="s">
        <v>364</v>
      </c>
      <c r="L3" s="38" t="s">
        <v>365</v>
      </c>
      <c r="M3" s="38" t="s">
        <v>366</v>
      </c>
      <c r="N3" s="38" t="s">
        <v>367</v>
      </c>
      <c r="O3" s="38" t="s">
        <v>368</v>
      </c>
      <c r="V3" t="s">
        <v>369</v>
      </c>
    </row>
    <row r="4" spans="1:22" ht="28" x14ac:dyDescent="0.15">
      <c r="A4" s="38" t="s">
        <v>370</v>
      </c>
      <c r="B4" s="41">
        <v>36.799999999999997</v>
      </c>
      <c r="C4" s="42" t="b">
        <f>FALSE()</f>
        <v>0</v>
      </c>
      <c r="D4" s="42" t="b">
        <f>TRUE()</f>
        <v>1</v>
      </c>
      <c r="E4" s="37">
        <v>5714401475019</v>
      </c>
      <c r="F4" s="37" t="s">
        <v>371</v>
      </c>
      <c r="G4" s="4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4" t="b">
        <f>TRUE()</f>
        <v>1</v>
      </c>
      <c r="J4" s="45" t="b">
        <f>FALSE()</f>
        <v>0</v>
      </c>
      <c r="K4" s="37" t="s">
        <v>623</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https://raw.githubusercontent.com/PatrickVibild/TellusAmazonPictures/master/pictures/Lenovo/E470/DE/1.jpg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https://raw.githubusercontent.com/PatrickVibild/TellusAmazonPictures/master/pictures/Lenovo/E470/DE/2.jpg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https://raw.githubusercontent.com/PatrickVibild/TellusAmazonPictures/master/pictures/Lenovo/E470/DE/3.jpg</v>
      </c>
      <c r="P4" t="str">
        <f t="shared" ref="P4:P35" si="3">IF(ISBLANK(K4),"",IF(L4, "https://raw.githubusercontent.com/PatrickVibild/TellusAmazonPictures/master/pictures/"&amp;K4&amp;"/4.jpg", ""))</f>
        <v>https://raw.githubusercontent.com/PatrickVibild/TellusAmazonPictures/master/pictures/Lenovo/E470/DE/4.jpg</v>
      </c>
      <c r="Q4" t="str">
        <f t="shared" ref="Q4:Q35" si="4">IF(ISBLANK(K4),"",IF(L4, "https://raw.githubusercontent.com/PatrickVibild/TellusAmazonPictures/master/pictures/"&amp;K4&amp;"/5.jpg", ""))</f>
        <v>https://raw.githubusercontent.com/PatrickVibild/TellusAmazonPictures/master/pictures/Lenovo/E470/DE/5.jpg</v>
      </c>
      <c r="R4" t="str">
        <f t="shared" ref="R4:R35" si="5">IF(ISBLANK(K4),"",IF(L4, "https://raw.githubusercontent.com/PatrickVibild/TellusAmazonPictures/master/pictures/"&amp;K4&amp;"/6.jpg", ""))</f>
        <v>https://raw.githubusercontent.com/PatrickVibild/TellusAmazonPictures/master/pictures/Lenovo/E470/DE/6.jpg</v>
      </c>
      <c r="S4" t="str">
        <f t="shared" ref="S4:S35" si="6">IF(ISBLANK(K4),"",IF(L4, "https://raw.githubusercontent.com/PatrickVibild/TellusAmazonPictures/master/pictures/"&amp;K4&amp;"/7.jpg", ""))</f>
        <v>https://raw.githubusercontent.com/PatrickVibild/TellusAmazonPictures/master/pictures/Lenovo/E470/DE/7.jpg</v>
      </c>
      <c r="T4" t="str">
        <f t="shared" ref="T4:T35" si="7">IF(ISBLANK(K4),"",IF(L4, "https://raw.githubusercontent.com/PatrickVibild/TellusAmazonPictures/master/pictures/"&amp;K4&amp;"/8.jpg",""))</f>
        <v>https://raw.githubusercontent.com/PatrickVibild/TellusAmazonPictures/master/pictures/Lenovo/E470/DE/8.jpg</v>
      </c>
      <c r="U4" t="str">
        <f t="shared" ref="U4:U35" si="8">IF(ISBLANK(K4),"",IF(L4, "https://raw.githubusercontent.com/PatrickVibild/TellusAmazonPictures/master/pictures/"&amp;K4&amp;"/9.jpg", ""))</f>
        <v>https://raw.githubusercontent.com/PatrickVibild/TellusAmazonPictures/master/pictures/Lenovo/E470/DE/9.jpg</v>
      </c>
      <c r="V4" s="43">
        <f>MATCH(G4,options!$D$1:$D$20,0)</f>
        <v>1</v>
      </c>
    </row>
    <row r="5" spans="1:22" ht="28" x14ac:dyDescent="0.15">
      <c r="A5" s="38" t="s">
        <v>373</v>
      </c>
      <c r="B5" s="41">
        <v>34.99</v>
      </c>
      <c r="C5" s="42" t="b">
        <f>FALSE()</f>
        <v>0</v>
      </c>
      <c r="D5" s="42" t="b">
        <f>TRUE()</f>
        <v>1</v>
      </c>
      <c r="E5" s="37">
        <v>5714401475026</v>
      </c>
      <c r="F5" s="37" t="s">
        <v>374</v>
      </c>
      <c r="G5" s="43" t="s">
        <v>375</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4" t="b">
        <f>TRUE()</f>
        <v>1</v>
      </c>
      <c r="J5" s="45" t="b">
        <f>FALSE()</f>
        <v>0</v>
      </c>
      <c r="K5" s="37" t="s">
        <v>624</v>
      </c>
      <c r="L5" s="46" t="b">
        <v>1</v>
      </c>
      <c r="M5" s="47" t="str">
        <f t="shared" si="0"/>
        <v>https://raw.githubusercontent.com/PatrickVibild/TellusAmazonPictures/master/pictures/Lenovo/E470/FR/1.jpg</v>
      </c>
      <c r="N5" s="47" t="str">
        <f t="shared" si="1"/>
        <v>https://raw.githubusercontent.com/PatrickVibild/TellusAmazonPictures/master/pictures/Lenovo/E470/FR/2.jpg</v>
      </c>
      <c r="O5" s="48" t="str">
        <f t="shared" si="2"/>
        <v>https://raw.githubusercontent.com/PatrickVibild/TellusAmazonPictures/master/pictures/Lenovo/E470/FR/3.jpg</v>
      </c>
      <c r="P5" t="str">
        <f t="shared" si="3"/>
        <v>https://raw.githubusercontent.com/PatrickVibild/TellusAmazonPictures/master/pictures/Lenovo/E470/FR/4.jpg</v>
      </c>
      <c r="Q5" t="str">
        <f t="shared" si="4"/>
        <v>https://raw.githubusercontent.com/PatrickVibild/TellusAmazonPictures/master/pictures/Lenovo/E470/FR/5.jpg</v>
      </c>
      <c r="R5" t="str">
        <f t="shared" si="5"/>
        <v>https://raw.githubusercontent.com/PatrickVibild/TellusAmazonPictures/master/pictures/Lenovo/E470/FR/6.jpg</v>
      </c>
      <c r="S5" t="str">
        <f t="shared" si="6"/>
        <v>https://raw.githubusercontent.com/PatrickVibild/TellusAmazonPictures/master/pictures/Lenovo/E470/FR/7.jpg</v>
      </c>
      <c r="T5" t="str">
        <f t="shared" si="7"/>
        <v>https://raw.githubusercontent.com/PatrickVibild/TellusAmazonPictures/master/pictures/Lenovo/E470/FR/8.jpg</v>
      </c>
      <c r="U5" t="str">
        <f t="shared" si="8"/>
        <v>https://raw.githubusercontent.com/PatrickVibild/TellusAmazonPictures/master/pictures/Lenovo/E470/FR/9.jpg</v>
      </c>
      <c r="V5" s="43">
        <f>MATCH(G5,options!$D$1:$D$20,0)</f>
        <v>2</v>
      </c>
    </row>
    <row r="6" spans="1:22" ht="28" x14ac:dyDescent="0.15">
      <c r="A6" s="38" t="s">
        <v>376</v>
      </c>
      <c r="B6" s="49" t="s">
        <v>447</v>
      </c>
      <c r="C6" s="42" t="b">
        <f>FALSE()</f>
        <v>0</v>
      </c>
      <c r="D6" s="42" t="b">
        <f>TRUE()</f>
        <v>1</v>
      </c>
      <c r="E6" s="37">
        <v>5714401475033</v>
      </c>
      <c r="F6" s="37" t="s">
        <v>378</v>
      </c>
      <c r="G6" s="43" t="s">
        <v>379</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4" t="b">
        <f>TRUE()</f>
        <v>1</v>
      </c>
      <c r="J6" s="45" t="b">
        <f>FALSE()</f>
        <v>0</v>
      </c>
      <c r="K6" s="37" t="s">
        <v>625</v>
      </c>
      <c r="L6" s="46" t="b">
        <v>1</v>
      </c>
      <c r="M6" s="47" t="str">
        <f t="shared" si="0"/>
        <v>https://raw.githubusercontent.com/PatrickVibild/TellusAmazonPictures/master/pictures/Lenovo/E470/IT/1.jpg</v>
      </c>
      <c r="N6" s="47" t="str">
        <f t="shared" si="1"/>
        <v>https://raw.githubusercontent.com/PatrickVibild/TellusAmazonPictures/master/pictures/Lenovo/E470/IT/2.jpg</v>
      </c>
      <c r="O6" s="48" t="str">
        <f t="shared" si="2"/>
        <v>https://raw.githubusercontent.com/PatrickVibild/TellusAmazonPictures/master/pictures/Lenovo/E470/IT/3.jpg</v>
      </c>
      <c r="P6" t="str">
        <f t="shared" si="3"/>
        <v>https://raw.githubusercontent.com/PatrickVibild/TellusAmazonPictures/master/pictures/Lenovo/E470/IT/4.jpg</v>
      </c>
      <c r="Q6" t="str">
        <f t="shared" si="4"/>
        <v>https://raw.githubusercontent.com/PatrickVibild/TellusAmazonPictures/master/pictures/Lenovo/E470/IT/5.jpg</v>
      </c>
      <c r="R6" t="str">
        <f t="shared" si="5"/>
        <v>https://raw.githubusercontent.com/PatrickVibild/TellusAmazonPictures/master/pictures/Lenovo/E470/IT/6.jpg</v>
      </c>
      <c r="S6" t="str">
        <f t="shared" si="6"/>
        <v>https://raw.githubusercontent.com/PatrickVibild/TellusAmazonPictures/master/pictures/Lenovo/E470/IT/7.jpg</v>
      </c>
      <c r="T6" t="str">
        <f t="shared" si="7"/>
        <v>https://raw.githubusercontent.com/PatrickVibild/TellusAmazonPictures/master/pictures/Lenovo/E470/IT/8.jpg</v>
      </c>
      <c r="U6" t="str">
        <f t="shared" si="8"/>
        <v>https://raw.githubusercontent.com/PatrickVibild/TellusAmazonPictures/master/pictures/Lenovo/E470/IT/9.jpg</v>
      </c>
      <c r="V6" s="43">
        <f>MATCH(G6,options!$D$1:$D$20,0)</f>
        <v>3</v>
      </c>
    </row>
    <row r="7" spans="1:22" ht="28" x14ac:dyDescent="0.15">
      <c r="A7" s="38" t="s">
        <v>380</v>
      </c>
      <c r="B7" s="50" t="str">
        <f>IF(B6=options!C1,"32","41")</f>
        <v>32</v>
      </c>
      <c r="C7" s="42" t="b">
        <f>FALSE()</f>
        <v>0</v>
      </c>
      <c r="D7" s="42" t="b">
        <f>TRUE()</f>
        <v>1</v>
      </c>
      <c r="E7" s="37">
        <v>5714401475040</v>
      </c>
      <c r="F7" s="37" t="s">
        <v>381</v>
      </c>
      <c r="G7" s="43" t="s">
        <v>382</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4" t="b">
        <f>TRUE()</f>
        <v>1</v>
      </c>
      <c r="J7" s="45" t="b">
        <f>FALSE()</f>
        <v>0</v>
      </c>
      <c r="K7" s="37" t="s">
        <v>626</v>
      </c>
      <c r="L7" s="46" t="b">
        <v>1</v>
      </c>
      <c r="M7" s="47" t="str">
        <f t="shared" si="0"/>
        <v>https://raw.githubusercontent.com/PatrickVibild/TellusAmazonPictures/master/pictures/Lenovo/E470/ES/1.jpg</v>
      </c>
      <c r="N7" s="47" t="str">
        <f t="shared" si="1"/>
        <v>https://raw.githubusercontent.com/PatrickVibild/TellusAmazonPictures/master/pictures/Lenovo/E470/ES/2.jpg</v>
      </c>
      <c r="O7" s="48" t="str">
        <f t="shared" si="2"/>
        <v>https://raw.githubusercontent.com/PatrickVibild/TellusAmazonPictures/master/pictures/Lenovo/E470/ES/3.jpg</v>
      </c>
      <c r="P7" t="str">
        <f t="shared" si="3"/>
        <v>https://raw.githubusercontent.com/PatrickVibild/TellusAmazonPictures/master/pictures/Lenovo/E470/ES/4.jpg</v>
      </c>
      <c r="Q7" t="str">
        <f t="shared" si="4"/>
        <v>https://raw.githubusercontent.com/PatrickVibild/TellusAmazonPictures/master/pictures/Lenovo/E470/ES/5.jpg</v>
      </c>
      <c r="R7" t="str">
        <f t="shared" si="5"/>
        <v>https://raw.githubusercontent.com/PatrickVibild/TellusAmazonPictures/master/pictures/Lenovo/E470/ES/6.jpg</v>
      </c>
      <c r="S7" t="str">
        <f t="shared" si="6"/>
        <v>https://raw.githubusercontent.com/PatrickVibild/TellusAmazonPictures/master/pictures/Lenovo/E470/ES/7.jpg</v>
      </c>
      <c r="T7" t="str">
        <f t="shared" si="7"/>
        <v>https://raw.githubusercontent.com/PatrickVibild/TellusAmazonPictures/master/pictures/Lenovo/E470/ES/8.jpg</v>
      </c>
      <c r="U7" t="str">
        <f t="shared" si="8"/>
        <v>https://raw.githubusercontent.com/PatrickVibild/TellusAmazonPictures/master/pictures/Lenovo/E470/ES/9.jpg</v>
      </c>
      <c r="V7" s="43">
        <f>MATCH(G7,options!$D$1:$D$20,0)</f>
        <v>4</v>
      </c>
    </row>
    <row r="8" spans="1:22" ht="28" x14ac:dyDescent="0.15">
      <c r="A8" s="38" t="s">
        <v>383</v>
      </c>
      <c r="B8" s="50" t="str">
        <f>IF(B6=options!C1,"18","17")</f>
        <v>18</v>
      </c>
      <c r="C8" s="42" t="b">
        <f>FALSE()</f>
        <v>0</v>
      </c>
      <c r="D8" s="42" t="b">
        <f>TRUE()</f>
        <v>1</v>
      </c>
      <c r="E8" s="37">
        <v>5714401475057</v>
      </c>
      <c r="F8" s="37" t="s">
        <v>384</v>
      </c>
      <c r="G8" s="43" t="s">
        <v>385</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7" t="s">
        <v>627</v>
      </c>
      <c r="L8" s="46" t="b">
        <v>1</v>
      </c>
      <c r="M8" s="47" t="str">
        <f t="shared" si="0"/>
        <v>https://raw.githubusercontent.com/PatrickVibild/TellusAmazonPictures/master/pictures/Lenovo/E470/UK/1.jpg</v>
      </c>
      <c r="N8" s="47" t="str">
        <f t="shared" si="1"/>
        <v>https://raw.githubusercontent.com/PatrickVibild/TellusAmazonPictures/master/pictures/Lenovo/E470/UK/2.jpg</v>
      </c>
      <c r="O8" s="48" t="str">
        <f t="shared" si="2"/>
        <v>https://raw.githubusercontent.com/PatrickVibild/TellusAmazonPictures/master/pictures/Lenovo/E470/UK/3.jpg</v>
      </c>
      <c r="P8" t="str">
        <f t="shared" si="3"/>
        <v>https://raw.githubusercontent.com/PatrickVibild/TellusAmazonPictures/master/pictures/Lenovo/E470/UK/4.jpg</v>
      </c>
      <c r="Q8" t="str">
        <f t="shared" si="4"/>
        <v>https://raw.githubusercontent.com/PatrickVibild/TellusAmazonPictures/master/pictures/Lenovo/E470/UK/5.jpg</v>
      </c>
      <c r="R8" t="str">
        <f t="shared" si="5"/>
        <v>https://raw.githubusercontent.com/PatrickVibild/TellusAmazonPictures/master/pictures/Lenovo/E470/UK/6.jpg</v>
      </c>
      <c r="S8" t="str">
        <f t="shared" si="6"/>
        <v>https://raw.githubusercontent.com/PatrickVibild/TellusAmazonPictures/master/pictures/Lenovo/E470/UK/7.jpg</v>
      </c>
      <c r="T8" t="str">
        <f t="shared" si="7"/>
        <v>https://raw.githubusercontent.com/PatrickVibild/TellusAmazonPictures/master/pictures/Lenovo/E470/UK/8.jpg</v>
      </c>
      <c r="U8" t="str">
        <f t="shared" si="8"/>
        <v>https://raw.githubusercontent.com/PatrickVibild/TellusAmazonPictures/master/pictures/Lenovo/E470/UK/9.jpg</v>
      </c>
      <c r="V8" s="43">
        <f>MATCH(G8,options!$D$1:$D$20,0)</f>
        <v>5</v>
      </c>
    </row>
    <row r="9" spans="1:22" ht="28" x14ac:dyDescent="0.15">
      <c r="A9" s="38" t="s">
        <v>386</v>
      </c>
      <c r="B9" s="50" t="str">
        <f>IF(B6=options!C1,"2","5")</f>
        <v>2</v>
      </c>
      <c r="C9" s="42" t="b">
        <f>FALSE()</f>
        <v>0</v>
      </c>
      <c r="D9" s="42" t="b">
        <f>TRUE()</f>
        <v>1</v>
      </c>
      <c r="E9" s="37">
        <v>5714401475064</v>
      </c>
      <c r="F9" s="37" t="s">
        <v>387</v>
      </c>
      <c r="G9" s="43" t="s">
        <v>388</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4" t="b">
        <f>TRUE()</f>
        <v>1</v>
      </c>
      <c r="J9" s="45" t="b">
        <f>FALSE()</f>
        <v>0</v>
      </c>
      <c r="K9" s="37" t="s">
        <v>628</v>
      </c>
      <c r="L9" s="46" t="b">
        <v>1</v>
      </c>
      <c r="M9" s="47" t="str">
        <f t="shared" si="0"/>
        <v>https://raw.githubusercontent.com/PatrickVibild/TellusAmazonPictures/master/pictures/Lenovo/E470/NOR/1.jpg</v>
      </c>
      <c r="N9" s="47" t="str">
        <f t="shared" si="1"/>
        <v>https://raw.githubusercontent.com/PatrickVibild/TellusAmazonPictures/master/pictures/Lenovo/E470/NOR/2.jpg</v>
      </c>
      <c r="O9" s="48" t="str">
        <f t="shared" si="2"/>
        <v>https://raw.githubusercontent.com/PatrickVibild/TellusAmazonPictures/master/pictures/Lenovo/E470/NOR/3.jpg</v>
      </c>
      <c r="P9" t="str">
        <f t="shared" si="3"/>
        <v>https://raw.githubusercontent.com/PatrickVibild/TellusAmazonPictures/master/pictures/Lenovo/E470/NOR/4.jpg</v>
      </c>
      <c r="Q9" t="str">
        <f t="shared" si="4"/>
        <v>https://raw.githubusercontent.com/PatrickVibild/TellusAmazonPictures/master/pictures/Lenovo/E470/NOR/5.jpg</v>
      </c>
      <c r="R9" t="str">
        <f t="shared" si="5"/>
        <v>https://raw.githubusercontent.com/PatrickVibild/TellusAmazonPictures/master/pictures/Lenovo/E470/NOR/6.jpg</v>
      </c>
      <c r="S9" t="str">
        <f t="shared" si="6"/>
        <v>https://raw.githubusercontent.com/PatrickVibild/TellusAmazonPictures/master/pictures/Lenovo/E470/NOR/7.jpg</v>
      </c>
      <c r="T9" t="str">
        <f t="shared" si="7"/>
        <v>https://raw.githubusercontent.com/PatrickVibild/TellusAmazonPictures/master/pictures/Lenovo/E470/NOR/8.jpg</v>
      </c>
      <c r="U9" t="str">
        <f t="shared" si="8"/>
        <v>https://raw.githubusercontent.com/PatrickVibild/TellusAmazonPictures/master/pictures/Lenovo/E470/NOR/9.jpg</v>
      </c>
      <c r="V9" s="43">
        <f>MATCH(G9,options!$D$1:$D$20,0)</f>
        <v>6</v>
      </c>
    </row>
    <row r="10" spans="1:22" ht="14" x14ac:dyDescent="0.15">
      <c r="A10" t="s">
        <v>389</v>
      </c>
      <c r="B10" s="51"/>
      <c r="C10" s="42" t="b">
        <f>FALSE()</f>
        <v>0</v>
      </c>
      <c r="D10" s="42" t="b">
        <f>FALSE()</f>
        <v>0</v>
      </c>
      <c r="E10" s="37">
        <v>5714401475071</v>
      </c>
      <c r="F10" s="37" t="s">
        <v>390</v>
      </c>
      <c r="G10" s="43" t="s">
        <v>391</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44" t="b">
        <f>TRUE()</f>
        <v>1</v>
      </c>
      <c r="J10" s="45" t="b">
        <f>FALSE()</f>
        <v>0</v>
      </c>
      <c r="K10" s="37" t="s">
        <v>392</v>
      </c>
      <c r="L10" s="46" t="b">
        <f>FALSE()</f>
        <v>0</v>
      </c>
      <c r="M10" s="47" t="str">
        <f t="shared" si="0"/>
        <v>https://download.lenovo.com/Images/Parts/01AX086/01AX086_A.jpg</v>
      </c>
      <c r="N10" s="47" t="str">
        <f t="shared" si="1"/>
        <v>https://download.lenovo.com/Images/Parts/01AX086/01AX086_B.jpg</v>
      </c>
      <c r="O10" s="48" t="str">
        <f t="shared" si="2"/>
        <v>https://download.lenovo.com/Images/Parts/01AX086/01AX086_details.jpg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8" t="s">
        <v>393</v>
      </c>
      <c r="B11" s="52">
        <v>150</v>
      </c>
      <c r="C11" s="42" t="b">
        <f>FALSE()</f>
        <v>0</v>
      </c>
      <c r="D11" s="42" t="b">
        <f>FALSE()</f>
        <v>0</v>
      </c>
      <c r="E11" s="37">
        <v>5714401475088</v>
      </c>
      <c r="F11" s="37" t="s">
        <v>394</v>
      </c>
      <c r="G11" s="43" t="s">
        <v>395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Bulgare</v>
      </c>
      <c r="I11" s="44" t="b">
        <f>TRUE()</f>
        <v>1</v>
      </c>
      <c r="J11" s="45" t="b">
        <f>FALSE()</f>
        <v>0</v>
      </c>
      <c r="K11" s="37"/>
      <c r="L11" s="46" t="b">
        <f>FALSE()</f>
        <v>0</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7">
        <v>5714401475095</v>
      </c>
      <c r="F12" s="37" t="s">
        <v>396</v>
      </c>
      <c r="G12" s="43" t="s">
        <v>397</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Tchèque</v>
      </c>
      <c r="I12" s="44" t="b">
        <f>TRUE()</f>
        <v>1</v>
      </c>
      <c r="J12" s="45" t="b">
        <f>FALSE()</f>
        <v>0</v>
      </c>
      <c r="K12" s="37" t="s">
        <v>398</v>
      </c>
      <c r="L12" s="46" t="b">
        <f>FALSE()</f>
        <v>0</v>
      </c>
      <c r="M12" s="47" t="str">
        <f t="shared" si="0"/>
        <v>https://download.lenovo.com/Images/Parts/01AX088/01AX088_A.jpg</v>
      </c>
      <c r="N12" s="47" t="str">
        <f t="shared" si="1"/>
        <v>https://download.lenovo.com/Images/Parts/01AX088/01AX088_B.jpg</v>
      </c>
      <c r="O12" s="48" t="str">
        <f t="shared" si="2"/>
        <v>https://download.lenovo.com/Images/Parts/01AX088/01AX088_details.jpg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8" t="s">
        <v>399</v>
      </c>
      <c r="B13" s="37" t="s">
        <v>400</v>
      </c>
      <c r="C13" s="42" t="b">
        <f>FALSE()</f>
        <v>0</v>
      </c>
      <c r="D13" s="42" t="b">
        <f>FALSE()</f>
        <v>0</v>
      </c>
      <c r="E13" s="37">
        <v>5714401475101</v>
      </c>
      <c r="F13" s="37" t="s">
        <v>401</v>
      </c>
      <c r="G13" s="43" t="s">
        <v>402</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Danois</v>
      </c>
      <c r="I13" s="44" t="b">
        <f>TRUE()</f>
        <v>1</v>
      </c>
      <c r="J13" s="45" t="b">
        <f>FALSE()</f>
        <v>0</v>
      </c>
      <c r="K13" s="37" t="s">
        <v>403</v>
      </c>
      <c r="L13" s="46" t="b">
        <f>FALSE()</f>
        <v>0</v>
      </c>
      <c r="M13" s="47" t="str">
        <f t="shared" si="0"/>
        <v>https://download.lenovo.com/Images/Parts/01AX089/01AX089_A.jpg</v>
      </c>
      <c r="N13" s="47" t="str">
        <f t="shared" si="1"/>
        <v>https://download.lenovo.com/Images/Parts/01AX089/01AX089_B.jpg</v>
      </c>
      <c r="O13" s="48" t="str">
        <f t="shared" si="2"/>
        <v>https://download.lenovo.com/Images/Parts/01AX089/01AX089_details.jpg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8" t="s">
        <v>404</v>
      </c>
      <c r="B14" s="37">
        <v>5714401475996</v>
      </c>
      <c r="C14" s="42" t="b">
        <f>FALSE()</f>
        <v>0</v>
      </c>
      <c r="D14" s="42" t="b">
        <f>FALSE()</f>
        <v>0</v>
      </c>
      <c r="E14" s="37">
        <v>5714401475118</v>
      </c>
      <c r="F14" s="37" t="s">
        <v>405</v>
      </c>
      <c r="G14" s="43" t="s">
        <v>406</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44" t="b">
        <f>TRUE()</f>
        <v>1</v>
      </c>
      <c r="J14" s="45" t="b">
        <f>FALSE()</f>
        <v>0</v>
      </c>
      <c r="K14" s="37" t="s">
        <v>407</v>
      </c>
      <c r="L14" s="46" t="b">
        <f>FALSE()</f>
        <v>0</v>
      </c>
      <c r="M14" s="47" t="str">
        <f t="shared" si="0"/>
        <v>https://download.lenovo.com/Images/Parts/01AX095/01AX095_A.jpg</v>
      </c>
      <c r="N14" s="47" t="str">
        <f t="shared" si="1"/>
        <v>https://download.lenovo.com/Images/Parts/01AX095/01AX095_B.jpg</v>
      </c>
      <c r="O14" s="48" t="str">
        <f t="shared" si="2"/>
        <v>https://download.lenovo.com/Images/Parts/01AX095/01AX095_details.jpg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t="b">
        <f>FALSE()</f>
        <v>0</v>
      </c>
      <c r="D15" s="42" t="b">
        <f>FALSE()</f>
        <v>0</v>
      </c>
      <c r="E15" s="37">
        <v>5714401475125</v>
      </c>
      <c r="F15" s="37" t="s">
        <v>408</v>
      </c>
      <c r="G15" s="43" t="s">
        <v>409</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44" t="b">
        <f>TRUE()</f>
        <v>1</v>
      </c>
      <c r="J15" s="45" t="b">
        <f>FALSE()</f>
        <v>0</v>
      </c>
      <c r="K15" s="37"/>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28" x14ac:dyDescent="0.15">
      <c r="A16" s="38" t="s">
        <v>410</v>
      </c>
      <c r="B16" s="39" t="s">
        <v>622</v>
      </c>
      <c r="C16" s="42" t="b">
        <f>FALSE()</f>
        <v>0</v>
      </c>
      <c r="D16" s="42" t="b">
        <f>FALSE()</f>
        <v>0</v>
      </c>
      <c r="E16" s="37">
        <v>5714401475132</v>
      </c>
      <c r="F16" s="37" t="s">
        <v>411</v>
      </c>
      <c r="G16" s="43" t="s">
        <v>412</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44" t="b">
        <f>TRUE()</f>
        <v>1</v>
      </c>
      <c r="J16" s="45" t="b">
        <f>FALSE()</f>
        <v>0</v>
      </c>
      <c r="K16" s="37" t="s">
        <v>413</v>
      </c>
      <c r="L16" s="46" t="b">
        <v>1</v>
      </c>
      <c r="M16" s="47" t="str">
        <f t="shared" si="0"/>
        <v>https://raw.githubusercontent.com/PatrickVibild/TellusAmazonPictures/master/pictures/Lenovo/E470/NO/1.jpg</v>
      </c>
      <c r="N16" s="47" t="str">
        <f t="shared" si="1"/>
        <v>https://raw.githubusercontent.com/PatrickVibild/TellusAmazonPictures/master/pictures/Lenovo/E470/NO/2.jpg</v>
      </c>
      <c r="O16" s="48" t="str">
        <f t="shared" si="2"/>
        <v>https://raw.githubusercontent.com/PatrickVibild/TellusAmazonPictures/master/pictures/Lenovo/E470/NO/3.jpg</v>
      </c>
      <c r="P16" t="str">
        <f t="shared" si="3"/>
        <v>https://raw.githubusercontent.com/PatrickVibild/TellusAmazonPictures/master/pictures/Lenovo/E470/NO/4.jpg</v>
      </c>
      <c r="Q16" t="str">
        <f t="shared" si="4"/>
        <v>https://raw.githubusercontent.com/PatrickVibild/TellusAmazonPictures/master/pictures/Lenovo/E470/NO/5.jpg</v>
      </c>
      <c r="R16" t="str">
        <f t="shared" si="5"/>
        <v>https://raw.githubusercontent.com/PatrickVibild/TellusAmazonPictures/master/pictures/Lenovo/E470/NO/6.jpg</v>
      </c>
      <c r="S16" t="str">
        <f t="shared" si="6"/>
        <v>https://raw.githubusercontent.com/PatrickVibild/TellusAmazonPictures/master/pictures/Lenovo/E470/NO/7.jpg</v>
      </c>
      <c r="T16" t="str">
        <f t="shared" si="7"/>
        <v>https://raw.githubusercontent.com/PatrickVibild/TellusAmazonPictures/master/pictures/Lenovo/E470/NO/8.jpg</v>
      </c>
      <c r="U16" t="str">
        <f t="shared" si="8"/>
        <v>https://raw.githubusercontent.com/PatrickVibild/TellusAmazonPictures/master/pictures/Lenovo/E470/NO/9.jpg</v>
      </c>
      <c r="V16" s="43">
        <f>MATCH(G16,options!$D$1:$D$20,0)</f>
        <v>11</v>
      </c>
    </row>
    <row r="17" spans="1:22" ht="14" x14ac:dyDescent="0.15">
      <c r="B17" s="51"/>
      <c r="C17" s="42" t="b">
        <f>FALSE()</f>
        <v>0</v>
      </c>
      <c r="D17" s="42" t="b">
        <f>FALSE()</f>
        <v>0</v>
      </c>
      <c r="E17" s="37">
        <v>5714401475149</v>
      </c>
      <c r="F17" s="37" t="s">
        <v>414</v>
      </c>
      <c r="G17" s="43" t="s">
        <v>415</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44" t="b">
        <f>TRUE()</f>
        <v>1</v>
      </c>
      <c r="J17" s="45" t="b">
        <f>FALSE()</f>
        <v>0</v>
      </c>
      <c r="K17" s="37" t="s">
        <v>416</v>
      </c>
      <c r="L17" s="46" t="b">
        <f>FALSE()</f>
        <v>0</v>
      </c>
      <c r="M17" s="47" t="str">
        <f t="shared" si="0"/>
        <v>https://download.lenovo.com/Images/Parts/01AX101/01AX101_A.jpg</v>
      </c>
      <c r="N17" s="47" t="str">
        <f t="shared" si="1"/>
        <v>https://download.lenovo.com/Images/Parts/01AX101/01AX101_B.jpg</v>
      </c>
      <c r="O17" s="48" t="str">
        <f t="shared" si="2"/>
        <v>https://download.lenovo.com/Images/Parts/01AX101/01AX101_details.jpg</v>
      </c>
      <c r="P17" t="str">
        <f t="shared" si="3"/>
        <v/>
      </c>
      <c r="Q17" t="str">
        <f t="shared" si="4"/>
        <v/>
      </c>
      <c r="R17" t="str">
        <f t="shared" si="5"/>
        <v/>
      </c>
      <c r="S17" t="str">
        <f t="shared" si="6"/>
        <v/>
      </c>
      <c r="T17" t="str">
        <f t="shared" si="7"/>
        <v/>
      </c>
      <c r="U17" t="str">
        <f t="shared" si="8"/>
        <v/>
      </c>
      <c r="V17" s="43">
        <f>MATCH(G17,options!$D$1:$D$20,0)</f>
        <v>12</v>
      </c>
    </row>
    <row r="18" spans="1:22" ht="14" x14ac:dyDescent="0.15">
      <c r="A18" s="38" t="s">
        <v>417</v>
      </c>
      <c r="B18" s="52">
        <v>5</v>
      </c>
      <c r="C18" s="42" t="b">
        <f>FALSE()</f>
        <v>0</v>
      </c>
      <c r="D18" s="42" t="b">
        <f>FALSE()</f>
        <v>0</v>
      </c>
      <c r="E18" s="37">
        <v>5714401475156</v>
      </c>
      <c r="F18" s="37" t="s">
        <v>418</v>
      </c>
      <c r="G18" s="43" t="s">
        <v>419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44" t="b">
        <f>TRUE()</f>
        <v>1</v>
      </c>
      <c r="J18" s="45" t="b">
        <f>FALSE()</f>
        <v>0</v>
      </c>
      <c r="K18" s="37" t="s">
        <v>420</v>
      </c>
      <c r="L18" s="46" t="b">
        <f>FALSE()</f>
        <v>0</v>
      </c>
      <c r="M18" s="47" t="str">
        <f t="shared" si="0"/>
        <v>https://download.lenovo.com/Images/Parts/01AX102/01AX102_A.jpg</v>
      </c>
      <c r="N18" s="47" t="str">
        <f t="shared" si="1"/>
        <v>https://download.lenovo.com/Images/Parts/01AX102/01AX102_B.jpg</v>
      </c>
      <c r="O18" s="48" t="str">
        <f t="shared" si="2"/>
        <v>https://download.lenovo.com/Images/Parts/01AX102/01AX102_details.jpg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t="b">
        <f>FALSE()</f>
        <v>0</v>
      </c>
      <c r="D19" s="42" t="b">
        <f>FALSE()</f>
        <v>0</v>
      </c>
      <c r="E19" s="37">
        <v>5714401475163</v>
      </c>
      <c r="F19" s="37" t="s">
        <v>421</v>
      </c>
      <c r="G19" s="43" t="s">
        <v>422</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44" t="b">
        <f>TRUE()</f>
        <v>1</v>
      </c>
      <c r="J19" s="45" t="b">
        <f>FALSE()</f>
        <v>0</v>
      </c>
      <c r="K19" s="37" t="s">
        <v>423</v>
      </c>
      <c r="L19" s="46" t="b">
        <f>FALSE()</f>
        <v>0</v>
      </c>
      <c r="M19" s="47" t="str">
        <f t="shared" si="0"/>
        <v>https://download.lenovo.com/Images/Parts/01AX106/01AX106_A.jpg</v>
      </c>
      <c r="N19" s="47" t="str">
        <f t="shared" si="1"/>
        <v>https://download.lenovo.com/Images/Parts/01AX106/01AX106_B.jpg</v>
      </c>
      <c r="O19" s="48" t="str">
        <f t="shared" si="2"/>
        <v>https://download.lenovo.com/Images/Parts/01AX106/01AX106_details.jpg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8" t="s">
        <v>424</v>
      </c>
      <c r="B20" s="53" t="s">
        <v>425</v>
      </c>
      <c r="C20" s="42" t="b">
        <f>FALSE()</f>
        <v>0</v>
      </c>
      <c r="D20" s="42" t="b">
        <f>FALSE()</f>
        <v>0</v>
      </c>
      <c r="E20" s="37">
        <v>5714401475170</v>
      </c>
      <c r="F20" s="37" t="s">
        <v>426</v>
      </c>
      <c r="G20" s="43" t="s">
        <v>427</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44" t="b">
        <f>TRUE()</f>
        <v>1</v>
      </c>
      <c r="J20" s="45" t="b">
        <f>FALSE()</f>
        <v>0</v>
      </c>
      <c r="K20" s="37" t="s">
        <v>428</v>
      </c>
      <c r="L20" s="46" t="b">
        <f>FALSE()</f>
        <v>0</v>
      </c>
      <c r="M20" s="47" t="str">
        <f t="shared" si="0"/>
        <v>https://download.lenovo.com/Images/Parts/01AX027/01AX027_A.jpg</v>
      </c>
      <c r="N20" s="47" t="str">
        <f t="shared" si="1"/>
        <v>https://download.lenovo.com/Images/Parts/01AX027/01AX027_B.jpg</v>
      </c>
      <c r="O20" s="48" t="str">
        <f t="shared" si="2"/>
        <v>https://download.lenovo.com/Images/Parts/01AX027/01AX027_details.jpg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7">
        <v>5714401475187</v>
      </c>
      <c r="F21" s="37" t="s">
        <v>429</v>
      </c>
      <c r="G21" s="43" t="s">
        <v>430</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7" t="s">
        <v>431</v>
      </c>
      <c r="L21" s="46" t="b">
        <v>1</v>
      </c>
      <c r="M21" s="47" t="str">
        <f t="shared" si="0"/>
        <v>https://raw.githubusercontent.com/PatrickVibild/TellusAmazonPictures/master/pictures/Lenovo/E470/USI/1.jpg</v>
      </c>
      <c r="N21" s="47" t="str">
        <f t="shared" si="1"/>
        <v>https://raw.githubusercontent.com/PatrickVibild/TellusAmazonPictures/master/pictures/Lenovo/E470/USI/2.jpg</v>
      </c>
      <c r="O21" s="48" t="str">
        <f t="shared" si="2"/>
        <v>https://raw.githubusercontent.com/PatrickVibild/TellusAmazonPictures/master/pictures/Lenovo/E470/USI/3.jpg</v>
      </c>
      <c r="P21" t="str">
        <f t="shared" si="3"/>
        <v>https://raw.githubusercontent.com/PatrickVibild/TellusAmazonPictures/master/pictures/Lenovo/E470/USI/4.jpg</v>
      </c>
      <c r="Q21" t="str">
        <f t="shared" si="4"/>
        <v>https://raw.githubusercontent.com/PatrickVibild/TellusAmazonPictures/master/pictures/Lenovo/E470/USI/5.jpg</v>
      </c>
      <c r="R21" t="str">
        <f t="shared" si="5"/>
        <v>https://raw.githubusercontent.com/PatrickVibild/TellusAmazonPictures/master/pictures/Lenovo/E470/USI/6.jpg</v>
      </c>
      <c r="S21" t="str">
        <f t="shared" si="6"/>
        <v>https://raw.githubusercontent.com/PatrickVibild/TellusAmazonPictures/master/pictures/Lenovo/E470/USI/7.jpg</v>
      </c>
      <c r="T21" t="str">
        <f t="shared" si="7"/>
        <v>https://raw.githubusercontent.com/PatrickVibild/TellusAmazonPictures/master/pictures/Lenovo/E470/USI/8.jpg</v>
      </c>
      <c r="U21" t="str">
        <f t="shared" si="8"/>
        <v>https://raw.githubusercontent.com/PatrickVibild/TellusAmazonPictures/master/pictures/Lenovo/E470/USI/9.jpg</v>
      </c>
      <c r="V21" s="43">
        <f>MATCH(G21,options!$D$1:$D$20,0)</f>
        <v>16</v>
      </c>
    </row>
    <row r="22" spans="1:22" ht="14" x14ac:dyDescent="0.15">
      <c r="B22" s="51"/>
      <c r="C22" s="42" t="b">
        <f>FALSE()</f>
        <v>0</v>
      </c>
      <c r="D22" s="42" t="b">
        <f>FALSE()</f>
        <v>0</v>
      </c>
      <c r="E22" s="37">
        <v>5714401475194</v>
      </c>
      <c r="F22" s="37" t="s">
        <v>432</v>
      </c>
      <c r="G22" s="43" t="s">
        <v>433</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44" t="b">
        <f>TRUE()</f>
        <v>1</v>
      </c>
      <c r="J22" s="45" t="b">
        <f>FALSE()</f>
        <v>0</v>
      </c>
      <c r="K22" s="37" t="s">
        <v>434</v>
      </c>
      <c r="L22" s="46" t="b">
        <f>FALSE()</f>
        <v>0</v>
      </c>
      <c r="M22" s="47" t="str">
        <f t="shared" si="0"/>
        <v>https://download.lenovo.com/Images/Parts/01AX103/01AX103_A.jpg</v>
      </c>
      <c r="N22" s="47" t="str">
        <f t="shared" si="1"/>
        <v>https://download.lenovo.com/Images/Parts/01AX103/01AX103_B.jpg</v>
      </c>
      <c r="O22" s="48" t="str">
        <f t="shared" si="2"/>
        <v>https://download.lenovo.com/Images/Parts/01AX103/01AX103_details.jpg</v>
      </c>
      <c r="P22" t="str">
        <f t="shared" si="3"/>
        <v/>
      </c>
      <c r="Q22" t="str">
        <f t="shared" si="4"/>
        <v/>
      </c>
      <c r="R22" t="str">
        <f t="shared" si="5"/>
        <v/>
      </c>
      <c r="S22" t="str">
        <f t="shared" si="6"/>
        <v/>
      </c>
      <c r="T22" t="str">
        <f t="shared" si="7"/>
        <v/>
      </c>
      <c r="U22" t="str">
        <f t="shared" si="8"/>
        <v/>
      </c>
      <c r="V22" s="43">
        <f>MATCH(G22,options!$D$1:$D$20,0)</f>
        <v>17</v>
      </c>
    </row>
    <row r="23" spans="1:22" ht="56" x14ac:dyDescent="0.15">
      <c r="A23" s="38" t="s">
        <v>435</v>
      </c>
      <c r="B23" s="39"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2" t="b">
        <f>TRUE()</f>
        <v>1</v>
      </c>
      <c r="D23" s="42" t="b">
        <f>FALSE()</f>
        <v>0</v>
      </c>
      <c r="E23" s="37">
        <v>5714401475200</v>
      </c>
      <c r="F23" s="37" t="s">
        <v>436</v>
      </c>
      <c r="G23" s="43" t="s">
        <v>437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7"/>
      <c r="L23" s="46" t="b">
        <v>0</v>
      </c>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8" t="s">
        <v>438</v>
      </c>
      <c r="B24" s="39"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2"/>
      <c r="D24" s="42"/>
      <c r="E24" s="37"/>
      <c r="F24" s="37"/>
      <c r="G24" s="43"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44"/>
      <c r="J24" s="45"/>
      <c r="K24" s="37"/>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8" t="s">
        <v>439</v>
      </c>
      <c r="B25" s="39"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2"/>
      <c r="D25" s="42"/>
      <c r="E25" s="37"/>
      <c r="F25" s="37"/>
      <c r="G25" s="43" t="s">
        <v>375</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44"/>
      <c r="J25" s="45"/>
      <c r="K25" s="37"/>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8" t="s">
        <v>440</v>
      </c>
      <c r="B26" s="39"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2"/>
      <c r="D26" s="42"/>
      <c r="E26" s="37"/>
      <c r="F26" s="37"/>
      <c r="G26" s="43" t="s">
        <v>379</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44"/>
      <c r="J26" s="45"/>
      <c r="K26" s="37"/>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8" t="s">
        <v>439</v>
      </c>
      <c r="B27" s="39"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Lenovo {model}. Veuillez vérifier attentivement l'image et la description avant d'acheter un clavier. Cela garantit que vous obtenez le bon clavier d'ordinateur portable pour votre ordinateur. Installation super facile. </v>
      </c>
      <c r="C27" s="42"/>
      <c r="D27" s="42"/>
      <c r="E27" s="37"/>
      <c r="F27" s="37"/>
      <c r="G27" s="43" t="s">
        <v>382</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44"/>
      <c r="J27" s="45"/>
      <c r="K27" s="37"/>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7"/>
      <c r="F28" s="37"/>
      <c r="G28" s="43" t="s">
        <v>385</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7"/>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8" t="s">
        <v>441</v>
      </c>
      <c r="B29" s="39"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2"/>
      <c r="D29" s="42"/>
      <c r="E29" s="37"/>
      <c r="F29" s="37"/>
      <c r="G29" s="43" t="s">
        <v>388</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44"/>
      <c r="J29" s="45"/>
      <c r="K29" s="37"/>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7"/>
      <c r="F30" s="37"/>
      <c r="G30" s="43" t="s">
        <v>391</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44"/>
      <c r="J30" s="45"/>
      <c r="K30" s="37"/>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8" t="s">
        <v>442</v>
      </c>
      <c r="B31" s="39"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2"/>
      <c r="D31" s="42"/>
      <c r="E31" s="37"/>
      <c r="F31" s="37"/>
      <c r="G31" s="43" t="s">
        <v>395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44"/>
      <c r="J31" s="45"/>
      <c r="K31" s="37"/>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7"/>
      <c r="F32" s="37"/>
      <c r="G32" s="43" t="s">
        <v>397</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44"/>
      <c r="J32" s="45"/>
      <c r="K32" s="37"/>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8" t="s">
        <v>443</v>
      </c>
      <c r="B33" s="39"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2"/>
      <c r="D33" s="42"/>
      <c r="E33" s="37"/>
      <c r="F33" s="37"/>
      <c r="G33" s="43" t="s">
        <v>402</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44"/>
      <c r="J33" s="45"/>
      <c r="K33" s="37"/>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7"/>
      <c r="F34" s="37"/>
      <c r="G34" s="43" t="s">
        <v>406</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44"/>
      <c r="J34" s="45"/>
      <c r="K34" s="37"/>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7"/>
      <c r="F35" s="37"/>
      <c r="G35" s="43" t="s">
        <v>409</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8" t="s">
        <v>444</v>
      </c>
      <c r="B36" s="53" t="s">
        <v>375</v>
      </c>
      <c r="C36" s="42"/>
      <c r="D36" s="42"/>
      <c r="E36" s="37"/>
      <c r="F36" s="37"/>
      <c r="G36" s="43" t="s">
        <v>412</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44"/>
      <c r="J36" s="45"/>
      <c r="K36" s="37"/>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446</v>
      </c>
      <c r="B37" s="53" t="s">
        <v>449</v>
      </c>
      <c r="C37" s="42"/>
      <c r="D37" s="42"/>
      <c r="E37" s="37"/>
      <c r="F37" s="37"/>
      <c r="G37" s="43" t="s">
        <v>415</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44"/>
      <c r="J37" s="45"/>
      <c r="K37" s="37"/>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7"/>
      <c r="F38" s="37"/>
      <c r="G38" s="43" t="s">
        <v>419</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44"/>
      <c r="J38" s="45"/>
      <c r="K38" s="37"/>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7"/>
      <c r="F39" s="37"/>
      <c r="G39" s="43" t="s">
        <v>422</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44"/>
      <c r="J39" s="45"/>
      <c r="K39" s="37"/>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7"/>
      <c r="F40" s="37"/>
      <c r="G40" s="43" t="s">
        <v>427</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44"/>
      <c r="J40" s="45"/>
      <c r="K40" s="37"/>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7"/>
      <c r="F41" s="37"/>
      <c r="G41" s="43" t="s">
        <v>430</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7"/>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7"/>
      <c r="F42" s="37"/>
      <c r="G42" s="43" t="s">
        <v>433</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4"/>
      <c r="J42" s="45"/>
      <c r="K42" s="37"/>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7"/>
      <c r="F43" s="37"/>
      <c r="G43" s="43" t="s">
        <v>437</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7"/>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425</v>
      </c>
      <c r="B1" s="42" t="b">
        <f>TRUE()</f>
        <v>1</v>
      </c>
      <c r="C1" t="s">
        <v>447</v>
      </c>
      <c r="D1" s="43" t="s">
        <v>372</v>
      </c>
      <c r="E1" t="s">
        <v>448</v>
      </c>
      <c r="F1" t="s">
        <v>445</v>
      </c>
      <c r="G1" t="s">
        <v>449</v>
      </c>
    </row>
    <row r="2" spans="1:7" x14ac:dyDescent="0.15">
      <c r="A2" t="s">
        <v>450</v>
      </c>
      <c r="B2" s="42" t="b">
        <f>FALSE()</f>
        <v>0</v>
      </c>
      <c r="C2" t="s">
        <v>377</v>
      </c>
      <c r="D2" s="43" t="s">
        <v>375</v>
      </c>
      <c r="E2" t="s">
        <v>451</v>
      </c>
      <c r="F2" t="s">
        <v>375</v>
      </c>
      <c r="G2" t="s">
        <v>437</v>
      </c>
    </row>
    <row r="3" spans="1:7" x14ac:dyDescent="0.15">
      <c r="A3" t="s">
        <v>452</v>
      </c>
      <c r="D3" s="43" t="s">
        <v>379</v>
      </c>
      <c r="E3" t="s">
        <v>453</v>
      </c>
      <c r="F3" t="s">
        <v>372</v>
      </c>
    </row>
    <row r="4" spans="1:7" x14ac:dyDescent="0.15">
      <c r="D4" s="43" t="s">
        <v>382</v>
      </c>
      <c r="E4" t="s">
        <v>454</v>
      </c>
      <c r="F4" t="s">
        <v>379</v>
      </c>
    </row>
    <row r="5" spans="1:7" x14ac:dyDescent="0.15">
      <c r="D5" s="43" t="s">
        <v>385</v>
      </c>
      <c r="E5" t="s">
        <v>455</v>
      </c>
      <c r="F5" t="s">
        <v>382</v>
      </c>
    </row>
    <row r="6" spans="1:7" x14ac:dyDescent="0.15">
      <c r="D6" s="43" t="s">
        <v>388</v>
      </c>
      <c r="E6" t="s">
        <v>456</v>
      </c>
      <c r="F6" t="s">
        <v>409</v>
      </c>
    </row>
    <row r="7" spans="1:7" x14ac:dyDescent="0.15">
      <c r="D7" s="43" t="s">
        <v>391</v>
      </c>
      <c r="E7" t="s">
        <v>457</v>
      </c>
      <c r="F7" t="s">
        <v>415</v>
      </c>
    </row>
    <row r="8" spans="1:7" x14ac:dyDescent="0.15">
      <c r="D8" s="43" t="s">
        <v>395</v>
      </c>
      <c r="E8" t="s">
        <v>458</v>
      </c>
      <c r="F8" t="s">
        <v>629</v>
      </c>
    </row>
    <row r="9" spans="1:7" x14ac:dyDescent="0.15">
      <c r="D9" s="43" t="s">
        <v>402</v>
      </c>
      <c r="E9" t="s">
        <v>459</v>
      </c>
      <c r="F9" t="s">
        <v>630</v>
      </c>
    </row>
    <row r="10" spans="1:7" x14ac:dyDescent="0.15">
      <c r="D10" s="43" t="s">
        <v>409</v>
      </c>
      <c r="E10" t="s">
        <v>460</v>
      </c>
    </row>
    <row r="11" spans="1:7" x14ac:dyDescent="0.15">
      <c r="D11" s="43" t="s">
        <v>412</v>
      </c>
      <c r="E11" t="s">
        <v>461</v>
      </c>
    </row>
    <row r="12" spans="1:7" x14ac:dyDescent="0.15">
      <c r="D12" s="43" t="s">
        <v>415</v>
      </c>
      <c r="E12" t="s">
        <v>462</v>
      </c>
    </row>
    <row r="13" spans="1:7" x14ac:dyDescent="0.15">
      <c r="D13" s="43" t="s">
        <v>419</v>
      </c>
      <c r="E13" t="s">
        <v>463</v>
      </c>
    </row>
    <row r="14" spans="1:7" x14ac:dyDescent="0.15">
      <c r="D14" s="43" t="s">
        <v>422</v>
      </c>
      <c r="E14" t="s">
        <v>464</v>
      </c>
    </row>
    <row r="15" spans="1:7" x14ac:dyDescent="0.15">
      <c r="D15" s="43" t="s">
        <v>427</v>
      </c>
      <c r="E15" t="s">
        <v>465</v>
      </c>
    </row>
    <row r="16" spans="1:7" x14ac:dyDescent="0.15">
      <c r="D16" s="43" t="s">
        <v>430</v>
      </c>
      <c r="E16" s="57" t="s">
        <v>466</v>
      </c>
    </row>
    <row r="17" spans="4:5" x14ac:dyDescent="0.15">
      <c r="D17" s="43" t="s">
        <v>433</v>
      </c>
      <c r="E17" t="s">
        <v>467</v>
      </c>
    </row>
    <row r="18" spans="4:5" x14ac:dyDescent="0.15">
      <c r="D18" s="43" t="s">
        <v>437</v>
      </c>
      <c r="E18" t="s">
        <v>468</v>
      </c>
    </row>
    <row r="19" spans="4:5" x14ac:dyDescent="0.15">
      <c r="D19" s="43" t="s">
        <v>406</v>
      </c>
      <c r="E19" t="s">
        <v>469</v>
      </c>
    </row>
    <row r="20" spans="4:5" x14ac:dyDescent="0.15">
      <c r="D20" s="43" t="s">
        <v>397</v>
      </c>
      <c r="E20" t="s">
        <v>470</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445</v>
      </c>
    </row>
    <row r="3" spans="1:2" x14ac:dyDescent="0.15">
      <c r="B3" s="40" t="s">
        <v>471</v>
      </c>
    </row>
    <row r="4" spans="1:2" x14ac:dyDescent="0.15">
      <c r="B4" s="40" t="s">
        <v>472</v>
      </c>
    </row>
    <row r="5" spans="1:2" x14ac:dyDescent="0.15">
      <c r="B5" s="40" t="s">
        <v>473</v>
      </c>
    </row>
    <row r="6" spans="1:2" x14ac:dyDescent="0.15">
      <c r="A6" t="s">
        <v>474</v>
      </c>
      <c r="B6" s="40" t="s">
        <v>475</v>
      </c>
    </row>
    <row r="7" spans="1:2" x14ac:dyDescent="0.15">
      <c r="B7" s="40" t="s">
        <v>476</v>
      </c>
    </row>
    <row r="8" spans="1:2" x14ac:dyDescent="0.15">
      <c r="A8" t="s">
        <v>40</v>
      </c>
      <c r="B8" s="40" t="s">
        <v>477</v>
      </c>
    </row>
    <row r="9" spans="1:2" x14ac:dyDescent="0.15">
      <c r="A9" t="s">
        <v>478</v>
      </c>
      <c r="B9" s="40" t="s">
        <v>479</v>
      </c>
    </row>
    <row r="10" spans="1:2" x14ac:dyDescent="0.15">
      <c r="B10" t="s">
        <v>480</v>
      </c>
    </row>
    <row r="11" spans="1:2" x14ac:dyDescent="0.15">
      <c r="B11" t="s">
        <v>481</v>
      </c>
    </row>
    <row r="14" spans="1:2" x14ac:dyDescent="0.15">
      <c r="B14" s="40" t="s">
        <v>482</v>
      </c>
    </row>
    <row r="20" spans="2:2" x14ac:dyDescent="0.15">
      <c r="B20" s="43" t="s">
        <v>372</v>
      </c>
    </row>
    <row r="21" spans="2:2" x14ac:dyDescent="0.15">
      <c r="B21" s="43" t="s">
        <v>375</v>
      </c>
    </row>
    <row r="22" spans="2:2" x14ac:dyDescent="0.15">
      <c r="B22" s="43" t="s">
        <v>379</v>
      </c>
    </row>
    <row r="23" spans="2:2" x14ac:dyDescent="0.15">
      <c r="B23" s="43" t="s">
        <v>382</v>
      </c>
    </row>
    <row r="24" spans="2:2" x14ac:dyDescent="0.15">
      <c r="B24" s="43" t="s">
        <v>385</v>
      </c>
    </row>
    <row r="25" spans="2:2" x14ac:dyDescent="0.15">
      <c r="B25" s="43" t="s">
        <v>388</v>
      </c>
    </row>
    <row r="26" spans="2:2" x14ac:dyDescent="0.15">
      <c r="B26" s="43" t="s">
        <v>391</v>
      </c>
    </row>
    <row r="27" spans="2:2" x14ac:dyDescent="0.15">
      <c r="B27" s="43" t="s">
        <v>395</v>
      </c>
    </row>
    <row r="28" spans="2:2" x14ac:dyDescent="0.15">
      <c r="B28" s="43" t="s">
        <v>402</v>
      </c>
    </row>
    <row r="29" spans="2:2" x14ac:dyDescent="0.15">
      <c r="B29" s="43" t="s">
        <v>409</v>
      </c>
    </row>
    <row r="30" spans="2:2" x14ac:dyDescent="0.15">
      <c r="B30" s="43" t="s">
        <v>412</v>
      </c>
    </row>
    <row r="31" spans="2:2" x14ac:dyDescent="0.15">
      <c r="B31" s="43" t="s">
        <v>415</v>
      </c>
    </row>
    <row r="32" spans="2:2" x14ac:dyDescent="0.15">
      <c r="B32" s="43" t="s">
        <v>419</v>
      </c>
    </row>
    <row r="33" spans="2:4" x14ac:dyDescent="0.15">
      <c r="B33" s="43" t="s">
        <v>422</v>
      </c>
    </row>
    <row r="34" spans="2:4" x14ac:dyDescent="0.15">
      <c r="B34" s="43" t="s">
        <v>427</v>
      </c>
      <c r="D34" s="40"/>
    </row>
    <row r="35" spans="2:4" x14ac:dyDescent="0.15">
      <c r="B35" s="43" t="s">
        <v>430</v>
      </c>
      <c r="D35" s="40"/>
    </row>
    <row r="36" spans="2:4" x14ac:dyDescent="0.15">
      <c r="B36" s="43" t="s">
        <v>433</v>
      </c>
      <c r="D36" s="40"/>
    </row>
    <row r="37" spans="2:4" x14ac:dyDescent="0.15">
      <c r="B37" s="43" t="s">
        <v>437</v>
      </c>
      <c r="D37" s="40"/>
    </row>
    <row r="38" spans="2:4" x14ac:dyDescent="0.15">
      <c r="B38" s="43" t="s">
        <v>406</v>
      </c>
      <c r="D38" s="40"/>
    </row>
    <row r="39" spans="2:4" x14ac:dyDescent="0.15">
      <c r="B39" s="43" t="s">
        <v>397</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372</v>
      </c>
    </row>
    <row r="3" spans="1:2" ht="16" x14ac:dyDescent="0.2">
      <c r="B3" s="58" t="s">
        <v>483</v>
      </c>
    </row>
    <row r="4" spans="1:2" ht="16" x14ac:dyDescent="0.2">
      <c r="B4" s="58" t="s">
        <v>484</v>
      </c>
    </row>
    <row r="5" spans="1:2" ht="16" x14ac:dyDescent="0.2">
      <c r="B5" s="58" t="s">
        <v>485</v>
      </c>
    </row>
    <row r="6" spans="1:2" ht="16" x14ac:dyDescent="0.2">
      <c r="B6" s="58" t="s">
        <v>486</v>
      </c>
    </row>
    <row r="7" spans="1:2" ht="16" x14ac:dyDescent="0.2">
      <c r="B7" s="58" t="s">
        <v>487</v>
      </c>
    </row>
    <row r="8" spans="1:2" x14ac:dyDescent="0.15">
      <c r="A8" t="s">
        <v>488</v>
      </c>
      <c r="B8" t="s">
        <v>489</v>
      </c>
    </row>
    <row r="9" spans="1:2" x14ac:dyDescent="0.15">
      <c r="A9" t="s">
        <v>490</v>
      </c>
      <c r="B9" t="s">
        <v>491</v>
      </c>
    </row>
    <row r="10" spans="1:2" x14ac:dyDescent="0.15">
      <c r="B10" t="s">
        <v>492</v>
      </c>
    </row>
    <row r="11" spans="1:2" x14ac:dyDescent="0.15">
      <c r="B11" t="s">
        <v>493</v>
      </c>
    </row>
    <row r="14" spans="1:2" x14ac:dyDescent="0.15">
      <c r="B14" t="s">
        <v>494</v>
      </c>
    </row>
    <row r="20" spans="2:2" x14ac:dyDescent="0.15">
      <c r="B20" t="s">
        <v>495</v>
      </c>
    </row>
    <row r="21" spans="2:2" x14ac:dyDescent="0.15">
      <c r="B21" t="s">
        <v>496</v>
      </c>
    </row>
    <row r="22" spans="2:2" x14ac:dyDescent="0.15">
      <c r="B22" t="s">
        <v>497</v>
      </c>
    </row>
    <row r="23" spans="2:2" x14ac:dyDescent="0.15">
      <c r="B23" t="s">
        <v>498</v>
      </c>
    </row>
    <row r="24" spans="2:2" x14ac:dyDescent="0.15">
      <c r="B24" t="s">
        <v>385</v>
      </c>
    </row>
    <row r="25" spans="2:2" x14ac:dyDescent="0.15">
      <c r="B25" t="s">
        <v>499</v>
      </c>
    </row>
    <row r="26" spans="2:2" x14ac:dyDescent="0.15">
      <c r="B26" t="s">
        <v>500</v>
      </c>
    </row>
    <row r="27" spans="2:2" x14ac:dyDescent="0.15">
      <c r="B27" t="s">
        <v>501</v>
      </c>
    </row>
    <row r="28" spans="2:2" x14ac:dyDescent="0.15">
      <c r="B28" t="s">
        <v>502</v>
      </c>
    </row>
    <row r="29" spans="2:2" x14ac:dyDescent="0.15">
      <c r="B29" t="s">
        <v>503</v>
      </c>
    </row>
    <row r="30" spans="2:2" x14ac:dyDescent="0.15">
      <c r="B30" t="s">
        <v>504</v>
      </c>
    </row>
    <row r="31" spans="2:2" x14ac:dyDescent="0.15">
      <c r="B31" t="s">
        <v>505</v>
      </c>
    </row>
    <row r="32" spans="2:2" x14ac:dyDescent="0.15">
      <c r="B32" t="s">
        <v>506</v>
      </c>
    </row>
    <row r="33" spans="2:2" x14ac:dyDescent="0.15">
      <c r="B33" t="s">
        <v>507</v>
      </c>
    </row>
    <row r="34" spans="2:2" x14ac:dyDescent="0.15">
      <c r="B34" t="s">
        <v>508</v>
      </c>
    </row>
    <row r="35" spans="2:2" x14ac:dyDescent="0.15">
      <c r="B35" t="s">
        <v>430</v>
      </c>
    </row>
    <row r="36" spans="2:2" x14ac:dyDescent="0.15">
      <c r="B36" t="s">
        <v>509</v>
      </c>
    </row>
    <row r="37" spans="2:2" x14ac:dyDescent="0.15">
      <c r="B37" t="s">
        <v>510</v>
      </c>
    </row>
    <row r="38" spans="2:2" x14ac:dyDescent="0.15">
      <c r="B38" t="s">
        <v>511</v>
      </c>
    </row>
    <row r="39" spans="2:2" x14ac:dyDescent="0.15">
      <c r="B39" t="s">
        <v>512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382</v>
      </c>
    </row>
    <row r="3" spans="1:2" x14ac:dyDescent="0.15">
      <c r="B3" s="40" t="s">
        <v>513</v>
      </c>
    </row>
    <row r="4" spans="1:2" x14ac:dyDescent="0.15">
      <c r="B4" s="40" t="s">
        <v>514</v>
      </c>
    </row>
    <row r="5" spans="1:2" x14ac:dyDescent="0.15">
      <c r="B5" s="40" t="s">
        <v>515</v>
      </c>
    </row>
    <row r="6" spans="1:2" x14ac:dyDescent="0.15">
      <c r="B6" s="40" t="s">
        <v>516</v>
      </c>
    </row>
    <row r="7" spans="1:2" x14ac:dyDescent="0.15">
      <c r="B7" s="40" t="s">
        <v>517</v>
      </c>
    </row>
    <row r="8" spans="1:2" x14ac:dyDescent="0.15">
      <c r="A8" t="s">
        <v>488</v>
      </c>
      <c r="B8" s="40" t="s">
        <v>518</v>
      </c>
    </row>
    <row r="9" spans="1:2" x14ac:dyDescent="0.15">
      <c r="A9" t="s">
        <v>490</v>
      </c>
      <c r="B9" s="40" t="s">
        <v>519</v>
      </c>
    </row>
    <row r="10" spans="1:2" x14ac:dyDescent="0.15">
      <c r="B10" s="40" t="s">
        <v>520</v>
      </c>
    </row>
    <row r="11" spans="1:2" x14ac:dyDescent="0.15">
      <c r="B11" s="40" t="s">
        <v>521</v>
      </c>
    </row>
    <row r="12" spans="1:2" x14ac:dyDescent="0.15">
      <c r="B12" s="40"/>
    </row>
    <row r="13" spans="1:2" x14ac:dyDescent="0.15">
      <c r="B13" s="40"/>
    </row>
    <row r="14" spans="1:2" x14ac:dyDescent="0.15">
      <c r="B14" s="40" t="s">
        <v>522</v>
      </c>
    </row>
    <row r="15" spans="1:2" x14ac:dyDescent="0.15">
      <c r="B15" s="40"/>
    </row>
    <row r="20" spans="2:2" x14ac:dyDescent="0.15">
      <c r="B20" t="s">
        <v>523</v>
      </c>
    </row>
    <row r="21" spans="2:2" x14ac:dyDescent="0.15">
      <c r="B21" t="s">
        <v>524</v>
      </c>
    </row>
    <row r="22" spans="2:2" x14ac:dyDescent="0.15">
      <c r="B22" t="s">
        <v>525</v>
      </c>
    </row>
    <row r="23" spans="2:2" x14ac:dyDescent="0.15">
      <c r="B23" t="s">
        <v>526</v>
      </c>
    </row>
    <row r="24" spans="2:2" x14ac:dyDescent="0.15">
      <c r="B24" t="s">
        <v>527</v>
      </c>
    </row>
    <row r="25" spans="2:2" x14ac:dyDescent="0.15">
      <c r="B25" t="s">
        <v>528</v>
      </c>
    </row>
    <row r="26" spans="2:2" x14ac:dyDescent="0.15">
      <c r="B26" t="s">
        <v>529</v>
      </c>
    </row>
    <row r="27" spans="2:2" x14ac:dyDescent="0.15">
      <c r="B27" t="s">
        <v>530</v>
      </c>
    </row>
    <row r="28" spans="2:2" x14ac:dyDescent="0.15">
      <c r="B28" t="s">
        <v>531</v>
      </c>
    </row>
    <row r="29" spans="2:2" x14ac:dyDescent="0.15">
      <c r="B29" t="s">
        <v>532</v>
      </c>
    </row>
    <row r="30" spans="2:2" x14ac:dyDescent="0.15">
      <c r="B30" t="s">
        <v>533</v>
      </c>
    </row>
    <row r="31" spans="2:2" x14ac:dyDescent="0.15">
      <c r="B31" t="s">
        <v>534</v>
      </c>
    </row>
    <row r="32" spans="2:2" x14ac:dyDescent="0.15">
      <c r="B32" t="s">
        <v>535</v>
      </c>
    </row>
    <row r="33" spans="2:2" x14ac:dyDescent="0.15">
      <c r="B33" t="s">
        <v>536</v>
      </c>
    </row>
    <row r="34" spans="2:2" x14ac:dyDescent="0.15">
      <c r="B34" t="s">
        <v>537</v>
      </c>
    </row>
    <row r="35" spans="2:2" x14ac:dyDescent="0.15">
      <c r="B35" t="s">
        <v>538</v>
      </c>
    </row>
    <row r="36" spans="2:2" x14ac:dyDescent="0.15">
      <c r="B36" t="s">
        <v>539</v>
      </c>
    </row>
    <row r="37" spans="2:2" x14ac:dyDescent="0.15">
      <c r="B37" t="s">
        <v>437</v>
      </c>
    </row>
    <row r="38" spans="2:2" x14ac:dyDescent="0.15">
      <c r="B38" t="s">
        <v>540</v>
      </c>
    </row>
    <row r="39" spans="2:2" x14ac:dyDescent="0.15">
      <c r="B39" t="s">
        <v>541</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375</v>
      </c>
    </row>
    <row r="3" spans="2:2" x14ac:dyDescent="0.15">
      <c r="B3" t="s">
        <v>542</v>
      </c>
    </row>
    <row r="4" spans="2:2" x14ac:dyDescent="0.15">
      <c r="B4" t="s">
        <v>543</v>
      </c>
    </row>
    <row r="5" spans="2:2" x14ac:dyDescent="0.15">
      <c r="B5" t="s">
        <v>544</v>
      </c>
    </row>
    <row r="6" spans="2:2" x14ac:dyDescent="0.15">
      <c r="B6" t="s">
        <v>545</v>
      </c>
    </row>
    <row r="7" spans="2:2" x14ac:dyDescent="0.15">
      <c r="B7" t="s">
        <v>546</v>
      </c>
    </row>
    <row r="8" spans="2:2" ht="16" x14ac:dyDescent="0.2">
      <c r="B8" s="58" t="s">
        <v>547</v>
      </c>
    </row>
    <row r="9" spans="2:2" x14ac:dyDescent="0.15">
      <c r="B9" t="s">
        <v>548</v>
      </c>
    </row>
    <row r="10" spans="2:2" x14ac:dyDescent="0.15">
      <c r="B10" s="40" t="s">
        <v>549</v>
      </c>
    </row>
    <row r="11" spans="2:2" x14ac:dyDescent="0.15">
      <c r="B11" s="40" t="s">
        <v>550</v>
      </c>
    </row>
    <row r="14" spans="2:2" x14ac:dyDescent="0.15">
      <c r="B14" t="s">
        <v>551</v>
      </c>
    </row>
    <row r="20" spans="2:2" x14ac:dyDescent="0.15">
      <c r="B20" t="s">
        <v>552</v>
      </c>
    </row>
    <row r="21" spans="2:2" x14ac:dyDescent="0.15">
      <c r="B21" t="s">
        <v>553</v>
      </c>
    </row>
    <row r="22" spans="2:2" x14ac:dyDescent="0.15">
      <c r="B22" t="s">
        <v>554</v>
      </c>
    </row>
    <row r="23" spans="2:2" x14ac:dyDescent="0.15">
      <c r="B23" t="s">
        <v>555</v>
      </c>
    </row>
    <row r="24" spans="2:2" x14ac:dyDescent="0.15">
      <c r="B24" t="s">
        <v>385</v>
      </c>
    </row>
    <row r="25" spans="2:2" x14ac:dyDescent="0.15">
      <c r="B25" t="s">
        <v>556</v>
      </c>
    </row>
    <row r="26" spans="2:2" x14ac:dyDescent="0.15">
      <c r="B26" t="s">
        <v>557</v>
      </c>
    </row>
    <row r="27" spans="2:2" x14ac:dyDescent="0.15">
      <c r="B27" t="s">
        <v>558</v>
      </c>
    </row>
    <row r="28" spans="2:2" x14ac:dyDescent="0.15">
      <c r="B28" t="s">
        <v>559</v>
      </c>
    </row>
    <row r="29" spans="2:2" x14ac:dyDescent="0.15">
      <c r="B29" t="s">
        <v>560</v>
      </c>
    </row>
    <row r="30" spans="2:2" x14ac:dyDescent="0.15">
      <c r="B30" t="s">
        <v>561</v>
      </c>
    </row>
    <row r="31" spans="2:2" x14ac:dyDescent="0.15">
      <c r="B31" t="s">
        <v>562</v>
      </c>
    </row>
    <row r="32" spans="2:2" x14ac:dyDescent="0.15">
      <c r="B32" t="s">
        <v>563</v>
      </c>
    </row>
    <row r="33" spans="2:2" x14ac:dyDescent="0.15">
      <c r="B33" t="s">
        <v>564</v>
      </c>
    </row>
    <row r="34" spans="2:2" x14ac:dyDescent="0.15">
      <c r="B34" t="s">
        <v>565</v>
      </c>
    </row>
    <row r="35" spans="2:2" x14ac:dyDescent="0.15">
      <c r="B35" t="s">
        <v>566</v>
      </c>
    </row>
    <row r="36" spans="2:2" x14ac:dyDescent="0.15">
      <c r="B36" t="s">
        <v>567</v>
      </c>
    </row>
    <row r="37" spans="2:2" x14ac:dyDescent="0.15">
      <c r="B37" t="s">
        <v>437</v>
      </c>
    </row>
    <row r="38" spans="2:2" x14ac:dyDescent="0.15">
      <c r="B38" t="s">
        <v>568</v>
      </c>
    </row>
    <row r="39" spans="2:2" x14ac:dyDescent="0.15">
      <c r="B39" t="s">
        <v>569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379</v>
      </c>
    </row>
    <row r="3" spans="2:2" ht="16" x14ac:dyDescent="0.2">
      <c r="B3" s="58" t="s">
        <v>570</v>
      </c>
    </row>
    <row r="4" spans="2:2" ht="16" x14ac:dyDescent="0.2">
      <c r="B4" s="58" t="s">
        <v>571</v>
      </c>
    </row>
    <row r="5" spans="2:2" x14ac:dyDescent="0.15">
      <c r="B5" t="s">
        <v>572</v>
      </c>
    </row>
    <row r="6" spans="2:2" ht="16" x14ac:dyDescent="0.2">
      <c r="B6" s="58" t="s">
        <v>573</v>
      </c>
    </row>
    <row r="7" spans="2:2" ht="16" x14ac:dyDescent="0.2">
      <c r="B7" s="58" t="s">
        <v>574</v>
      </c>
    </row>
    <row r="8" spans="2:2" x14ac:dyDescent="0.15">
      <c r="B8" t="s">
        <v>575</v>
      </c>
    </row>
    <row r="9" spans="2:2" x14ac:dyDescent="0.15">
      <c r="B9" t="s">
        <v>576</v>
      </c>
    </row>
    <row r="10" spans="2:2" x14ac:dyDescent="0.15">
      <c r="B10" t="s">
        <v>577</v>
      </c>
    </row>
    <row r="11" spans="2:2" x14ac:dyDescent="0.15">
      <c r="B11" t="s">
        <v>578</v>
      </c>
    </row>
    <row r="14" spans="2:2" ht="16" x14ac:dyDescent="0.2">
      <c r="B14" s="58" t="s">
        <v>579</v>
      </c>
    </row>
    <row r="20" spans="2:2" x14ac:dyDescent="0.15">
      <c r="B20" t="s">
        <v>580</v>
      </c>
    </row>
    <row r="21" spans="2:2" x14ac:dyDescent="0.15">
      <c r="B21" t="s">
        <v>581</v>
      </c>
    </row>
    <row r="22" spans="2:2" x14ac:dyDescent="0.15">
      <c r="B22" t="s">
        <v>525</v>
      </c>
    </row>
    <row r="23" spans="2:2" x14ac:dyDescent="0.15">
      <c r="B23" t="s">
        <v>582</v>
      </c>
    </row>
    <row r="24" spans="2:2" x14ac:dyDescent="0.15">
      <c r="B24" t="s">
        <v>385</v>
      </c>
    </row>
    <row r="25" spans="2:2" x14ac:dyDescent="0.15">
      <c r="B25" t="s">
        <v>583</v>
      </c>
    </row>
    <row r="26" spans="2:2" x14ac:dyDescent="0.15">
      <c r="B26" t="s">
        <v>529</v>
      </c>
    </row>
    <row r="27" spans="2:2" x14ac:dyDescent="0.15">
      <c r="B27" t="s">
        <v>584</v>
      </c>
    </row>
    <row r="28" spans="2:2" x14ac:dyDescent="0.15">
      <c r="B28" t="s">
        <v>585</v>
      </c>
    </row>
    <row r="29" spans="2:2" x14ac:dyDescent="0.15">
      <c r="B29" t="s">
        <v>586</v>
      </c>
    </row>
    <row r="30" spans="2:2" x14ac:dyDescent="0.15">
      <c r="B30" t="s">
        <v>587</v>
      </c>
    </row>
    <row r="31" spans="2:2" x14ac:dyDescent="0.15">
      <c r="B31" t="s">
        <v>588</v>
      </c>
    </row>
    <row r="32" spans="2:2" x14ac:dyDescent="0.15">
      <c r="B32" t="s">
        <v>589</v>
      </c>
    </row>
    <row r="33" spans="2:2" x14ac:dyDescent="0.15">
      <c r="B33" t="s">
        <v>590</v>
      </c>
    </row>
    <row r="34" spans="2:2" x14ac:dyDescent="0.15">
      <c r="B34" t="s">
        <v>591</v>
      </c>
    </row>
    <row r="35" spans="2:2" x14ac:dyDescent="0.15">
      <c r="B35" t="s">
        <v>566</v>
      </c>
    </row>
    <row r="36" spans="2:2" x14ac:dyDescent="0.15">
      <c r="B36" t="s">
        <v>592</v>
      </c>
    </row>
    <row r="37" spans="2:2" x14ac:dyDescent="0.15">
      <c r="B37" t="s">
        <v>510</v>
      </c>
    </row>
    <row r="38" spans="2:2" x14ac:dyDescent="0.15">
      <c r="B38" t="s">
        <v>593</v>
      </c>
    </row>
    <row r="39" spans="2:2" x14ac:dyDescent="0.15">
      <c r="B39" t="s">
        <v>594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409</v>
      </c>
    </row>
    <row r="3" spans="2:2" x14ac:dyDescent="0.15">
      <c r="B3" t="s">
        <v>595</v>
      </c>
    </row>
    <row r="4" spans="2:2" x14ac:dyDescent="0.15">
      <c r="B4" t="s">
        <v>596</v>
      </c>
    </row>
    <row r="5" spans="2:2" x14ac:dyDescent="0.15">
      <c r="B5" t="s">
        <v>597</v>
      </c>
    </row>
    <row r="6" spans="2:2" x14ac:dyDescent="0.15">
      <c r="B6" t="s">
        <v>598</v>
      </c>
    </row>
    <row r="7" spans="2:2" x14ac:dyDescent="0.15">
      <c r="B7" t="s">
        <v>599</v>
      </c>
    </row>
    <row r="8" spans="2:2" x14ac:dyDescent="0.15">
      <c r="B8" t="s">
        <v>600</v>
      </c>
    </row>
    <row r="9" spans="2:2" x14ac:dyDescent="0.15">
      <c r="B9" t="s">
        <v>601</v>
      </c>
    </row>
    <row r="10" spans="2:2" x14ac:dyDescent="0.15">
      <c r="B10" t="s">
        <v>602</v>
      </c>
    </row>
    <row r="11" spans="2:2" x14ac:dyDescent="0.15">
      <c r="B11" t="s">
        <v>603</v>
      </c>
    </row>
    <row r="14" spans="2:2" x14ac:dyDescent="0.15">
      <c r="B14" t="s">
        <v>604</v>
      </c>
    </row>
    <row r="20" spans="2:2" x14ac:dyDescent="0.15">
      <c r="B20" t="s">
        <v>605</v>
      </c>
    </row>
    <row r="21" spans="2:2" x14ac:dyDescent="0.15">
      <c r="B21" t="s">
        <v>606</v>
      </c>
    </row>
    <row r="22" spans="2:2" x14ac:dyDescent="0.15">
      <c r="B22" t="s">
        <v>607</v>
      </c>
    </row>
    <row r="23" spans="2:2" x14ac:dyDescent="0.15">
      <c r="B23" t="s">
        <v>608</v>
      </c>
    </row>
    <row r="24" spans="2:2" x14ac:dyDescent="0.15">
      <c r="B24" t="s">
        <v>385</v>
      </c>
    </row>
    <row r="25" spans="2:2" x14ac:dyDescent="0.15">
      <c r="B25" t="s">
        <v>609</v>
      </c>
    </row>
    <row r="26" spans="2:2" x14ac:dyDescent="0.15">
      <c r="B26" t="s">
        <v>610</v>
      </c>
    </row>
    <row r="27" spans="2:2" x14ac:dyDescent="0.15">
      <c r="B27" t="s">
        <v>611</v>
      </c>
    </row>
    <row r="28" spans="2:2" x14ac:dyDescent="0.15">
      <c r="B28" t="s">
        <v>612</v>
      </c>
    </row>
    <row r="29" spans="2:2" x14ac:dyDescent="0.15">
      <c r="B29" t="s">
        <v>613</v>
      </c>
    </row>
    <row r="30" spans="2:2" x14ac:dyDescent="0.15">
      <c r="B30" t="s">
        <v>614</v>
      </c>
    </row>
    <row r="31" spans="2:2" x14ac:dyDescent="0.15">
      <c r="B31" t="s">
        <v>615</v>
      </c>
    </row>
    <row r="32" spans="2:2" x14ac:dyDescent="0.15">
      <c r="B32" t="s">
        <v>616</v>
      </c>
    </row>
    <row r="33" spans="2:2" x14ac:dyDescent="0.15">
      <c r="B33" t="s">
        <v>617</v>
      </c>
    </row>
    <row r="34" spans="2:2" x14ac:dyDescent="0.15">
      <c r="B34" t="s">
        <v>618</v>
      </c>
    </row>
    <row r="35" spans="2:2" x14ac:dyDescent="0.15">
      <c r="B35" t="s">
        <v>619</v>
      </c>
    </row>
    <row r="36" spans="2:2" x14ac:dyDescent="0.15">
      <c r="B36" t="s">
        <v>509</v>
      </c>
    </row>
    <row r="37" spans="2:2" x14ac:dyDescent="0.15">
      <c r="B37" t="s">
        <v>437</v>
      </c>
    </row>
    <row r="38" spans="2:2" x14ac:dyDescent="0.15">
      <c r="B38" t="s">
        <v>620</v>
      </c>
    </row>
    <row r="39" spans="2:2" x14ac:dyDescent="0.15">
      <c r="B39" t="s">
        <v>621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2024-07-24T17:19:18Z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