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E550/"/>
    </mc:Choice>
  </mc:AlternateContent>
  <xr:revisionPtr revIDLastSave="0" documentId="13_ncr:1_{5FA2A1D0-3067-A440-BE74-2203E8B4D288}"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L23" i="2"/>
  <c r="L22" i="2"/>
  <c r="L21" i="2"/>
  <c r="L20" i="2"/>
  <c r="L19" i="2"/>
  <c r="L18" i="2"/>
  <c r="L17" i="2"/>
  <c r="L16" i="2"/>
  <c r="U16" i="2" s="1"/>
  <c r="U17" i="1" s="1"/>
  <c r="L15" i="2"/>
  <c r="Q15" i="2" s="1"/>
  <c r="Q16" i="1" s="1"/>
  <c r="L14" i="2"/>
  <c r="U14" i="2" s="1"/>
  <c r="U15" i="1" s="1"/>
  <c r="L13" i="2"/>
  <c r="L12" i="2"/>
  <c r="L11" i="2"/>
  <c r="L10" i="2"/>
  <c r="L9" i="2"/>
  <c r="L8" i="2"/>
  <c r="L7" i="2"/>
  <c r="N7" i="2" s="1"/>
  <c r="N8" i="1" s="1"/>
  <c r="L6" i="2"/>
  <c r="Q6" i="2" s="1"/>
  <c r="Q7" i="1" s="1"/>
  <c r="L5" i="2"/>
  <c r="Q5" i="2" s="1"/>
  <c r="Q6" i="1" s="1"/>
  <c r="U4" i="2"/>
  <c r="U5" i="1" s="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H7" i="2"/>
  <c r="H8" i="2"/>
  <c r="H9" i="2"/>
  <c r="H10" i="2"/>
  <c r="AT11" i="1" s="1"/>
  <c r="H11" i="2"/>
  <c r="AT12" i="1" s="1"/>
  <c r="H12" i="2"/>
  <c r="H13" i="2"/>
  <c r="H14" i="2"/>
  <c r="H15" i="2"/>
  <c r="H16" i="2"/>
  <c r="H17" i="2"/>
  <c r="AT18" i="1" s="1"/>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AB17"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D23" i="2"/>
  <c r="C23" i="2"/>
  <c r="V22" i="2"/>
  <c r="T22" i="2"/>
  <c r="S22" i="2"/>
  <c r="R22" i="2"/>
  <c r="Q22" i="2"/>
  <c r="O22" i="2"/>
  <c r="N22" i="2"/>
  <c r="N23" i="1" s="1"/>
  <c r="M22" i="2"/>
  <c r="M23" i="1" s="1"/>
  <c r="J22" i="2"/>
  <c r="I22" i="2"/>
  <c r="D22" i="2"/>
  <c r="C22" i="2"/>
  <c r="V21" i="2"/>
  <c r="U21" i="2"/>
  <c r="T21" i="2"/>
  <c r="T22" i="1" s="1"/>
  <c r="S21" i="2"/>
  <c r="S22" i="1" s="1"/>
  <c r="R21" i="2"/>
  <c r="R22" i="1" s="1"/>
  <c r="Q21" i="2"/>
  <c r="P21" i="2"/>
  <c r="O21" i="2"/>
  <c r="N21" i="2"/>
  <c r="M21" i="2"/>
  <c r="J21" i="2"/>
  <c r="I21" i="2"/>
  <c r="D21" i="2"/>
  <c r="C21" i="2"/>
  <c r="V20" i="2"/>
  <c r="U20" i="2"/>
  <c r="T20" i="2"/>
  <c r="S20" i="2"/>
  <c r="R20" i="2"/>
  <c r="P20" i="2"/>
  <c r="O20" i="2"/>
  <c r="O21" i="1" s="1"/>
  <c r="N20" i="2"/>
  <c r="N21" i="1" s="1"/>
  <c r="J20" i="2"/>
  <c r="I20" i="2"/>
  <c r="D20" i="2"/>
  <c r="C20" i="2"/>
  <c r="V19" i="2"/>
  <c r="U19" i="2"/>
  <c r="U20" i="1" s="1"/>
  <c r="T19" i="2"/>
  <c r="T20" i="1" s="1"/>
  <c r="J19" i="2"/>
  <c r="FO20" i="1" s="1"/>
  <c r="I19" i="2"/>
  <c r="D19" i="2"/>
  <c r="C19" i="2"/>
  <c r="V18" i="2"/>
  <c r="R18" i="2"/>
  <c r="R19" i="1" s="1"/>
  <c r="Q18" i="2"/>
  <c r="M18" i="2"/>
  <c r="P18" i="2"/>
  <c r="P19" i="1" s="1"/>
  <c r="J18" i="2"/>
  <c r="I18" i="2"/>
  <c r="D18" i="2"/>
  <c r="C18" i="2"/>
  <c r="CO19" i="1" s="1"/>
  <c r="V17" i="2"/>
  <c r="T17" i="2"/>
  <c r="S17" i="2"/>
  <c r="R17" i="2"/>
  <c r="Q17" i="2"/>
  <c r="P17" i="2"/>
  <c r="N17" i="2"/>
  <c r="M17" i="2"/>
  <c r="U17" i="2"/>
  <c r="U18" i="1" s="1"/>
  <c r="J17" i="2"/>
  <c r="I17" i="2"/>
  <c r="D17" i="2"/>
  <c r="C17" i="2"/>
  <c r="V16" i="2"/>
  <c r="O16" i="2"/>
  <c r="O17" i="1" s="1"/>
  <c r="N16" i="2"/>
  <c r="N17" i="1" s="1"/>
  <c r="M16" i="2"/>
  <c r="M17" i="1" s="1"/>
  <c r="J16" i="2"/>
  <c r="I16" i="2"/>
  <c r="AT17" i="1"/>
  <c r="D16" i="2"/>
  <c r="CO17" i="1" s="1"/>
  <c r="C16" i="2"/>
  <c r="V15" i="2"/>
  <c r="S15" i="2"/>
  <c r="R15" i="2"/>
  <c r="R16" i="1" s="1"/>
  <c r="J15" i="2"/>
  <c r="I15" i="2"/>
  <c r="D15" i="2"/>
  <c r="C15" i="2"/>
  <c r="V14" i="2"/>
  <c r="J14" i="2"/>
  <c r="I14" i="2"/>
  <c r="D14" i="2"/>
  <c r="C14" i="2"/>
  <c r="V13" i="2"/>
  <c r="Q13" i="2"/>
  <c r="P13" i="2"/>
  <c r="P14" i="1" s="1"/>
  <c r="O13" i="2"/>
  <c r="O14" i="1" s="1"/>
  <c r="J13" i="2"/>
  <c r="I13" i="2"/>
  <c r="D13" i="2"/>
  <c r="C13" i="2"/>
  <c r="V12" i="2"/>
  <c r="U12" i="2"/>
  <c r="U13" i="1" s="1"/>
  <c r="J12" i="2"/>
  <c r="I12" i="2"/>
  <c r="D12" i="2"/>
  <c r="C12" i="2"/>
  <c r="V11" i="2"/>
  <c r="U11" i="2"/>
  <c r="T11" i="2"/>
  <c r="T12" i="1" s="1"/>
  <c r="S11" i="2"/>
  <c r="S12" i="1" s="1"/>
  <c r="R11" i="2"/>
  <c r="R12" i="1" s="1"/>
  <c r="Q11" i="2"/>
  <c r="P11" i="2"/>
  <c r="O11" i="2"/>
  <c r="N11" i="2"/>
  <c r="M11" i="2"/>
  <c r="J11" i="2"/>
  <c r="I11" i="2"/>
  <c r="D11" i="2"/>
  <c r="CO12" i="1" s="1"/>
  <c r="C11" i="2"/>
  <c r="V10" i="2"/>
  <c r="T10" i="2"/>
  <c r="S10" i="2"/>
  <c r="R10" i="2"/>
  <c r="Q10" i="2"/>
  <c r="O10" i="2"/>
  <c r="N10" i="2"/>
  <c r="M10" i="2"/>
  <c r="M11" i="1" s="1"/>
  <c r="J10" i="2"/>
  <c r="I10" i="2"/>
  <c r="D10" i="2"/>
  <c r="C10" i="2"/>
  <c r="V9" i="2"/>
  <c r="U9" i="2"/>
  <c r="T9" i="2"/>
  <c r="T10" i="1" s="1"/>
  <c r="S9" i="2"/>
  <c r="R9" i="2"/>
  <c r="R10" i="1" s="1"/>
  <c r="Q9" i="2"/>
  <c r="Q10" i="1" s="1"/>
  <c r="P9" i="2"/>
  <c r="P10" i="1" s="1"/>
  <c r="O9" i="2"/>
  <c r="O10" i="1" s="1"/>
  <c r="N9" i="2"/>
  <c r="N10" i="1" s="1"/>
  <c r="M9" i="2"/>
  <c r="J9" i="2"/>
  <c r="I9" i="2"/>
  <c r="D9" i="2"/>
  <c r="C9" i="2"/>
  <c r="V8" i="2"/>
  <c r="Q8" i="2"/>
  <c r="Q9" i="1" s="1"/>
  <c r="P8" i="2"/>
  <c r="P9" i="1" s="1"/>
  <c r="O8" i="2"/>
  <c r="O9" i="1" s="1"/>
  <c r="J8" i="2"/>
  <c r="I8" i="2"/>
  <c r="D8" i="2"/>
  <c r="C8" i="2"/>
  <c r="CQ23" i="1"/>
  <c r="V7" i="2"/>
  <c r="S7" i="2"/>
  <c r="S8" i="1" s="1"/>
  <c r="R7" i="2"/>
  <c r="R8" i="1" s="1"/>
  <c r="Q7" i="2"/>
  <c r="Q8" i="1" s="1"/>
  <c r="P7" i="2"/>
  <c r="P8" i="1" s="1"/>
  <c r="J7" i="2"/>
  <c r="I7" i="2"/>
  <c r="D7" i="2"/>
  <c r="C7" i="2"/>
  <c r="V6" i="2"/>
  <c r="U6" i="2"/>
  <c r="U7" i="1" s="1"/>
  <c r="T6" i="2"/>
  <c r="T7" i="1" s="1"/>
  <c r="J6" i="2"/>
  <c r="I6" i="2"/>
  <c r="D6" i="2"/>
  <c r="C6" i="2"/>
  <c r="CO7" i="1" s="1"/>
  <c r="V5" i="2"/>
  <c r="J5" i="2"/>
  <c r="I5" i="2"/>
  <c r="D5" i="2"/>
  <c r="C5" i="2"/>
  <c r="V4" i="2"/>
  <c r="J4" i="2"/>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A19" i="1"/>
  <c r="Z19" i="1"/>
  <c r="Y19" i="1"/>
  <c r="X19" i="1"/>
  <c r="W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A17" i="1"/>
  <c r="Z17" i="1"/>
  <c r="Y17" i="1"/>
  <c r="X17" i="1"/>
  <c r="W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A16" i="1"/>
  <c r="Z16" i="1"/>
  <c r="Y16" i="1"/>
  <c r="X16" i="1"/>
  <c r="W16" i="1"/>
  <c r="S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P12" i="1"/>
  <c r="CL12" i="1"/>
  <c r="CK12" i="1"/>
  <c r="CI12" i="1"/>
  <c r="CH12" i="1"/>
  <c r="CG12" i="1"/>
  <c r="BH12" i="1"/>
  <c r="BG12" i="1"/>
  <c r="BF12" i="1"/>
  <c r="BE12" i="1"/>
  <c r="AV12" i="1"/>
  <c r="AB12" i="1"/>
  <c r="AA12" i="1"/>
  <c r="Z12" i="1"/>
  <c r="Y12" i="1"/>
  <c r="X12" i="1"/>
  <c r="W12" i="1"/>
  <c r="U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U10" i="1"/>
  <c r="S10" i="1"/>
  <c r="M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U9" i="1"/>
  <c r="CT9" i="1"/>
  <c r="CS9" i="1"/>
  <c r="CR9" i="1"/>
  <c r="CQ9" i="1"/>
  <c r="CP9" i="1"/>
  <c r="CO9" i="1"/>
  <c r="L9" i="1" s="1"/>
  <c r="CL9" i="1"/>
  <c r="CK9" i="1"/>
  <c r="CI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U8" i="1"/>
  <c r="CT8" i="1"/>
  <c r="CS8" i="1"/>
  <c r="CR8" i="1"/>
  <c r="CP8" i="1"/>
  <c r="CO8" i="1"/>
  <c r="FE8" i="1" s="1"/>
  <c r="CL8" i="1"/>
  <c r="CK8" i="1"/>
  <c r="CI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U7" i="1"/>
  <c r="CT7" i="1"/>
  <c r="CS7" i="1"/>
  <c r="CR7" i="1"/>
  <c r="CP7" i="1"/>
  <c r="CL7" i="1"/>
  <c r="CK7" i="1"/>
  <c r="CI7" i="1"/>
  <c r="CH7" i="1"/>
  <c r="CG7" i="1"/>
  <c r="BH7" i="1"/>
  <c r="BG7" i="1"/>
  <c r="BF7" i="1"/>
  <c r="BE7" i="1"/>
  <c r="AV7" i="1"/>
  <c r="AT7" i="1"/>
  <c r="AA7" i="1"/>
  <c r="Z7" i="1"/>
  <c r="Y7" i="1"/>
  <c r="X7" i="1"/>
  <c r="W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U6" i="1"/>
  <c r="CT6" i="1"/>
  <c r="CS6" i="1"/>
  <c r="CR6" i="1"/>
  <c r="CP6" i="1"/>
  <c r="CO6" i="1"/>
  <c r="FE6" i="1" s="1"/>
  <c r="CL6" i="1"/>
  <c r="CK6" i="1"/>
  <c r="CI6" i="1"/>
  <c r="CH6" i="1"/>
  <c r="CG6" i="1"/>
  <c r="BH6" i="1"/>
  <c r="BG6" i="1"/>
  <c r="BF6" i="1"/>
  <c r="BE6" i="1"/>
  <c r="AV6" i="1"/>
  <c r="AA6" i="1"/>
  <c r="Z6" i="1"/>
  <c r="Y6" i="1"/>
  <c r="X6" i="1"/>
  <c r="W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U5" i="1"/>
  <c r="CT5" i="1"/>
  <c r="CS5" i="1"/>
  <c r="CR5" i="1"/>
  <c r="CP5" i="1"/>
  <c r="CO5" i="1"/>
  <c r="FE5" i="1" s="1"/>
  <c r="CL5" i="1"/>
  <c r="CK5" i="1"/>
  <c r="CJ5" i="1"/>
  <c r="CI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7" i="1" l="1"/>
  <c r="AB24" i="1"/>
  <c r="AB22" i="1"/>
  <c r="AB5" i="1"/>
  <c r="AB19" i="1"/>
  <c r="AB20" i="1"/>
  <c r="AB6" i="1"/>
  <c r="AJ21" i="1"/>
  <c r="AI6" i="1"/>
  <c r="AB13" i="1"/>
  <c r="AB16" i="1"/>
  <c r="AB10" i="1"/>
  <c r="AB11" i="1"/>
  <c r="AB18" i="1"/>
  <c r="AI22" i="1"/>
  <c r="AJ10" i="1"/>
  <c r="AB23" i="1"/>
  <c r="AB8" i="1"/>
  <c r="AB14" i="1"/>
  <c r="AI23" i="1"/>
  <c r="S14" i="2"/>
  <c r="S15" i="1" s="1"/>
  <c r="U15" i="2"/>
  <c r="U16" i="1" s="1"/>
  <c r="P16" i="2"/>
  <c r="P17" i="1" s="1"/>
  <c r="S6" i="2"/>
  <c r="S7" i="1" s="1"/>
  <c r="T7" i="2"/>
  <c r="T8" i="1" s="1"/>
  <c r="M14" i="2"/>
  <c r="M15" i="1" s="1"/>
  <c r="Q16" i="2"/>
  <c r="Q17" i="1" s="1"/>
  <c r="O5" i="2"/>
  <c r="O6" i="1" s="1"/>
  <c r="M6" i="2"/>
  <c r="M7" i="1" s="1"/>
  <c r="N14" i="2"/>
  <c r="N15" i="1" s="1"/>
  <c r="M15" i="2"/>
  <c r="M16" i="1" s="1"/>
  <c r="R16" i="2"/>
  <c r="R17" i="1" s="1"/>
  <c r="M5" i="2"/>
  <c r="M6" i="1" s="1"/>
  <c r="N6" i="2"/>
  <c r="N7" i="1" s="1"/>
  <c r="O14" i="2"/>
  <c r="O15" i="1" s="1"/>
  <c r="N15" i="2"/>
  <c r="N16" i="1" s="1"/>
  <c r="S16" i="2"/>
  <c r="S17" i="1" s="1"/>
  <c r="T15" i="2"/>
  <c r="T16" i="1" s="1"/>
  <c r="P5" i="2"/>
  <c r="P6" i="1" s="1"/>
  <c r="O6" i="2"/>
  <c r="O7" i="1" s="1"/>
  <c r="U7" i="2"/>
  <c r="U8" i="1" s="1"/>
  <c r="P14" i="2"/>
  <c r="P15" i="1" s="1"/>
  <c r="O15" i="2"/>
  <c r="O16" i="1" s="1"/>
  <c r="T16" i="2"/>
  <c r="T17" i="1" s="1"/>
  <c r="P6" i="2"/>
  <c r="P7" i="1" s="1"/>
  <c r="M7" i="2"/>
  <c r="M8" i="1" s="1"/>
  <c r="T14" i="2"/>
  <c r="T15" i="1" s="1"/>
  <c r="P15" i="2"/>
  <c r="P16" i="1" s="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<sst xmlns="http://schemas.openxmlformats.org/spreadsheetml/2006/main" count="888" uniqueCount="719">
  <si>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</si>
  <si>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</si>
  <si>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</si>
  <si>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</si>
  <si>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</si>
  <si>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</si>
  <si>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</si>
  <si>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</si>
  <si>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</si>
  <si>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</si>
  <si>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</si>
  <si>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</si>
  <si>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</si>
  <si>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</si>
  <si>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</si>
  <si>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</si>
  <si>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</si>
  <si>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</si>
  <si>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</si>
  <si>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</si>
  <si>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</si>
  <si>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</si>
  <si>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</si>
  <si>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</si>
  <si>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</si>
  <si>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</si>
  <si>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</si>
  <si>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</si>
  <si>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</si>
  <si>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</si>
  <si>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</si>
  <si>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</si>
  <si>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</si>
  <si>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</si>
  <si>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</si>
  <si>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</si>
  <si>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</si>
  <si>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</si>
  <si>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</si>
  <si>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</si>
  <si>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</si>
  <si>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</si>
  <si>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</si>
  <si>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</si>
  <si>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</si>
  <si>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</si>
  <si>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</si>
  <si>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</si>
  <si>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</si>
  <si>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</si>
  <si>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</si>
  <si>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</si>
  <si>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</si>
  <si>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</si>
  <si>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</si>
  <si>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</si>
  <si>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</si>
  <si>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</si>
  <si>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</si>
  <si>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</si>
  <si>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</si>
  <si>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</si>
  <si>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</si>
  <si>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</si>
  <si>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</si>
  <si>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</si>
  <si>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</si>
  <si>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</si>
  <si>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</si>
  <si>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</si>
  <si>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</si>
  <si>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</si>
  <si>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</si>
  <si>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</si>
  <si>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</si>
  <si>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</si>
  <si>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</si>
  <si>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</si>
  <si>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</si>
  <si>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</si>
  <si>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</si>
  <si>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</si>
  <si>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</si>
  <si>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</si>
  <si>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</si>
  <si>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</si>
  <si>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</si>
  <si>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</si>
  <si>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</si>
  <si>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</si>
  <si>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</si>
  <si>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</si>
  <si>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</si>
  <si>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</si>
  <si>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</si>
  <si>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</si>
  <si>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</si>
  <si>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</si>
  <si>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</si>
  <si>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</si>
  <si>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</si>
  <si>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</si>
  <si>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</si>
  <si>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</si>
  <si>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</si>
  <si>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</si>
  <si>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</si>
  <si>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</si>
  <si>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</si>
  <si>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</si>
  <si>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</si>
  <si>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</si>
  <si>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</si>
  <si>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</si>
  <si>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</si>
  <si>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</si>
  <si>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</si>
  <si>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</si>
  <si>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</si>
  <si>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</si>
  <si>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</si>
  <si>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</si>
  <si>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</si>
  <si>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</si>
  <si>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</si>
  <si>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</si>
  <si>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</si>
  <si>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</si>
  <si>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</si>
  <si>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</si>
  <si>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</si>
  <si>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</si>
  <si>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</si>
  <si>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</si>
  <si>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</si>
  <si>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</si>
  <si>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</si>
  <si>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</si>
  <si>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</si>
  <si>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</si>
  <si>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</si>
  <si>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</si>
  <si>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</si>
  <si>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</si>
  <si>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</si>
  <si>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</si>
  <si>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</si>
  <si>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</si>
  <si>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</si>
  <si>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</si>
  <si>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</si>
  <si>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</si>
  <si>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</si>
  <si>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</si>
  <si>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</si>
  <si>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</si>
  <si>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</si>
  <si>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</si>
  <si>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</si>
  <si>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</si>
  <si>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</si>
  <si>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</si>
  <si>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</si>
  <si>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</si>
  <si>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</si>
  <si>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</si>
  <si>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</si>
  <si>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</si>
  <si>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</si>
  <si>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</si>
  <si>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</si>
  <si>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</si>
  <si>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</si>
  <si>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</si>
  <si>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</si>
  <si>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</si>
  <si>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</si>
  <si>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</si>
  <si>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</si>
  <si>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</si>
  <si>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</si>
  <si>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</si>
  <si>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</si>
  <si>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</si>
  <si>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</si>
  <si>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</si>
  <si>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</si>
  <si>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</si>
  <si>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</si>
  <si>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</si>
  <si>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</si>
  <si>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</si>
  <si>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</si>
  <si>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</si>
  <si>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</si>
  <si>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</si>
  <si>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</si>
  <si>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</si>
  <si>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</si>
  <si>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</si>
  <si>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</si>
  <si>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</si>
  <si>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</si>
  <si>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</si>
  <si>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</si>
  <si>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</si>
  <si>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</si>
  <si>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</si>
  <si>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</si>
  <si>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</si>
  <si>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</si>
  <si>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</si>
  <si>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</si>
  <si>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</si>
  <si>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</si>
  <si>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</si>
  <si>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</si>
  <si>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</si>
  <si>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</si>
  <si>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</si>
  <si>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</si>
  <si>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</si>
  <si>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</si>
  <si>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</si>
  <si>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</si>
  <si>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</si>
  <si>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</si>
  <si>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</si>
  <si>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</si>
  <si>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</si>
  <si>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</si>
  <si>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</si>
  <si>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</si>
  <si>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</si>
  <si>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</si>
  <si>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</si>
  <si>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</si>
  <si>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</si>
  <si>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</si>
  <si>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</si>
  <si>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</si>
  <si>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</si>
  <si>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</si>
  <si>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</si>
  <si>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</si>
  <si>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</si>
  <si>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</si>
  <si>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</si>
  <si>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</si>
  <si>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</si>
  <si>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</si>
  <si>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</si>
  <si>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</si>
  <si>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</si>
  <si>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</si>
  <si>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</si>
  <si>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</si>
  <si>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</si>
  <si>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</si>
  <si>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</si>
  <si>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</si>
  <si>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</si>
  <si>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</si>
  <si>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</si>
  <si>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</si>
  <si>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</si>
  <si>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</si>
  <si>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</si>
  <si>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</si>
  <si>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</si>
  <si>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</si>
  <si>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</si>
  <si>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</si>
  <si>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</si>
  <si>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</si>
  <si>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</si>
  <si>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</si>
  <si>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</si>
  <si>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</si>
  <si>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</si>
  <si>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</si>
  <si>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</si>
  <si>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</si>
  <si>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</si>
  <si>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</si>
  <si>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</si>
  <si>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</si>
  <si>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</si>
  <si>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</si>
  <si>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</si>
  <si>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</si>
  <si>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</si>
  <si>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</si>
  <si>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</si>
  <si>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</si>
  <si>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</si>
  <si>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</si>
  <si>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</si>
  <si>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</si>
  <si>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</si>
  <si>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</si>
  <si>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</si>
  <si>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</si>
  <si>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</si>
  <si>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</si>
  <si>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</si>
  <si>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</si>
  <si>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</si>
  <si>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</si>
  <si>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</si>
  <si>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</si>
  <si>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</si>
  <si>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</si>
  <si>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</si>
  <si>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</si>
  <si>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</si>
  <si>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</si>
  <si>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</si>
  <si>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</si>
  <si>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</si>
  <si>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</si>
  <si>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</si>
  <si>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</si>
  <si>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</si>
  <si>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</si>
  <si>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</si>
  <si>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</si>
  <si>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</si>
  <si>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</si>
  <si>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</si>
  <si>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</si>
  <si>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</si>
  <si>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</si>
  <si>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</si>
  <si>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</si>
  <si>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</si>
  <si>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</si>
  <si>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</si>
  <si>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</si>
  <si>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</si>
  <si>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</si>
  <si>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</si>
  <si>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</si>
  <si>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</si>
  <si>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</si>
  <si>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</si>
  <si>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</si>
  <si>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</si>
  <si>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</si>
  <si>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</si>
  <si>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</si>
  <si>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</si>
  <si>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</si>
  <si>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</si>
  <si>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</si>
  <si>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</si>
  <si>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</si>
  <si>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</si>
  <si>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</si>
  <si>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</si>
  <si>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</si>
  <si>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</si>
  <si>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</si>
  <si>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</si>
  <si>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</si>
  <si>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</si>
  <si>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</si>
  <si>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</si>
  <si>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</si>
  <si>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</si>
  <si>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</si>
  <si>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</si>
  <si>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</si>
  <si>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</si>
  <si>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</si>
  <si>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</si>
  <si>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</si>
  <si>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</si>
  <si>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</si>
  <si>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</si>
  <si>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</si>
  <si>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</si>
  <si>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</si>
  <si>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</si>
  <si>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</si>
  <si>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</si>
  <si>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</si>
  <si>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</si>
  <si>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</si>
  <si>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</si>
  <si>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</si>
  <si>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</si>
  <si>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</si>
  <si>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</si>
  <si>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</si>
  <si>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</si>
  <si>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</si>
  <si>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</si>
  <si>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</si>
  <si>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</si>
  <si>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</si>
  <si>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</si>
  <si>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</si>
  <si>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</si>
  <si>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</si>
  <si>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</si>
  <si>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</si>
  <si>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</si>
  <si>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</si>
  <si>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</si>
  <si>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</si>
  <si>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</si>
  <si>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</si>
  <si>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</si>
  <si>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</si>
  <si>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</si>
  <si>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</si>
  <si>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</si>
  <si>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</si>
  <si>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</si>
  <si>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</si>
  <si>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</si>
  <si>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</si>
  <si>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</si>
  <si>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</si>
  <si>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</si>
  <si>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</si>
  <si>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</si>
  <si>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</si>
  <si>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</si>
  <si>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</si>
  <si>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</si>
  <si>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</si>
  <si>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</si>
  <si>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</si>
  <si>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</si>
  <si>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</si>
  <si>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</si>
  <si>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</si>
  <si>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</si>
  <si>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</si>
  <si>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</si>
  <si>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</si>
  <si>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</si>
  <si>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</si>
  <si>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</si>
  <si>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</si>
  <si>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</si>
  <si>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</si>
  <si>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</si>
  <si>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</si>
  <si>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</si>
  <si>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</si>
  <si>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</si>
  <si>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</si>
  <si>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</si>
  <si>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</si>
  <si>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</si>
  <si>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</si>
  <si>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</si>
  <si>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</si>
  <si>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</si>
  <si>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</si>
  <si>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</si>
  <si>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</si>
  <si>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</si>
  <si>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</si>
  <si>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</si>
  <si>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</si>
  <si>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</si>
  <si>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</si>
  <si>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</si>
  <si>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</si>
  <si>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</si>
  <si>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</si>
  <si>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</si>
  <si>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</si>
  <si>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</si>
  <si>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</si>
  <si>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</si>
  <si>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</si>
  <si>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</si>
  <si>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</si>
  <si>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</si>
  <si>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</si>
  <si>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</si>
  <si>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</si>
  <si>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</si>
  <si>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</si>
  <si>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</si>
  <si>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</si>
  <si>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</si>
  <si>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</si>
  <si>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</si>
  <si>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</si>
  <si>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</si>
  <si>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</si>
  <si>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</si>
  <si>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</si>
  <si>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</si>
  <si>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</si>
  <si>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</si>
  <si>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</si>
  <si>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</si>
  <si>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</si>
  <si>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</si>
  <si>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</si>
  <si>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</si>
  <si>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</si>
  <si>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</si>
  <si>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</si>
  <si>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</si>
  <si>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</si>
  <si>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</si>
  <si>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</si>
  <si>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</si>
  <si>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</si>
  <si>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</si>
  <si>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</si>
  <si>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</si>
  <si>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</si>
  <si>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</si>
  <si>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</si>
  <si>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</si>
  <si>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</si>
  <si>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</si>
  <si>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</si>
  <si>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</si>
  <si>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</si>
  <si>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</si>
  <si>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</si>
  <si>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</si>
  <si>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</si>
  <si>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</si>
  <si>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</si>
  <si>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</si>
  <si>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</si>
  <si>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</si>
  <si>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</si>
  <si>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</si>
  <si>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</si>
  <si>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</si>
  <si>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</si>
  <si>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</si>
  <si>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</si>
  <si>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</si>
  <si>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</si>
  <si>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</si>
  <si>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</si>
  <si>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</si>
  <si>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</si>
  <si>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</si>
  <si>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</si>
  <si>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</si>
  <si>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</si>
  <si>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</si>
  <si>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</si>
  <si>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</si>
  <si>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</si>
  <si>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</si>
  <si>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</si>
  <si>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</si>
  <si>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</si>
  <si>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</si>
  <si>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</si>
  <si>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</si>
  <si>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</si>
  <si>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</si>
  <si>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</si>
  <si>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</si>
  <si>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</si>
  <si>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</si>
  <si>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</si>
  <si>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</si>
  <si>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</si>
  <si>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</si>
  <si>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</si>
  <si>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</si>
  <si>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</si>
  <si>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</si>
  <si>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</si>
  <si>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</si>
  <si>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</si>
  <si>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</si>
  <si>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</si>
  <si>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</si>
  <si>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</si>
  <si>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</si>
  <si>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</si>
  <si>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</si>
  <si>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</si>
  <si>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</si>
  <si>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</si>
  <si>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</si>
  <si>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</si>
  <si>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</si>
  <si>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</si>
  <si>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</si>
  <si>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</si>
  <si>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</si>
  <si>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</si>
  <si>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</si>
  <si>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</si>
  <si>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</si>
  <si>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</si>
  <si>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</si>
  <si>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</si>
  <si>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</si>
  <si>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</si>
  <si>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</si>
  <si>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</si>
  <si>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</si>
  <si>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</si>
  <si>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</si>
  <si>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</si>
  <si>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</si>
  <si>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</si>
  <si>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</si>
  <si>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</si>
  <si>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</si>
  <si>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</si>
  <si>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</si>
  <si>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</si>
  <si>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</si>
  <si>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</si>
  <si>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</si>
  <si>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</si>
  <si>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</si>
  <si>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</si>
  <si>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</si>
  <si>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</si>
  <si>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</si>
  <si>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</si>
  <si>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</si>
  <si>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</si>
  <si>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</si>
  <si>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</si>
  <si>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</si>
  <si>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</si>
  <si>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</si>
  <si>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</si>
  <si>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</si>
  <si>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</si>
  <si>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</si>
  <si>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</si>
  <si>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</si>
  <si>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</si>
  <si>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</si>
  <si>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</si>
  <si>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</si>
  <si>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</si>
  <si>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</si>
  <si>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</si>
  <si>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</si>
  <si>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</si>
  <si>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</si>
  <si>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</si>
  <si>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</si>
  <si>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</si>
  <si>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</si>
  <si>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</si>
  <si>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</si>
  <si>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</si>
  <si>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</si>
  <si>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</si>
  <si>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</si>
  <si>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</si>
  <si>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</si>
  <si>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</si>
  <si>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</si>
  <si>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</si>
  <si>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</si>
  <si>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</si>
  <si>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</si>
  <si>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</si>
  <si>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</si>
  <si>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E550 Regular - DE</t>
  </si>
  <si>
    <t>Lenovo E550 Regular - FR</t>
  </si>
  <si>
    <t>Lenovo E550 Regular - IT</t>
  </si>
  <si>
    <t>Lenovo E550 Regular - ES</t>
  </si>
  <si>
    <t>Lenovo E550 Regular - UK</t>
  </si>
  <si>
    <t>Lenovo E550 Regular - NOR</t>
  </si>
  <si>
    <t>Lenovo E550 Regular - BE</t>
  </si>
  <si>
    <t>Lenovo E550 Regular - BG</t>
  </si>
  <si>
    <t>Lenovo E550 Regular - CZ</t>
  </si>
  <si>
    <t>Lenovo E550 Regular - DK</t>
  </si>
  <si>
    <t>Lenovo E550 Regular - HU</t>
  </si>
  <si>
    <t>Lenovo E550 Regular - NL</t>
  </si>
  <si>
    <t>Lenovo E550 Regular - NO</t>
  </si>
  <si>
    <t>Lenovo E550 Regular - PL</t>
  </si>
  <si>
    <t>Lenovo E550 Regular - PT</t>
  </si>
  <si>
    <t>Lenovo E550 Regular - SE/FI</t>
  </si>
  <si>
    <t>Lenovo E550 Regular - CH</t>
  </si>
  <si>
    <t>Lenovo E550 Regular - US INT</t>
  </si>
  <si>
    <t>Lenovo E550 Regular - RUS</t>
  </si>
  <si>
    <t>Lenovo E550 Regular - US</t>
  </si>
  <si>
    <t>00HN006</t>
  </si>
  <si>
    <t>00HN007</t>
  </si>
  <si>
    <t>00HN008</t>
  </si>
  <si>
    <t>00HN009</t>
  </si>
  <si>
    <t>00HN015</t>
  </si>
  <si>
    <t>00HN093</t>
  </si>
  <si>
    <t>00HN020</t>
  </si>
  <si>
    <t>00HN022</t>
  </si>
  <si>
    <t>00HN026</t>
  </si>
  <si>
    <t>00HN101</t>
  </si>
  <si>
    <t>00HN030</t>
  </si>
  <si>
    <t>00HN023</t>
  </si>
  <si>
    <t>00HN000</t>
  </si>
  <si>
    <t>Lenovo E550 Parent</t>
  </si>
  <si>
    <t>Lenovo/E550/RG/DE</t>
  </si>
  <si>
    <t>Lenovo/E550/RG/FR</t>
  </si>
  <si>
    <t>Lenovo/E550/RG/IT</t>
  </si>
  <si>
    <t>Lenovo/E550/RG/ES</t>
  </si>
  <si>
    <t>Lenovo/E550/RG/UK</t>
  </si>
  <si>
    <t>Lenovo/E550/RGNOR</t>
  </si>
  <si>
    <t>E550 E560 E560c</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</si>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</sst>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J5" zoomScale="130" zoomScaleNormal="130" workbookViewId="0">
      <selection activeCell="CV5" sqref="CV5:CV6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717</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718</v>
      </c>
    </row>
    <row r="4" spans="1:193" ht="17" x14ac:dyDescent="0.2">
      <c r="A4" s="1" t="str">
        <f>IF(ISBLANK(Values!E3),"",IF(Values!$B$37="EU","computercomponent","computer"))</f>
        <v>computercomponent</v>
      </c>
      <c r="B4" s="27" t="str">
        <f>Values!B13</f>
        <v>Lenovo E550 Parent</v>
      </c>
      <c r="C4" s="27" t="s">
        <v>345</v>
      </c>
      <c r="D4" s="28">
        <f>Values!B14</f>
        <v>5714401488996</v>
      </c>
      <c r="E4" s="1" t="s">
        <v>346</v>
      </c>
      <c r="F4" s="27" t="str">
        <f>SUBSTITUTE(Values!B1, "{language}", "") &amp; " " &amp; Values!B3</f>
        <v>vervangend  toetsenbord met achtergrondverlichting voor Lenovo Thinkpad E550 E560 E560c</v>
      </c>
      <c r="G4" s="27" t="s">
        <v>345</v>
      </c>
      <c r="H4" s="1" t="str">
        <f>Values!B16</f>
        <v>computer-keyboards</v>
      </c>
      <c r="I4" s="1" t="str">
        <f>IF(ISBLANK(Values!E3),"","4730574031")</f>
        <v>4730574031</v>
      </c>
      <c r="J4" s="29" t="str">
        <f>Values!B13</f>
        <v>Lenovo E550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64" x14ac:dyDescent="0.2">
      <c r="A5" s="1" t="str">
        <f>IF(ISBLANK(Values!E4),"",IF(Values!$B$37="EU","computercomponent","computer"))</f>
        <v>computercomponent</v>
      </c>
      <c r="B5" s="33" t="str">
        <f>IF(ISBLANK(Values!E4),"",Values!F4)</f>
        <v>Lenovo E550 Regular - DE</v>
      </c>
      <c r="C5" s="29" t="str">
        <f>IF(ISBLANK(Values!E4),"","TellusRem")</f>
        <v>TellusRem</v>
      </c>
      <c r="D5" s="28">
        <f>IF(ISBLANK(Values!E4),"",Values!E4)</f>
        <v>5714401550013</v>
      </c>
      <c r="E5" s="1" t="str">
        <f>IF(ISBLANK(Values!E4),"","EAN")</f>
        <v>EAN</v>
      </c>
      <c r="F5" s="27" t="str">
        <f>IF(ISBLANK(Values!E4),"",IF(Values!J4, SUBSTITUTE(Values!$B$1, "{language}", Values!H4) &amp; " " &amp;Values!$B$3, SUBSTITUTE(Values!$B$2, "{language}", Values!$H4) &amp; " " &amp;Values!$B$3))</f>
        <v>vervangend Duitse toetsenbord zonder achtergrondverlichting voor Lenovo Thinkpad E550 E560 E560c</v>
      </c>
      <c r="G5" s="29" t="str">
        <f>IF(ISBLANK(Values!E4),"","TellusRem")</f>
        <v>TellusRem</v>
      </c>
      <c r="H5" s="1" t="str">
        <f>IF(ISBLANK(Values!E4),"",Values!$B$16)</f>
        <v>computer-keyboards</v>
      </c>
      <c r="I5" s="1" t="str">
        <f>IF(ISBLANK(Values!E4),"","4730574031")</f>
        <v>4730574031</v>
      </c>
      <c r="J5" s="31" t="str">
        <f>IF(ISBLANK(Values!E4),"",Values!F4 )</f>
        <v>Lenovo E550 Regular - DE</v>
      </c>
      <c r="K5" s="27">
        <f>IF(ISBLANK(Values!E4),"",IF(Values!J4, Values!$B$4, Values!$B$5))</f>
        <v>47.99</v>
      </c>
      <c r="L5" s="27" t="str">
        <f>IF(ISBLANK(Values!E4),"",IF($CO5="DEFAULT", Values!$B$18, ""))</f>
        <v/>
      </c>
      <c r="M5" s="27" t="str">
        <f>IF(ISBLANK(Values!E4),"",Values!$M4)</f>
        <v>https://raw.githubusercontent.com/PatrickVibild/TellusAmazonPictures/master/pictures/Lenovo/E550/RG/DE/1.jpg</v>
      </c>
      <c r="N5" s="27" t="str">
        <f>IF(ISBLANK(Values!$F4),"",Values!N4)</f>
        <v>https://raw.githubusercontent.com/PatrickVibild/TellusAmazonPictures/master/pictures/Lenovo/E550/RG/DE/2.jpg</v>
      </c>
      <c r="O5" s="27" t="str">
        <f>IF(ISBLANK(Values!$F4),"",Values!O4)</f>
        <v>https://raw.githubusercontent.com/PatrickVibild/TellusAmazonPictures/master/pictures/Lenovo/E550/RG/DE/3.jpg</v>
      </c>
      <c r="P5" s="27" t="str">
        <f>IF(ISBLANK(Values!$F4),"",Values!P4)</f>
        <v>https://raw.githubusercontent.com/PatrickVibild/TellusAmazonPictures/master/pictures/Lenovo/E550/RG/DE/4.jpg</v>
      </c>
      <c r="Q5" s="27" t="str">
        <f>IF(ISBLANK(Values!$F4),"",Values!Q4)</f>
        <v>https://raw.githubusercontent.com/PatrickVibild/TellusAmazonPictures/master/pictures/Lenovo/E550/RG/DE/5.jpg</v>
      </c>
      <c r="R5" s="27" t="str">
        <f>IF(ISBLANK(Values!$F4),"",Values!R4)</f>
        <v>https://raw.githubusercontent.com/PatrickVibild/TellusAmazonPictures/master/pictures/Lenovo/E550/RG/DE/6.jpg</v>
      </c>
      <c r="S5" s="27" t="str">
        <f>IF(ISBLANK(Values!$F4),"",Values!S4)</f>
        <v>https://raw.githubusercontent.com/PatrickVibild/TellusAmazonPictures/master/pictures/Lenovo/E550/RG/DE/7.jpg</v>
      </c>
      <c r="T5" s="27" t="str">
        <f>IF(ISBLANK(Values!$F4),"",Values!T4)</f>
        <v>https://raw.githubusercontent.com/PatrickVibild/TellusAmazonPictures/master/pictures/Lenovo/E550/RG/DE/8.jpg</v>
      </c>
      <c r="U5" s="27" t="str">
        <f>IF(ISBLANK(Values!$F4),"",Values!U4)</f>
        <v>https://raw.githubusercontent.com/PatrickVibild/TellusAmazonPictures/master/pictures/Lenovo/E550/RG/DE/9.jpg</v>
      </c>
      <c r="W5" s="29" t="str">
        <f>IF(ISBLANK(Values!E4),"","Child")</f>
        <v>Child</v>
      </c>
      <c r="X5" s="29" t="str">
        <f>IF(ISBLANK(Values!E4),"",Values!$B$13)</f>
        <v>Lenovo E550 Parent</v>
      </c>
      <c r="Y5" s="31" t="str">
        <f>IF(ISBLANK(Values!E4),"","Size-Color")</f>
        <v>Size-Color</v>
      </c>
      <c r="Z5" s="29" t="str">
        <f>IF(ISBLANK(Values!E4),"","variation")</f>
        <v>variation</v>
      </c>
      <c r="AA5" s="1" t="str">
        <f>IF(ISBLANK(Values!E4),"",Values!$B$20)</f>
        <v>Update</v>
      </c>
      <c r="AB5" s="1" t="str">
        <f>IF(ISBLANK(Values!E4),"",Values!$B$29)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5" s="34" t="str">
        <f>IF(ISBLANK(Values!E4),"",IF(Values!I4,Values!$B$23,Values!$B$33))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5" s="32" t="str">
        <f>IF(ISBLANK(Values!E4),"",Values!$B$24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5" s="1" t="str">
        <f>IF(ISBLANK(Values!E4),"",Values!$B$25)</f>
        <v xml:space="preserve">♻️ ECOFRIENDLY PRODUCT - Koop gerenoveerd, KOOP GROEN! Verminder meer dan 80% koolstofdioxide door onze refurbished toetsenborden te kopen, in vergelijking met het aanschaffen van een nieuw toetsenbord! </v>
      </c>
      <c r="AL5" s="1" t="str">
        <f>IF(ISBLANK(Values!E4),"",SUBSTITUTE(SUBSTITUTE(IF(Values!$J4, Values!$B$26, Values!$B$33), "{language}", Values!$H4), "{flag}", INDEX(options!$E$1:$E$20, Values!$V4)))</f>
        <v>👉 LAYOUT - 🇩🇪 Duitse zonder achtergrondverlichting.</v>
      </c>
      <c r="AM5" s="1" t="str">
        <f>SUBSTITUTE(IF(ISBLANK(Values!E4),"",Values!$B$27),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5" s="27" t="str">
        <f>IF(ISBLANK(Values!E4),"",Values!H4)</f>
        <v>Duitse</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5" s="1" t="str">
        <f>IF(ISBLANK(Values!E4),"","No")</f>
        <v>No</v>
      </c>
      <c r="DA5" s="1" t="str">
        <f>IF(ISBLANK(Values!E4),"","No")</f>
        <v>No</v>
      </c>
      <c r="DO5" s="1" t="str">
        <f>IF(ISBLANK(Values!E4),"","Parts")</f>
        <v>Parts</v>
      </c>
      <c r="DP5" s="1" t="str">
        <f>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DY5" t="str">
        <f>IF(ISBLANK(Values!$E4), "", "not_applicable")</f>
        <v>not_applicable</v>
      </c>
      <c r="EI5" s="1" t="str">
        <f>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47.99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1">
        <f>K5</f>
        <v>47.99</v>
      </c>
    </row>
    <row r="6" spans="1:193" ht="64" x14ac:dyDescent="0.2">
      <c r="A6" s="1" t="str">
        <f>IF(ISBLANK(Values!E5),"",IF(Values!$B$37="EU","computercomponent","computer"))</f>
        <v>computercomponent</v>
      </c>
      <c r="B6" s="33" t="str">
        <f>IF(ISBLANK(Values!E5),"",Values!F5)</f>
        <v>Lenovo E550 Regular - FR</v>
      </c>
      <c r="C6" s="29" t="str">
        <f>IF(ISBLANK(Values!E5),"","TellusRem")</f>
        <v>TellusRem</v>
      </c>
      <c r="D6" s="28">
        <f>IF(ISBLANK(Values!E5),"",Values!E5)</f>
        <v>5714401550020</v>
      </c>
      <c r="E6" s="1" t="str">
        <f>IF(ISBLANK(Values!E5),"","EAN")</f>
        <v>EAN</v>
      </c>
      <c r="F6" s="27" t="str">
        <f>IF(ISBLANK(Values!E5),"",IF(Values!J5, SUBSTITUTE(Values!$B$1, "{language}", Values!H5) &amp; " " &amp;Values!$B$3, SUBSTITUTE(Values!$B$2, "{language}", Values!$H5) &amp; " " &amp;Values!$B$3))</f>
        <v>vervangend Frans toetsenbord zonder achtergrondverlichting voor Lenovo Thinkpad E550 E560 E560c</v>
      </c>
      <c r="G6" s="29" t="str">
        <f>IF(ISBLANK(Values!E5),"","TellusRem")</f>
        <v>TellusRem</v>
      </c>
      <c r="H6" s="1" t="str">
        <f>IF(ISBLANK(Values!E5),"",Values!$B$16)</f>
        <v>computer-keyboards</v>
      </c>
      <c r="I6" s="1" t="str">
        <f>IF(ISBLANK(Values!E5),"","4730574031")</f>
        <v>4730574031</v>
      </c>
      <c r="J6" s="31" t="str">
        <f>IF(ISBLANK(Values!E5),"",Values!F5 )</f>
        <v>Lenovo E550 Regular - FR</v>
      </c>
      <c r="K6" s="27">
        <f>IF(ISBLANK(Values!E5),"",IF(Values!J5, Values!$B$4, Values!$B$5))</f>
        <v>47.99</v>
      </c>
      <c r="L6" s="27" t="str">
        <f>IF(ISBLANK(Values!E5),"",IF($CO6="DEFAULT", Values!$B$18, ""))</f>
        <v/>
      </c>
      <c r="M6" s="27" t="str">
        <f>IF(ISBLANK(Values!E5),"",Values!$M5)</f>
        <v>https://download.lenovo.com/Images/Parts/Lenovo/E550/RG/FR/Lenovo/E550/RG/FR_A.jpg</v>
      </c>
      <c r="N6" s="27" t="str">
        <f>IF(ISBLANK(Values!$F5),"",Values!N5)</f>
        <v>https://download.lenovo.com/Images/Parts/Lenovo/E550/RG/FR/Lenovo/E550/RG/FR_B.jpg</v>
      </c>
      <c r="O6" s="27" t="str">
        <f>IF(ISBLANK(Values!$F5),"",Values!O5)</f>
        <v>https://download.lenovo.com/Images/Parts/Lenovo/E550/RG/FR/Lenovo/E550/RG/FR_details.jpg</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Child</v>
      </c>
      <c r="X6" s="29" t="str">
        <f>IF(ISBLANK(Values!E5),"",Values!$B$13)</f>
        <v>Lenovo E550 Parent</v>
      </c>
      <c r="Y6" s="31" t="str">
        <f>IF(ISBLANK(Values!E5),"","Size-Color")</f>
        <v>Size-Color</v>
      </c>
      <c r="Z6" s="29" t="str">
        <f>IF(ISBLANK(Values!E5),"","variation")</f>
        <v>variation</v>
      </c>
      <c r="AA6" s="1" t="str">
        <f>IF(ISBLANK(Values!E5),"",Values!$B$20)</f>
        <v>Update</v>
      </c>
      <c r="AB6" s="1" t="str">
        <f>IF(ISBLANK(Values!E5),"",Values!$B$29)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6" s="34" t="str">
        <f>IF(ISBLANK(Values!E5),"",IF(Values!I5,Values!$B$23,Values!$B$33))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6" s="32" t="str">
        <f>IF(ISBLANK(Values!E5),"",Values!$B$24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6" s="1" t="str">
        <f>IF(ISBLANK(Values!E5),"",Values!$B$25)</f>
        <v xml:space="preserve">♻️ ECOFRIENDLY PRODUCT - Koop gerenoveerd, KOOP GROEN! Verminder meer dan 80% koolstofdioxide door onze refurbished toetsenborden te kopen, in vergelijking met het aanschaffen van een nieuw toetsenbord! </v>
      </c>
      <c r="AL6" s="1" t="str">
        <f>IF(ISBLANK(Values!E5),"",SUBSTITUTE(SUBSTITUTE(IF(Values!$J5, Values!$B$26, Values!$B$33), "{language}", Values!$H5), "{flag}", INDEX(options!$E$1:$E$20, Values!$V5)))</f>
        <v>👉 LAYOUT - 🇫🇷 Frans zonder achtergrondverlichting.</v>
      </c>
      <c r="AM6" s="1" t="str">
        <f>SUBSTITUTE(IF(ISBLANK(Values!E5),"",Values!$B$27),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6" s="27" t="str">
        <f>IF(ISBLANK(Values!E5),"",Values!H5)</f>
        <v>Frans</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6" s="1" t="str">
        <f>IF(ISBLANK(Values!E5),"","No")</f>
        <v>No</v>
      </c>
      <c r="DA6" s="1" t="str">
        <f>IF(ISBLANK(Values!E5),"","No")</f>
        <v>No</v>
      </c>
      <c r="DO6" s="1" t="str">
        <f>IF(ISBLANK(Values!E5),"","Parts")</f>
        <v>Parts</v>
      </c>
      <c r="DP6" s="1" t="str">
        <f>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DY6" t="str">
        <f>IF(ISBLANK(Values!$E5), "", "not_applicable")</f>
        <v>not_applicable</v>
      </c>
      <c r="EI6" s="1" t="str">
        <f>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47.99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1">
        <f>K6</f>
        <v>47.99</v>
      </c>
    </row>
    <row r="7" spans="1:193" ht="64" x14ac:dyDescent="0.2">
      <c r="A7" s="1" t="str">
        <f>IF(ISBLANK(Values!E6),"",IF(Values!$B$37="EU","computercomponent","computer"))</f>
        <v>computercomponent</v>
      </c>
      <c r="B7" s="33" t="str">
        <f>IF(ISBLANK(Values!E6),"",Values!F6)</f>
        <v>Lenovo E550 Regular - IT</v>
      </c>
      <c r="C7" s="29" t="str">
        <f>IF(ISBLANK(Values!E6),"","TellusRem")</f>
        <v>TellusRem</v>
      </c>
      <c r="D7" s="28">
        <f>IF(ISBLANK(Values!E6),"",Values!E6)</f>
        <v>5714401550037</v>
      </c>
      <c r="E7" s="1" t="str">
        <f>IF(ISBLANK(Values!E6),"","EAN")</f>
        <v>EAN</v>
      </c>
      <c r="F7" s="27" t="str">
        <f>IF(ISBLANK(Values!E6),"",IF(Values!J6, SUBSTITUTE(Values!$B$1, "{language}", Values!H6) &amp; " " &amp;Values!$B$3, SUBSTITUTE(Values!$B$2, "{language}", Values!$H6) &amp; " " &amp;Values!$B$3))</f>
        <v>vervangend Italiaans toetsenbord zonder achtergrondverlichting voor Lenovo Thinkpad E550 E560 E560c</v>
      </c>
      <c r="G7" s="29" t="str">
        <f>IF(ISBLANK(Values!E6),"","TellusRem")</f>
        <v>TellusRem</v>
      </c>
      <c r="H7" s="1" t="str">
        <f>IF(ISBLANK(Values!E6),"",Values!$B$16)</f>
        <v>computer-keyboards</v>
      </c>
      <c r="I7" s="1" t="str">
        <f>IF(ISBLANK(Values!E6),"","4730574031")</f>
        <v>4730574031</v>
      </c>
      <c r="J7" s="31" t="str">
        <f>IF(ISBLANK(Values!E6),"",Values!F6 )</f>
        <v>Lenovo E550 Regular - IT</v>
      </c>
      <c r="K7" s="27">
        <f>IF(ISBLANK(Values!E6),"",IF(Values!J6, Values!$B$4, Values!$B$5))</f>
        <v>47.99</v>
      </c>
      <c r="L7" s="27" t="str">
        <f>IF(ISBLANK(Values!E6),"",IF($CO7="DEFAULT", Values!$B$18, ""))</f>
        <v/>
      </c>
      <c r="M7" s="27" t="str">
        <f>IF(ISBLANK(Values!E6),"",Values!$M6)</f>
        <v>https://download.lenovo.com/Images/Parts/Lenovo/E550/RG/IT/Lenovo/E550/RG/IT_A.jpg</v>
      </c>
      <c r="N7" s="27" t="str">
        <f>IF(ISBLANK(Values!$F6),"",Values!N6)</f>
        <v>https://download.lenovo.com/Images/Parts/Lenovo/E550/RG/IT/Lenovo/E550/RG/IT_B.jpg</v>
      </c>
      <c r="O7" s="27" t="str">
        <f>IF(ISBLANK(Values!$F6),"",Values!O6)</f>
        <v>https://download.lenovo.com/Images/Parts/Lenovo/E550/RG/IT/Lenovo/E550/RG/IT_details.jpg</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Child</v>
      </c>
      <c r="X7" s="29" t="str">
        <f>IF(ISBLANK(Values!E6),"",Values!$B$13)</f>
        <v>Lenovo E550 Parent</v>
      </c>
      <c r="Y7" s="31" t="str">
        <f>IF(ISBLANK(Values!E6),"","Size-Color")</f>
        <v>Size-Color</v>
      </c>
      <c r="Z7" s="29" t="str">
        <f>IF(ISBLANK(Values!E6),"","variation")</f>
        <v>variation</v>
      </c>
      <c r="AA7" s="1" t="str">
        <f>IF(ISBLANK(Values!E6),"",Values!$B$20)</f>
        <v>Update</v>
      </c>
      <c r="AB7" s="1" t="str">
        <f>IF(ISBLANK(Values!E6),"",Values!$B$29)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7" s="34" t="str">
        <f>IF(ISBLANK(Values!E6),"",IF(Values!I6,Values!$B$23,Values!$B$33))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7" s="32" t="str">
        <f>IF(ISBLANK(Values!E6),"",Values!$B$24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7" s="1" t="str">
        <f>IF(ISBLANK(Values!E6),"",Values!$B$25)</f>
        <v xml:space="preserve">♻️ ECOFRIENDLY PRODUCT - Koop gerenoveerd, KOOP GROEN! Verminder meer dan 80% koolstofdioxide door onze refurbished toetsenborden te kopen, in vergelijking met het aanschaffen van een nieuw toetsenbord! </v>
      </c>
      <c r="AL7" s="1" t="str">
        <f>IF(ISBLANK(Values!E6),"",SUBSTITUTE(SUBSTITUTE(IF(Values!$J6, Values!$B$26, Values!$B$33), "{language}", Values!$H6), "{flag}", INDEX(options!$E$1:$E$20, Values!$V6)))</f>
        <v>👉 LAYOUT - 🇮🇹 Italiaans zonder achtergrondverlichting.</v>
      </c>
      <c r="AM7" s="1" t="str">
        <f>SUBSTITUTE(IF(ISBLANK(Values!E6),"",Values!$B$27),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7" s="27" t="str">
        <f>IF(ISBLANK(Values!E6),"",Values!H6)</f>
        <v>Italiaans</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7" s="1" t="str">
        <f>IF(ISBLANK(Values!E6),"","No")</f>
        <v>No</v>
      </c>
      <c r="DA7" s="1" t="str">
        <f>IF(ISBLANK(Values!E6),"","No")</f>
        <v>No</v>
      </c>
      <c r="DO7" s="1" t="str">
        <f>IF(ISBLANK(Values!E6),"","Parts")</f>
        <v>Parts</v>
      </c>
      <c r="DP7" s="1" t="str">
        <f>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DY7" t="str">
        <f>IF(ISBLANK(Values!$E6), "", "not_applicable")</f>
        <v>not_applicable</v>
      </c>
      <c r="EI7" s="1" t="str">
        <f>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47.99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1">
        <f>K7</f>
        <v>47.99</v>
      </c>
    </row>
    <row r="8" spans="1:193" ht="64" x14ac:dyDescent="0.2">
      <c r="A8" s="1" t="str">
        <f>IF(ISBLANK(Values!E7),"",IF(Values!$B$37="EU","computercomponent","computer"))</f>
        <v>computercomponent</v>
      </c>
      <c r="B8" s="33" t="str">
        <f>IF(ISBLANK(Values!E7),"",Values!F7)</f>
        <v>Lenovo E550 Regular - ES</v>
      </c>
      <c r="C8" s="29" t="str">
        <f>IF(ISBLANK(Values!E7),"","TellusRem")</f>
        <v>TellusRem</v>
      </c>
      <c r="D8" s="28">
        <f>IF(ISBLANK(Values!E7),"",Values!E7)</f>
        <v>5714401550044</v>
      </c>
      <c r="E8" s="1" t="str">
        <f>IF(ISBLANK(Values!E7),"","EAN")</f>
        <v>EAN</v>
      </c>
      <c r="F8" s="27" t="str">
        <f>IF(ISBLANK(Values!E7),"",IF(Values!J7, SUBSTITUTE(Values!$B$1, "{language}", Values!H7) &amp; " " &amp;Values!$B$3, SUBSTITUTE(Values!$B$2, "{language}", Values!$H7) &amp; " " &amp;Values!$B$3))</f>
        <v>vervangend Spaans toetsenbord zonder achtergrondverlichting voor Lenovo Thinkpad E550 E560 E560c</v>
      </c>
      <c r="G8" s="29" t="str">
        <f>IF(ISBLANK(Values!E7),"","TellusRem")</f>
        <v>TellusRem</v>
      </c>
      <c r="H8" s="1" t="str">
        <f>IF(ISBLANK(Values!E7),"",Values!$B$16)</f>
        <v>computer-keyboards</v>
      </c>
      <c r="I8" s="1" t="str">
        <f>IF(ISBLANK(Values!E7),"","4730574031")</f>
        <v>4730574031</v>
      </c>
      <c r="J8" s="31" t="str">
        <f>IF(ISBLANK(Values!E7),"",Values!F7 )</f>
        <v>Lenovo E550 Regular - ES</v>
      </c>
      <c r="K8" s="27">
        <f>IF(ISBLANK(Values!E7),"",IF(Values!J7, Values!$B$4, Values!$B$5))</f>
        <v>47.99</v>
      </c>
      <c r="L8" s="27" t="str">
        <f>IF(ISBLANK(Values!E7),"",IF($CO8="DEFAULT", Values!$B$18, ""))</f>
        <v/>
      </c>
      <c r="M8" s="27" t="str">
        <f>IF(ISBLANK(Values!E7),"",Values!$M7)</f>
        <v>https://download.lenovo.com/Images/Parts/Lenovo/E550/RG/ES/Lenovo/E550/RG/ES_A.jpg</v>
      </c>
      <c r="N8" s="27" t="str">
        <f>IF(ISBLANK(Values!$F7),"",Values!N7)</f>
        <v>https://download.lenovo.com/Images/Parts/Lenovo/E550/RG/ES/Lenovo/E550/RG/ES_B.jpg</v>
      </c>
      <c r="O8" s="27" t="str">
        <f>IF(ISBLANK(Values!$F7),"",Values!O7)</f>
        <v>https://download.lenovo.com/Images/Parts/Lenovo/E550/RG/ES/Lenovo/E550/RG/ES_details.jpg</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Child</v>
      </c>
      <c r="X8" s="29" t="str">
        <f>IF(ISBLANK(Values!E7),"",Values!$B$13)</f>
        <v>Lenovo E550 Parent</v>
      </c>
      <c r="Y8" s="31" t="str">
        <f>IF(ISBLANK(Values!E7),"","Size-Color")</f>
        <v>Size-Color</v>
      </c>
      <c r="Z8" s="29" t="str">
        <f>IF(ISBLANK(Values!E7),"","variation")</f>
        <v>variation</v>
      </c>
      <c r="AA8" s="1" t="str">
        <f>IF(ISBLANK(Values!E7),"",Values!$B$20)</f>
        <v>Update</v>
      </c>
      <c r="AB8" s="1" t="str">
        <f>IF(ISBLANK(Values!E7),"",Values!$B$29)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8" s="34" t="str">
        <f>IF(ISBLANK(Values!E7),"",IF(Values!I7,Values!$B$23,Values!$B$33))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8" s="32" t="str">
        <f>IF(ISBLANK(Values!E7),"",Values!$B$24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8" s="1" t="str">
        <f>IF(ISBLANK(Values!E7),"",Values!$B$25)</f>
        <v xml:space="preserve">♻️ ECOFRIENDLY PRODUCT - Koop gerenoveerd, KOOP GROEN! Verminder meer dan 80% koolstofdioxide door onze refurbished toetsenborden te kopen, in vergelijking met het aanschaffen van een nieuw toetsenbord! </v>
      </c>
      <c r="AL8" s="1" t="str">
        <f>IF(ISBLANK(Values!E7),"",SUBSTITUTE(SUBSTITUTE(IF(Values!$J7, Values!$B$26, Values!$B$33), "{language}", Values!$H7), "{flag}", INDEX(options!$E$1:$E$20, Values!$V7)))</f>
        <v>👉 LAYOUT - 🇪🇸 Spaans zonder achtergrondverlichting.</v>
      </c>
      <c r="AM8" s="1" t="str">
        <f>SUBSTITUTE(IF(ISBLANK(Values!E7),"",Values!$B$27),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8" s="27" t="str">
        <f>IF(ISBLANK(Values!E7),"",Values!H7)</f>
        <v>Spaans</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8" s="1" t="str">
        <f>IF(ISBLANK(Values!E7),"","No")</f>
        <v>No</v>
      </c>
      <c r="DA8" s="1" t="str">
        <f>IF(ISBLANK(Values!E7),"","No")</f>
        <v>No</v>
      </c>
      <c r="DO8" s="1" t="str">
        <f>IF(ISBLANK(Values!E7),"","Parts")</f>
        <v>Parts</v>
      </c>
      <c r="DP8" s="1" t="str">
        <f>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DY8" t="str">
        <f>IF(ISBLANK(Values!$E7), "", "not_applicable")</f>
        <v>not_applicable</v>
      </c>
      <c r="EI8" s="1" t="str">
        <f>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47.99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1">
        <f>K8</f>
        <v>47.99</v>
      </c>
    </row>
    <row r="9" spans="1:193" ht="64" x14ac:dyDescent="0.2">
      <c r="A9" s="1" t="str">
        <f>IF(ISBLANK(Values!E8),"",IF(Values!$B$37="EU","computercomponent","computer"))</f>
        <v>computercomponent</v>
      </c>
      <c r="B9" s="33" t="str">
        <f>IF(ISBLANK(Values!E8),"",Values!F8)</f>
        <v>Lenovo E550 Regular - UK</v>
      </c>
      <c r="C9" s="29" t="str">
        <f>IF(ISBLANK(Values!E8),"","TellusRem")</f>
        <v>TellusRem</v>
      </c>
      <c r="D9" s="28">
        <f>IF(ISBLANK(Values!E8),"",Values!E8)</f>
        <v>5714401550051</v>
      </c>
      <c r="E9" s="1" t="str">
        <f>IF(ISBLANK(Values!E8),"","EAN")</f>
        <v>EAN</v>
      </c>
      <c r="F9" s="27" t="str">
        <f>IF(ISBLANK(Values!E8),"",IF(Values!J8, SUBSTITUTE(Values!$B$1, "{language}", Values!H8) &amp; " " &amp;Values!$B$3, SUBSTITUTE(Values!$B$2, "{language}", Values!$H8) &amp; " " &amp;Values!$B$3))</f>
        <v>vervangend UK toetsenbord zonder achtergrondverlichting voor Lenovo Thinkpad E550 E560 E560c</v>
      </c>
      <c r="G9" s="29" t="str">
        <f>IF(ISBLANK(Values!E8),"","TellusRem")</f>
        <v>TellusRem</v>
      </c>
      <c r="H9" s="1" t="str">
        <f>IF(ISBLANK(Values!E8),"",Values!$B$16)</f>
        <v>computer-keyboards</v>
      </c>
      <c r="I9" s="1" t="str">
        <f>IF(ISBLANK(Values!E8),"","4730574031")</f>
        <v>4730574031</v>
      </c>
      <c r="J9" s="31" t="str">
        <f>IF(ISBLANK(Values!E8),"",Values!F8 )</f>
        <v>Lenovo E550 Regular - UK</v>
      </c>
      <c r="K9" s="27">
        <f>IF(ISBLANK(Values!E8),"",IF(Values!J8, Values!$B$4, Values!$B$5))</f>
        <v>47.99</v>
      </c>
      <c r="L9" s="27" t="str">
        <f>IF(ISBLANK(Values!E8),"",IF($CO9="DEFAULT", Values!$B$18, ""))</f>
        <v/>
      </c>
      <c r="M9" s="27" t="str">
        <f>IF(ISBLANK(Values!E8),"",Values!$M8)</f>
        <v>https://download.lenovo.com/Images/Parts/Lenovo/E550/RG/UK/Lenovo/E550/RG/UK_A.jpg</v>
      </c>
      <c r="N9" s="27" t="str">
        <f>IF(ISBLANK(Values!$F8),"",Values!N8)</f>
        <v>https://download.lenovo.com/Images/Parts/Lenovo/E550/RG/UK/Lenovo/E550/RG/UK_B.jpg</v>
      </c>
      <c r="O9" s="27" t="str">
        <f>IF(ISBLANK(Values!$F8),"",Values!O8)</f>
        <v>https://download.lenovo.com/Images/Parts/Lenovo/E550/RG/UK/Lenovo/E550/RG/UK_details.jpg</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Child</v>
      </c>
      <c r="X9" s="29" t="str">
        <f>IF(ISBLANK(Values!E8),"",Values!$B$13)</f>
        <v>Lenovo E550 Parent</v>
      </c>
      <c r="Y9" s="31" t="str">
        <f>IF(ISBLANK(Values!E8),"","Size-Color")</f>
        <v>Size-Color</v>
      </c>
      <c r="Z9" s="29" t="str">
        <f>IF(ISBLANK(Values!E8),"","variation")</f>
        <v>variation</v>
      </c>
      <c r="AA9" s="1" t="str">
        <f>IF(ISBLANK(Values!E8),"",Values!$B$20)</f>
        <v>Update</v>
      </c>
      <c r="AB9" s="1" t="str">
        <f>IF(ISBLANK(Values!E8),"",Values!$B$29)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9" s="34" t="str">
        <f>IF(ISBLANK(Values!E8),"",IF(Values!I8,Values!$B$23,Values!$B$33))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9" s="32" t="str">
        <f>IF(ISBLANK(Values!E8),"",Values!$B$24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9" s="1" t="str">
        <f>IF(ISBLANK(Values!E8),"",Values!$B$25)</f>
        <v xml:space="preserve">♻️ ECOFRIENDLY PRODUCT - Koop gerenoveerd, KOOP GROEN! Verminder meer dan 80% koolstofdioxide door onze refurbished toetsenborden te kopen, in vergelijking met het aanschaffen van een nieuw toetsenbord! </v>
      </c>
      <c r="AL9" s="1" t="str">
        <f>IF(ISBLANK(Values!E8),"",SUBSTITUTE(SUBSTITUTE(IF(Values!$J8, Values!$B$26, Values!$B$33), "{language}", Values!$H8), "{flag}", INDEX(options!$E$1:$E$20, Values!$V8)))</f>
        <v>👉 LAYOUT - 🇬🇧 UK zonder achtergrondverlichting.</v>
      </c>
      <c r="AM9" s="1" t="str">
        <f>SUBSTITUTE(IF(ISBLANK(Values!E8),"",Values!$B$27),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9" s="27" t="str">
        <f>IF(ISBLANK(Values!E8),"",Values!H8)</f>
        <v>UK</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9" s="1" t="str">
        <f>IF(ISBLANK(Values!E8),"","No")</f>
        <v>No</v>
      </c>
      <c r="DA9" s="1" t="str">
        <f>IF(ISBLANK(Values!E8),"","No")</f>
        <v>No</v>
      </c>
      <c r="DO9" s="1" t="str">
        <f>IF(ISBLANK(Values!E8),"","Parts")</f>
        <v>Parts</v>
      </c>
      <c r="DP9" s="1" t="str">
        <f>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DY9" t="str">
        <f>IF(ISBLANK(Values!$E8), "", "not_applicable")</f>
        <v>not_applicable</v>
      </c>
      <c r="EI9" s="1" t="str">
        <f>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47.99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1">
        <f>K9</f>
        <v>47.99</v>
      </c>
    </row>
    <row r="10" spans="1:193" ht="64" x14ac:dyDescent="0.2">
      <c r="A10" s="1" t="str">
        <f>IF(ISBLANK(Values!E9),"",IF(Values!$B$37="EU","computercomponent","computer"))</f>
        <v>computercomponent</v>
      </c>
      <c r="B10" s="33" t="str">
        <f>IF(ISBLANK(Values!E9),"",Values!F9)</f>
        <v>Lenovo E550 Regular - NOR</v>
      </c>
      <c r="C10" s="29" t="str">
        <f>IF(ISBLANK(Values!E9),"","TellusRem")</f>
        <v>TellusRem</v>
      </c>
      <c r="D10" s="28">
        <f>IF(ISBLANK(Values!E9),"",Values!E9)</f>
        <v>5714401550068</v>
      </c>
      <c r="E10" s="1" t="str">
        <f>IF(ISBLANK(Values!E9),"","EAN")</f>
        <v>EAN</v>
      </c>
      <c r="F10" s="27" t="str">
        <f>IF(ISBLANK(Values!E9),"",IF(Values!J9, SUBSTITUTE(Values!$B$1, "{language}", Values!H9) &amp; " " &amp;Values!$B$3, SUBSTITUTE(Values!$B$2, "{language}", Values!$H9) &amp; " " &amp;Values!$B$3))</f>
        <v>vervangend Scandinavisch - Scandinavisch toetsenbord zonder achtergrondverlichting voor Lenovo Thinkpad E550 E560 E560c</v>
      </c>
      <c r="G10" s="29" t="str">
        <f>IF(ISBLANK(Values!E9),"","TellusRem")</f>
        <v>TellusRem</v>
      </c>
      <c r="H10" s="1" t="str">
        <f>IF(ISBLANK(Values!E9),"",Values!$B$16)</f>
        <v>computer-keyboards</v>
      </c>
      <c r="I10" s="1" t="str">
        <f>IF(ISBLANK(Values!E9),"","4730574031")</f>
        <v>4730574031</v>
      </c>
      <c r="J10" s="31" t="str">
        <f>IF(ISBLANK(Values!E9),"",Values!F9 )</f>
        <v>Lenovo E550 Regular - NOR</v>
      </c>
      <c r="K10" s="27">
        <f>IF(ISBLANK(Values!E9),"",IF(Values!J9, Values!$B$4, Values!$B$5))</f>
        <v>47.99</v>
      </c>
      <c r="L10" s="27" t="str">
        <f>IF(ISBLANK(Values!E9),"",IF($CO10="DEFAULT", Values!$B$18, ""))</f>
        <v/>
      </c>
      <c r="M10" s="27" t="str">
        <f>IF(ISBLANK(Values!E9),"",Values!$M9)</f>
        <v>https://download.lenovo.com/Images/Parts/Lenovo/E550/RGNOR/Lenovo/E550/RGNOR_A.jpg</v>
      </c>
      <c r="N10" s="27" t="str">
        <f>IF(ISBLANK(Values!$F9),"",Values!N9)</f>
        <v>https://download.lenovo.com/Images/Parts/Lenovo/E550/RGNOR/Lenovo/E550/RGNOR_B.jpg</v>
      </c>
      <c r="O10" s="27" t="str">
        <f>IF(ISBLANK(Values!$F9),"",Values!O9)</f>
        <v>https://download.lenovo.com/Images/Parts/Lenovo/E550/RGNOR/Lenovo/E550/RGNOR_details.jpg</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Child</v>
      </c>
      <c r="X10" s="29" t="str">
        <f>IF(ISBLANK(Values!E9),"",Values!$B$13)</f>
        <v>Lenovo E550 Parent</v>
      </c>
      <c r="Y10" s="31" t="str">
        <f>IF(ISBLANK(Values!E9),"","Size-Color")</f>
        <v>Size-Color</v>
      </c>
      <c r="Z10" s="29" t="str">
        <f>IF(ISBLANK(Values!E9),"","variation")</f>
        <v>variation</v>
      </c>
      <c r="AA10" s="1" t="str">
        <f>IF(ISBLANK(Values!E9),"",Values!$B$20)</f>
        <v>Update</v>
      </c>
      <c r="AB10" s="1" t="str">
        <f>IF(ISBLANK(Values!E9),"",Values!$B$29)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0" s="34" t="str">
        <f>IF(ISBLANK(Values!E9),"",IF(Values!I9,Values!$B$23,Values!$B$33))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0" s="32" t="str">
        <f>IF(ISBLANK(Values!E9),"",Values!$B$24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0" s="1" t="str">
        <f>IF(ISBLANK(Values!E9),"",Values!$B$25)</f>
        <v xml:space="preserve">♻️ ECOFRIENDLY PRODUCT - Koop gerenoveerd, KOOP GROEN! Verminder meer dan 80% koolstofdioxide door onze refurbished toetsenborden te kopen, in vergelijking met het aanschaffen van een nieuw toetsenbord! </v>
      </c>
      <c r="AL10" s="1" t="str">
        <f>IF(ISBLANK(Values!E9),"",SUBSTITUTE(SUBSTITUTE(IF(Values!$J9, Values!$B$26, Values!$B$33), "{language}", Values!$H9), "{flag}", INDEX(options!$E$1:$E$20, Values!$V9)))</f>
        <v>👉 LAYOUT - 🇸🇪 🇫🇮 🇳🇴 🇩🇰 Scandinavisch - Scandinavisch zonder achtergrondverlichting.</v>
      </c>
      <c r="AM10" s="1" t="str">
        <f>SUBSTITUTE(IF(ISBLANK(Values!E9),"",Values!$B$27),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0" s="27" t="str">
        <f>IF(ISBLANK(Values!E9),"",Values!H9)</f>
        <v>Scandinavisch - Scandinavisch</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0" s="1" t="str">
        <f>IF(ISBLANK(Values!E9),"","No")</f>
        <v>No</v>
      </c>
      <c r="DA10" s="1" t="str">
        <f>IF(ISBLANK(Values!E9),"","No")</f>
        <v>No</v>
      </c>
      <c r="DO10" s="1" t="str">
        <f>IF(ISBLANK(Values!E9),"","Parts")</f>
        <v>Parts</v>
      </c>
      <c r="DP10" s="1" t="str">
        <f>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DY10" t="str">
        <f>IF(ISBLANK(Values!$E9), "", "not_applicable")</f>
        <v>not_applicable</v>
      </c>
      <c r="EI10" s="1" t="str">
        <f>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47.99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1">
        <f>K10</f>
        <v>47.99</v>
      </c>
    </row>
    <row r="11" spans="1:193" ht="64" x14ac:dyDescent="0.2">
      <c r="A11" s="1" t="str">
        <f>IF(ISBLANK(Values!E10),"",IF(Values!$B$37="EU","computercomponent","computer"))</f>
        <v>computercomponent</v>
      </c>
      <c r="B11" s="33" t="str">
        <f>IF(ISBLANK(Values!E10),"",Values!F10)</f>
        <v>Lenovo E550 Regular - BE</v>
      </c>
      <c r="C11" s="29" t="str">
        <f>IF(ISBLANK(Values!E10),"","TellusRem")</f>
        <v>TellusRem</v>
      </c>
      <c r="D11" s="28">
        <f>IF(ISBLANK(Values!E10),"",Values!E10)</f>
        <v>5714401550075</v>
      </c>
      <c r="E11" s="1" t="str">
        <f>IF(ISBLANK(Values!E10),"","EAN")</f>
        <v>EAN</v>
      </c>
      <c r="F11" s="27" t="str">
        <f>IF(ISBLANK(Values!E10),"",IF(Values!J10, SUBSTITUTE(Values!$B$1, "{language}", Values!H10) &amp; " " &amp;Values!$B$3, SUBSTITUTE(Values!$B$2, "{language}", Values!$H10) &amp; " " &amp;Values!$B$3))</f>
        <v>vervangend Belgisch toetsenbord zonder achtergrondverlichting voor Lenovo Thinkpad E550 E560 E560c</v>
      </c>
      <c r="G11" s="29" t="str">
        <f>IF(ISBLANK(Values!E10),"","TellusRem")</f>
        <v>TellusRem</v>
      </c>
      <c r="H11" s="1" t="str">
        <f>IF(ISBLANK(Values!E10),"",Values!$B$16)</f>
        <v>computer-keyboards</v>
      </c>
      <c r="I11" s="1" t="str">
        <f>IF(ISBLANK(Values!E10),"","4730574031")</f>
        <v>4730574031</v>
      </c>
      <c r="J11" s="31" t="str">
        <f>IF(ISBLANK(Values!E10),"",Values!F10 )</f>
        <v>Lenovo E550 Regular - BE</v>
      </c>
      <c r="K11" s="27">
        <f>IF(ISBLANK(Values!E10),"",IF(Values!J10, Values!$B$4, Values!$B$5))</f>
        <v>47.99</v>
      </c>
      <c r="L11" s="27">
        <f>IF(ISBLANK(Values!E10),"",IF($CO11="DEFAULT", Values!$B$18, ""))</f>
        <v>5</v>
      </c>
      <c r="M11" s="27" t="str">
        <f>IF(ISBLANK(Values!E10),"",Values!$M10)</f>
        <v>https://download.lenovo.com/Images/Parts/00HN006/00HN006_A.jpg</v>
      </c>
      <c r="N11" s="27" t="str">
        <f>IF(ISBLANK(Values!$F10),"",Values!N10)</f>
        <v>https://download.lenovo.com/Images/Parts/00HN006/00HN006_B.jpg</v>
      </c>
      <c r="O11" s="27" t="str">
        <f>IF(ISBLANK(Values!$F10),"",Values!O10)</f>
        <v>https://download.lenovo.com/Images/Parts/00HN006/00HN006_details.jpg</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Child</v>
      </c>
      <c r="X11" s="29" t="str">
        <f>IF(ISBLANK(Values!E10),"",Values!$B$13)</f>
        <v>Lenovo E550 Parent</v>
      </c>
      <c r="Y11" s="31" t="str">
        <f>IF(ISBLANK(Values!E10),"","Size-Color")</f>
        <v>Size-Color</v>
      </c>
      <c r="Z11" s="29" t="str">
        <f>IF(ISBLANK(Values!E10),"","variation")</f>
        <v>variation</v>
      </c>
      <c r="AA11" s="1" t="str">
        <f>IF(ISBLANK(Values!E10),"",Values!$B$20)</f>
        <v>Update</v>
      </c>
      <c r="AB11" s="1" t="str">
        <f>IF(ISBLANK(Values!E10),"",Values!$B$29)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1" s="34" t="str">
        <f>IF(ISBLANK(Values!E10),"",IF(Values!I10,Values!$B$23,Values!$B$33))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1" s="32" t="str">
        <f>IF(ISBLANK(Values!E10),"",Values!$B$24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1" s="1" t="str">
        <f>IF(ISBLANK(Values!E10),"",Values!$B$25)</f>
        <v xml:space="preserve">♻️ ECOFRIENDLY PRODUCT - Koop gerenoveerd, KOOP GROEN! Verminder meer dan 80% koolstofdioxide door onze refurbished toetsenborden te kopen, in vergelijking met het aanschaffen van een nieuw toetsenbord! </v>
      </c>
      <c r="AL11" s="1" t="str">
        <f>IF(ISBLANK(Values!E10),"",SUBSTITUTE(SUBSTITUTE(IF(Values!$J10, Values!$B$26, Values!$B$33), "{language}", Values!$H10), "{flag}", INDEX(options!$E$1:$E$20, Values!$V10)))</f>
        <v>👉 LAYOUT - 🇧🇪 Belgisch zonder achtergrondverlichting.</v>
      </c>
      <c r="AM11" s="1" t="str">
        <f>SUBSTITUTE(IF(ISBLANK(Values!E10),"",Values!$B$27),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1" s="27" t="str">
        <f>IF(ISBLANK(Values!E10),"",Values!H10)</f>
        <v>Belgisch</v>
      </c>
      <c r="AV11" s="1" t="str">
        <f>IF(ISBLANK(Values!E10),"",IF(Values!J10,"Backlit", "Non-Backlit"))</f>
        <v>Non-Backlit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1" s="1" t="str">
        <f>IF(ISBLANK(Values!E10),"","No")</f>
        <v>No</v>
      </c>
      <c r="DA11" s="1" t="str">
        <f>IF(ISBLANK(Values!E10),"","No")</f>
        <v>No</v>
      </c>
      <c r="DO11" s="1" t="str">
        <f>IF(ISBLANK(Values!E10),"","Parts")</f>
        <v>Parts</v>
      </c>
      <c r="DP11" s="1" t="str">
        <f>IF(ISBLANK(Values!E10),"",Values!$B$31)</f>
        <v>6 maanden garantie na leverdatum. In geval van een storing in het toetsenbord wordt een nieuwe eenheid of een reserveonderdeel voor het toetsenbord van het product verzonden. In geval van sortering van voorraad wordt een volledige terugbetaling verleend.</v>
      </c>
      <c r="DY11" t="str">
        <f>IF(ISBLANK(Values!$E10), "", "not_applicable")</f>
        <v>not_applicable</v>
      </c>
      <c r="EI11" s="1" t="str">
        <f>IF(ISBLANK(Values!E10),"",Values!$B$31)</f>
        <v>6 maanden garantie na leverdatum. In geval van een storing in het toetsenbord wordt een nieuwe eenheid of een reserveonderdeel voor het toetsenbord van het product verzonden. In geval van sortering van voorraad wordt een volledige terugbetaling verleend.</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f>IF(ISBLANK(Values!E10),"",IF(Values!J10, Values!$B$4, Values!$B$5))</f>
        <v>47.99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c r="GK11" s="61">
        <f>K11</f>
        <v>47.99</v>
      </c>
    </row>
    <row r="12" spans="1:193" ht="64" x14ac:dyDescent="0.2">
      <c r="A12" s="1" t="str">
        <f>IF(ISBLANK(Values!E11),"",IF(Values!$B$37="EU","computercomponent","computer"))</f>
        <v>computercomponent</v>
      </c>
      <c r="B12" s="33" t="str">
        <f>IF(ISBLANK(Values!E11),"",Values!F11)</f>
        <v>Lenovo E550 Regular - BG</v>
      </c>
      <c r="C12" s="29" t="str">
        <f>IF(ISBLANK(Values!E11),"","TellusRem")</f>
        <v>TellusRem</v>
      </c>
      <c r="D12" s="28">
        <f>IF(ISBLANK(Values!E11),"",Values!E11)</f>
        <v>5714401550082</v>
      </c>
      <c r="E12" s="1" t="str">
        <f>IF(ISBLANK(Values!E11),"","EAN")</f>
        <v>EAN</v>
      </c>
      <c r="F12" s="27" t="str">
        <f>IF(ISBLANK(Values!E11),"",IF(Values!J11, SUBSTITUTE(Values!$B$1, "{language}", Values!H11) &amp; " " &amp;Values!$B$3, SUBSTITUTE(Values!$B$2, "{language}", Values!$H11) &amp; " " &amp;Values!$B$3))</f>
        <v>vervangend Bulgaars toetsenbord zonder achtergrondverlichting voor Lenovo Thinkpad E550 E560 E560c</v>
      </c>
      <c r="G12" s="29" t="str">
        <f>IF(ISBLANK(Values!E11),"","TellusRem")</f>
        <v>TellusRem</v>
      </c>
      <c r="H12" s="1" t="str">
        <f>IF(ISBLANK(Values!E11),"",Values!$B$16)</f>
        <v>computer-keyboards</v>
      </c>
      <c r="I12" s="1" t="str">
        <f>IF(ISBLANK(Values!E11),"","4730574031")</f>
        <v>4730574031</v>
      </c>
      <c r="J12" s="31" t="str">
        <f>IF(ISBLANK(Values!E11),"",Values!F11 )</f>
        <v>Lenovo E550 Regular - BG</v>
      </c>
      <c r="K12" s="27">
        <f>IF(ISBLANK(Values!E11),"",IF(Values!J11, Values!$B$4, Values!$B$5))</f>
        <v>47.99</v>
      </c>
      <c r="L12" s="27">
        <f>IF(ISBLANK(Values!E11),"",IF($CO12="DEFAULT", Values!$B$18, ""))</f>
        <v>5</v>
      </c>
      <c r="M12" s="27" t="str">
        <f>IF(ISBLANK(Values!E11),"",Values!$M11)</f>
        <v>https://download.lenovo.com/Images/Parts/00HN007/00HN007_A.jpg</v>
      </c>
      <c r="N12" s="27" t="str">
        <f>IF(ISBLANK(Values!$F11),"",Values!N11)</f>
        <v>https://download.lenovo.com/Images/Parts/00HN007/00HN007_B.jpg</v>
      </c>
      <c r="O12" s="27" t="str">
        <f>IF(ISBLANK(Values!$F11),"",Values!O11)</f>
        <v>https://download.lenovo.com/Images/Parts/00HN007/00HN007_details.jpg</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Child</v>
      </c>
      <c r="X12" s="29" t="str">
        <f>IF(ISBLANK(Values!E11),"",Values!$B$13)</f>
        <v>Lenovo E550 Parent</v>
      </c>
      <c r="Y12" s="31" t="str">
        <f>IF(ISBLANK(Values!E11),"","Size-Color")</f>
        <v>Size-Color</v>
      </c>
      <c r="Z12" s="29" t="str">
        <f>IF(ISBLANK(Values!E11),"","variation")</f>
        <v>variation</v>
      </c>
      <c r="AA12" s="1" t="str">
        <f>IF(ISBLANK(Values!E11),"",Values!$B$20)</f>
        <v>Update</v>
      </c>
      <c r="AB12" s="1" t="str">
        <f>IF(ISBLANK(Values!E11),"",Values!$B$29)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2" s="34" t="str">
        <f>IF(ISBLANK(Values!E11),"",IF(Values!I11,Values!$B$23,Values!$B$33))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2" s="32" t="str">
        <f>IF(ISBLANK(Values!E11),"",Values!$B$24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2" s="1" t="str">
        <f>IF(ISBLANK(Values!E11),"",Values!$B$25)</f>
        <v xml:space="preserve">♻️ ECOFRIENDLY PRODUCT - Koop gerenoveerd, KOOP GROEN! Verminder meer dan 80% koolstofdioxide door onze refurbished toetsenborden te kopen, in vergelijking met het aanschaffen van een nieuw toetsenbord! </v>
      </c>
      <c r="AL12" s="1" t="str">
        <f>IF(ISBLANK(Values!E11),"",SUBSTITUTE(SUBSTITUTE(IF(Values!$J11, Values!$B$26, Values!$B$33), "{language}", Values!$H11), "{flag}", INDEX(options!$E$1:$E$20, Values!$V11)))</f>
        <v>👉 LAYOUT - 🇧🇬 Bulgaars zonder achtergrondverlichting.</v>
      </c>
      <c r="AM12" s="1" t="str">
        <f>SUBSTITUTE(IF(ISBLANK(Values!E11),"",Values!$B$27),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2" s="27" t="str">
        <f>IF(ISBLANK(Values!E11),"",Values!H11)</f>
        <v>Bulgaars</v>
      </c>
      <c r="AV12" s="1" t="str">
        <f>IF(ISBLANK(Values!E11),"",IF(Values!J11,"Backlit", "Non-Backlit"))</f>
        <v>Non-Backlit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2" s="1" t="str">
        <f>IF(ISBLANK(Values!E11),"","No")</f>
        <v>No</v>
      </c>
      <c r="DA12" s="1" t="str">
        <f>IF(ISBLANK(Values!E11),"","No")</f>
        <v>No</v>
      </c>
      <c r="DO12" s="1" t="str">
        <f>IF(ISBLANK(Values!E11),"","Parts")</f>
        <v>Parts</v>
      </c>
      <c r="DP12" s="1" t="str">
        <f>IF(ISBLANK(Values!E11),"",Values!$B$31)</f>
        <v>6 maanden garantie na leverdatum. In geval van een storing in het toetsenbord wordt een nieuwe eenheid of een reserveonderdeel voor het toetsenbord van het product verzonden. In geval van sortering van voorraad wordt een volledige terugbetaling verleend.</v>
      </c>
      <c r="DY12" t="str">
        <f>IF(ISBLANK(Values!$E11), "", "not_applicable")</f>
        <v>not_applicable</v>
      </c>
      <c r="EI12" s="1" t="str">
        <f>IF(ISBLANK(Values!E11),"",Values!$B$31)</f>
        <v>6 maanden garantie na leverdatum. In geval van een storing in het toetsenbord wordt een nieuwe eenheid of een reserveonderdeel voor het toetsenbord van het product verzonden. In geval van sortering van voorraad wordt een volledige terugbetaling verleend.</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f>IF(ISBLANK(Values!E11),"",IF(Values!J11, Values!$B$4, Values!$B$5))</f>
        <v>47.99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c r="GK12" s="61">
        <f>K12</f>
        <v>47.99</v>
      </c>
    </row>
    <row r="13" spans="1:193" ht="64" x14ac:dyDescent="0.2">
      <c r="A13" s="1" t="str">
        <f>IF(ISBLANK(Values!E12),"",IF(Values!$B$37="EU","computercomponent","computer"))</f>
        <v>computercomponent</v>
      </c>
      <c r="B13" s="33" t="str">
        <f>IF(ISBLANK(Values!E12),"",Values!F12)</f>
        <v>Lenovo E550 Regular - CZ</v>
      </c>
      <c r="C13" s="29" t="str">
        <f>IF(ISBLANK(Values!E12),"","TellusRem")</f>
        <v>TellusRem</v>
      </c>
      <c r="D13" s="28">
        <f>IF(ISBLANK(Values!E12),"",Values!E12)</f>
        <v>5714401550099</v>
      </c>
      <c r="E13" s="1" t="str">
        <f>IF(ISBLANK(Values!E12),"","EAN")</f>
        <v>EAN</v>
      </c>
      <c r="F13" s="27" t="str">
        <f>IF(ISBLANK(Values!E12),"",IF(Values!J12, SUBSTITUTE(Values!$B$1, "{language}", Values!H12) &amp; " " &amp;Values!$B$3, SUBSTITUTE(Values!$B$2, "{language}", Values!$H12) &amp; " " &amp;Values!$B$3))</f>
        <v>vervangend Tsjechisch toetsenbord zonder achtergrondverlichting voor Lenovo Thinkpad E550 E560 E560c</v>
      </c>
      <c r="G13" s="29" t="str">
        <f>IF(ISBLANK(Values!E12),"","TellusRem")</f>
        <v>TellusRem</v>
      </c>
      <c r="H13" s="1" t="str">
        <f>IF(ISBLANK(Values!E12),"",Values!$B$16)</f>
        <v>computer-keyboards</v>
      </c>
      <c r="I13" s="1" t="str">
        <f>IF(ISBLANK(Values!E12),"","4730574031")</f>
        <v>4730574031</v>
      </c>
      <c r="J13" s="31" t="str">
        <f>IF(ISBLANK(Values!E12),"",Values!F12 )</f>
        <v>Lenovo E550 Regular - CZ</v>
      </c>
      <c r="K13" s="27">
        <f>IF(ISBLANK(Values!E12),"",IF(Values!J12, Values!$B$4, Values!$B$5))</f>
        <v>47.99</v>
      </c>
      <c r="L13" s="27">
        <f>IF(ISBLANK(Values!E12),"",IF($CO13="DEFAULT", Values!$B$18, ""))</f>
        <v>5</v>
      </c>
      <c r="M13" s="27" t="str">
        <f>IF(ISBLANK(Values!E12),"",Values!$M12)</f>
        <v>https://download.lenovo.com/Images/Parts/00HN008/00HN008_A.jpg</v>
      </c>
      <c r="N13" s="27" t="str">
        <f>IF(ISBLANK(Values!$F12),"",Values!N12)</f>
        <v>https://download.lenovo.com/Images/Parts/00HN008/00HN008_B.jpg</v>
      </c>
      <c r="O13" s="27" t="str">
        <f>IF(ISBLANK(Values!$F12),"",Values!O12)</f>
        <v>https://download.lenovo.com/Images/Parts/00HN008/00HN008_details.jpg</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Child</v>
      </c>
      <c r="X13" s="29" t="str">
        <f>IF(ISBLANK(Values!E12),"",Values!$B$13)</f>
        <v>Lenovo E550 Parent</v>
      </c>
      <c r="Y13" s="31" t="str">
        <f>IF(ISBLANK(Values!E12),"","Size-Color")</f>
        <v>Size-Color</v>
      </c>
      <c r="Z13" s="29" t="str">
        <f>IF(ISBLANK(Values!E12),"","variation")</f>
        <v>variation</v>
      </c>
      <c r="AA13" s="1" t="str">
        <f>IF(ISBLANK(Values!E12),"",Values!$B$20)</f>
        <v>Update</v>
      </c>
      <c r="AB13" s="1" t="str">
        <f>IF(ISBLANK(Values!E12),"",Values!$B$29)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3" s="34" t="str">
        <f>IF(ISBLANK(Values!E12),"",IF(Values!I12,Values!$B$23,Values!$B$33))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3" s="32" t="str">
        <f>IF(ISBLANK(Values!E12),"",Values!$B$24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3" s="1" t="str">
        <f>IF(ISBLANK(Values!E12),"",Values!$B$25)</f>
        <v xml:space="preserve">♻️ ECOFRIENDLY PRODUCT - Koop gerenoveerd, KOOP GROEN! Verminder meer dan 80% koolstofdioxide door onze refurbished toetsenborden te kopen, in vergelijking met het aanschaffen van een nieuw toetsenbord! </v>
      </c>
      <c r="AL13" s="1" t="str">
        <f>IF(ISBLANK(Values!E12),"",SUBSTITUTE(SUBSTITUTE(IF(Values!$J12, Values!$B$26, Values!$B$33), "{language}", Values!$H12), "{flag}", INDEX(options!$E$1:$E$20, Values!$V12)))</f>
        <v>👉 LAYOUT - 🇨🇿 Tsjechisch zonder achtergrondverlichting.</v>
      </c>
      <c r="AM13" s="1" t="str">
        <f>SUBSTITUTE(IF(ISBLANK(Values!E12),"",Values!$B$27),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3" s="27" t="str">
        <f>IF(ISBLANK(Values!E12),"",Values!H12)</f>
        <v>Tsjechisch</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3" s="1" t="str">
        <f>IF(ISBLANK(Values!E12),"","No")</f>
        <v>No</v>
      </c>
      <c r="DA13" s="1" t="str">
        <f>IF(ISBLANK(Values!E12),"","No")</f>
        <v>No</v>
      </c>
      <c r="DO13" s="1" t="str">
        <f>IF(ISBLANK(Values!E12),"","Parts")</f>
        <v>Parts</v>
      </c>
      <c r="DP13" s="1" t="str">
        <f>IF(ISBLANK(Values!E12),"",Values!$B$31)</f>
        <v>6 maanden garantie na leverdatum. In geval van een storing in het toetsenbord wordt een nieuwe eenheid of een reserveonderdeel voor het toetsenbord van het product verzonden. In geval van sortering van voorraad wordt een volledige terugbetaling verleend.</v>
      </c>
      <c r="DY13" t="str">
        <f>IF(ISBLANK(Values!$E12), "", "not_applicable")</f>
        <v>not_applicable</v>
      </c>
      <c r="EI13" s="1" t="str">
        <f>IF(ISBLANK(Values!E12),"",Values!$B$31)</f>
        <v>6 maanden garantie na leverdatum. In geval van een storing in het toetsenbord wordt een nieuwe eenheid of een reserveonderdeel voor het toetsenbord van het product verzonden. In geval van sortering van voorraad wordt een volledige terugbetaling verleend.</v>
      </c>
      <c r="ES13" s="1" t="str">
        <f>IF(ISBLANK(Values!E12),"","Amazon Tellus UPS")</f>
        <v>Amazon Tellus UPS</v>
      </c>
      <c r="EV13" s="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7">
        <f>IF(ISBLANK(Values!E12),"",IF(Values!J12, Values!$B$4, Values!$B$5))</f>
        <v>47.99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1">
        <f>K13</f>
        <v>47.99</v>
      </c>
    </row>
    <row r="14" spans="1:193" ht="64" x14ac:dyDescent="0.2">
      <c r="A14" s="1" t="str">
        <f>IF(ISBLANK(Values!E13),"",IF(Values!$B$37="EU","computercomponent","computer"))</f>
        <v>computercomponent</v>
      </c>
      <c r="B14" s="33" t="str">
        <f>IF(ISBLANK(Values!E13),"",Values!F13)</f>
        <v>Lenovo E550 Regular - DK</v>
      </c>
      <c r="C14" s="29" t="str">
        <f>IF(ISBLANK(Values!E13),"","TellusRem")</f>
        <v>TellusRem</v>
      </c>
      <c r="D14" s="28">
        <f>IF(ISBLANK(Values!E13),"",Values!E13)</f>
        <v>5714401550105</v>
      </c>
      <c r="E14" s="1" t="str">
        <f>IF(ISBLANK(Values!E13),"","EAN")</f>
        <v>EAN</v>
      </c>
      <c r="F14" s="27" t="str">
        <f>IF(ISBLANK(Values!E13),"",IF(Values!J13, SUBSTITUTE(Values!$B$1, "{language}", Values!H13) &amp; " " &amp;Values!$B$3, SUBSTITUTE(Values!$B$2, "{language}", Values!$H13) &amp; " " &amp;Values!$B$3))</f>
        <v>vervangend Deens toetsenbord zonder achtergrondverlichting voor Lenovo Thinkpad E550 E560 E560c</v>
      </c>
      <c r="G14" s="29" t="str">
        <f>IF(ISBLANK(Values!E13),"","TellusRem")</f>
        <v>TellusRem</v>
      </c>
      <c r="H14" s="1" t="str">
        <f>IF(ISBLANK(Values!E13),"",Values!$B$16)</f>
        <v>computer-keyboards</v>
      </c>
      <c r="I14" s="1" t="str">
        <f>IF(ISBLANK(Values!E13),"","4730574031")</f>
        <v>4730574031</v>
      </c>
      <c r="J14" s="31" t="str">
        <f>IF(ISBLANK(Values!E13),"",Values!F13 )</f>
        <v>Lenovo E550 Regular - DK</v>
      </c>
      <c r="K14" s="27">
        <f>IF(ISBLANK(Values!E13),"",IF(Values!J13, Values!$B$4, Values!$B$5))</f>
        <v>47.99</v>
      </c>
      <c r="L14" s="27">
        <f>IF(ISBLANK(Values!E13),"",IF($CO14="DEFAULT", Values!$B$18, ""))</f>
        <v>5</v>
      </c>
      <c r="M14" s="27" t="str">
        <f>IF(ISBLANK(Values!E13),"",Values!$M13)</f>
        <v>https://download.lenovo.com/Images/Parts/00HN009/00HN009_A.jpg</v>
      </c>
      <c r="N14" s="27" t="str">
        <f>IF(ISBLANK(Values!$F13),"",Values!N13)</f>
        <v>https://download.lenovo.com/Images/Parts/00HN009/00HN009_B.jpg</v>
      </c>
      <c r="O14" s="27" t="str">
        <f>IF(ISBLANK(Values!$F13),"",Values!O13)</f>
        <v>https://download.lenovo.com/Images/Parts/00HN009/00HN009_details.jpg</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Child</v>
      </c>
      <c r="X14" s="29" t="str">
        <f>IF(ISBLANK(Values!E13),"",Values!$B$13)</f>
        <v>Lenovo E550 Parent</v>
      </c>
      <c r="Y14" s="31" t="str">
        <f>IF(ISBLANK(Values!E13),"","Size-Color")</f>
        <v>Size-Color</v>
      </c>
      <c r="Z14" s="29" t="str">
        <f>IF(ISBLANK(Values!E13),"","variation")</f>
        <v>variation</v>
      </c>
      <c r="AA14" s="1" t="str">
        <f>IF(ISBLANK(Values!E13),"",Values!$B$20)</f>
        <v>Update</v>
      </c>
      <c r="AB14" s="1" t="str">
        <f>IF(ISBLANK(Values!E13),"",Values!$B$29)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4" s="34" t="str">
        <f>IF(ISBLANK(Values!E13),"",IF(Values!I13,Values!$B$23,Values!$B$33))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4" s="32" t="str">
        <f>IF(ISBLANK(Values!E13),"",Values!$B$24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4" s="1" t="str">
        <f>IF(ISBLANK(Values!E13),"",Values!$B$25)</f>
        <v xml:space="preserve">♻️ ECOFRIENDLY PRODUCT - Koop gerenoveerd, KOOP GROEN! Verminder meer dan 80% koolstofdioxide door onze refurbished toetsenborden te kopen, in vergelijking met het aanschaffen van een nieuw toetsenbord! </v>
      </c>
      <c r="AL14" s="1" t="str">
        <f>IF(ISBLANK(Values!E13),"",SUBSTITUTE(SUBSTITUTE(IF(Values!$J13, Values!$B$26, Values!$B$33), "{language}", Values!$H13), "{flag}", INDEX(options!$E$1:$E$20, Values!$V13)))</f>
        <v>👉 LAYOUT - 🇩🇰 Deens zonder achtergrondverlichting.</v>
      </c>
      <c r="AM14" s="1" t="str">
        <f>SUBSTITUTE(IF(ISBLANK(Values!E13),"",Values!$B$27),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4" s="27" t="str">
        <f>IF(ISBLANK(Values!E13),"",Values!H13)</f>
        <v>Deens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4" s="1" t="str">
        <f>IF(ISBLANK(Values!E13),"","No")</f>
        <v>No</v>
      </c>
      <c r="DA14" s="1" t="str">
        <f>IF(ISBLANK(Values!E13),"","No")</f>
        <v>No</v>
      </c>
      <c r="DO14" s="1" t="str">
        <f>IF(ISBLANK(Values!E13),"","Parts")</f>
        <v>Parts</v>
      </c>
      <c r="DP14" s="1" t="str">
        <f>IF(ISBLANK(Values!E13),"",Values!$B$31)</f>
        <v>6 maanden garantie na leverdatum. In geval van een storing in het toetsenbord wordt een nieuwe eenheid of een reserveonderdeel voor het toetsenbord van het product verzonden. In geval van sortering van voorraad wordt een volledige terugbetaling verleend.</v>
      </c>
      <c r="DY14" t="str">
        <f>IF(ISBLANK(Values!$E13), "", "not_applicable")</f>
        <v>not_applicable</v>
      </c>
      <c r="EI14" s="1" t="str">
        <f>IF(ISBLANK(Values!E13),"",Values!$B$31)</f>
        <v>6 maanden garantie na leverdatum. In geval van een storing in het toetsenbord wordt een nieuwe eenheid of een reserveonderdeel voor het toetsenbord van het product verzonden. In geval van sortering van voorraad wordt een volledige terugbetaling verleend.</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47.99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1">
        <f>K14</f>
        <v>47.99</v>
      </c>
    </row>
    <row r="15" spans="1:193" ht="64" x14ac:dyDescent="0.2">
      <c r="A15" s="1" t="str">
        <f>IF(ISBLANK(Values!E14),"",IF(Values!$B$37="EU","computercomponent","computer"))</f>
        <v>computercomponent</v>
      </c>
      <c r="B15" s="33" t="str">
        <f>IF(ISBLANK(Values!E14),"",Values!F14)</f>
        <v>Lenovo E550 Regular - HU</v>
      </c>
      <c r="C15" s="29" t="str">
        <f>IF(ISBLANK(Values!E14),"","TellusRem")</f>
        <v>TellusRem</v>
      </c>
      <c r="D15" s="28">
        <f>IF(ISBLANK(Values!E14),"",Values!E14)</f>
        <v>5714401550112</v>
      </c>
      <c r="E15" s="1" t="str">
        <f>IF(ISBLANK(Values!E14),"","EAN")</f>
        <v>EAN</v>
      </c>
      <c r="F15" s="27" t="str">
        <f>IF(ISBLANK(Values!E14),"",IF(Values!J14, SUBSTITUTE(Values!$B$1, "{language}", Values!H14) &amp; " " &amp;Values!$B$3, SUBSTITUTE(Values!$B$2, "{language}", Values!$H14) &amp; " " &amp;Values!$B$3))</f>
        <v>vervangend Hongaars toetsenbord zonder achtergrondverlichting voor Lenovo Thinkpad E550 E560 E560c</v>
      </c>
      <c r="G15" s="29" t="str">
        <f>IF(ISBLANK(Values!E14),"","TellusRem")</f>
        <v>TellusRem</v>
      </c>
      <c r="H15" s="1" t="str">
        <f>IF(ISBLANK(Values!E14),"",Values!$B$16)</f>
        <v>computer-keyboards</v>
      </c>
      <c r="I15" s="1" t="str">
        <f>IF(ISBLANK(Values!E14),"","4730574031")</f>
        <v>4730574031</v>
      </c>
      <c r="J15" s="31" t="str">
        <f>IF(ISBLANK(Values!E14),"",Values!F14 )</f>
        <v>Lenovo E550 Regular - HU</v>
      </c>
      <c r="K15" s="27">
        <f>IF(ISBLANK(Values!E14),"",IF(Values!J14, Values!$B$4, Values!$B$5))</f>
        <v>47.99</v>
      </c>
      <c r="L15" s="27">
        <f>IF(ISBLANK(Values!E14),"",IF($CO15="DEFAULT", Values!$B$18, ""))</f>
        <v>5</v>
      </c>
      <c r="M15" s="27" t="str">
        <f>IF(ISBLANK(Values!E14),"",Values!$M14)</f>
        <v>https://download.lenovo.com/Images/Parts/00HN015/00HN015_A.jpg</v>
      </c>
      <c r="N15" s="27" t="str">
        <f>IF(ISBLANK(Values!$F14),"",Values!N14)</f>
        <v>https://download.lenovo.com/Images/Parts/00HN015/00HN015_B.jpg</v>
      </c>
      <c r="O15" s="27" t="str">
        <f>IF(ISBLANK(Values!$F14),"",Values!O14)</f>
        <v>https://download.lenovo.com/Images/Parts/00HN015/00HN015_details.jpg</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Child</v>
      </c>
      <c r="X15" s="29" t="str">
        <f>IF(ISBLANK(Values!E14),"",Values!$B$13)</f>
        <v>Lenovo E550 Parent</v>
      </c>
      <c r="Y15" s="31" t="str">
        <f>IF(ISBLANK(Values!E14),"","Size-Color")</f>
        <v>Size-Color</v>
      </c>
      <c r="Z15" s="29" t="str">
        <f>IF(ISBLANK(Values!E14),"","variation")</f>
        <v>variation</v>
      </c>
      <c r="AA15" s="1" t="str">
        <f>IF(ISBLANK(Values!E14),"",Values!$B$20)</f>
        <v>Update</v>
      </c>
      <c r="AB15" s="1" t="str">
        <f>IF(ISBLANK(Values!E14),"",Values!$B$29)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5" s="34" t="str">
        <f>IF(ISBLANK(Values!E14),"",IF(Values!I14,Values!$B$23,Values!$B$33))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5" s="32" t="str">
        <f>IF(ISBLANK(Values!E14),"",Values!$B$24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5" s="1" t="str">
        <f>IF(ISBLANK(Values!E14),"",Values!$B$25)</f>
        <v xml:space="preserve">♻️ ECOFRIENDLY PRODUCT - Koop gerenoveerd, KOOP GROEN! Verminder meer dan 80% koolstofdioxide door onze refurbished toetsenborden te kopen, in vergelijking met het aanschaffen van een nieuw toetsenbord! </v>
      </c>
      <c r="AL15" s="1" t="str">
        <f>IF(ISBLANK(Values!E14),"",SUBSTITUTE(SUBSTITUTE(IF(Values!$J14, Values!$B$26, Values!$B$33), "{language}", Values!$H14), "{flag}", INDEX(options!$E$1:$E$20, Values!$V14)))</f>
        <v>👉 LAYOUT - 🇭🇺 Hongaars zonder achtergrondverlichting.</v>
      </c>
      <c r="AM15" s="1" t="str">
        <f>SUBSTITUTE(IF(ISBLANK(Values!E14),"",Values!$B$27),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5" s="27" t="str">
        <f>IF(ISBLANK(Values!E14),"",Values!H14)</f>
        <v>Hongaars</v>
      </c>
      <c r="AV15" s="1" t="str">
        <f>IF(ISBLANK(Values!E14),"",IF(Values!J14,"Backlit", "Non-Backlit"))</f>
        <v>Non-Backlit</v>
      </c>
      <c r="AW15"/>
      <c r="BE15" s="1" t="str">
        <f>IF(ISBLANK(Values!E14),"","Professional Audience")</f>
        <v>Professional Audience</v>
      </c>
      <c r="BF15" s="1" t="str">
        <f>IF(ISBLANK(Values!E14),"","Consumer Audience")</f>
        <v>Consumer Audience</v>
      </c>
      <c r="BG15" s="1" t="str">
        <f>IF(ISBLANK(Values!E14),"","Adults")</f>
        <v>Adults</v>
      </c>
      <c r="BH15" s="1"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5" s="1" t="str">
        <f>IF(ISBLANK(Values!E14),"","No")</f>
        <v>No</v>
      </c>
      <c r="DA15" s="1" t="str">
        <f>IF(ISBLANK(Values!E14),"","No")</f>
        <v>No</v>
      </c>
      <c r="DO15" s="1" t="str">
        <f>IF(ISBLANK(Values!E14),"","Parts")</f>
        <v>Parts</v>
      </c>
      <c r="DP15" s="1" t="str">
        <f>IF(ISBLANK(Values!E14),"",Values!$B$31)</f>
        <v>6 maanden garantie na leverdatum. In geval van een storing in het toetsenbord wordt een nieuwe eenheid of een reserveonderdeel voor het toetsenbord van het product verzonden. In geval van sortering van voorraad wordt een volledige terugbetaling verleend.</v>
      </c>
      <c r="DY15" t="str">
        <f>IF(ISBLANK(Values!$E14), "", "not_applicable")</f>
        <v>not_applicable</v>
      </c>
      <c r="EI15" s="1" t="str">
        <f>IF(ISBLANK(Values!E14),"",Values!$B$31)</f>
        <v>6 maanden garantie na leverdatum. In geval van een storing in het toetsenbord wordt een nieuwe eenheid of een reserveonderdeel voor het toetsenbord van het product verzonden. In geval van sortering van voorraad wordt een volledige terugbetaling verleend.</v>
      </c>
      <c r="ES15" s="1" t="str">
        <f>IF(ISBLANK(Values!E14),"","Amazon Tellus UPS")</f>
        <v>Amazon Tellus UPS</v>
      </c>
      <c r="EV15" s="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7">
        <f>IF(ISBLANK(Values!E14),"",IF(Values!J14, Values!$B$4, Values!$B$5))</f>
        <v>47.99</v>
      </c>
      <c r="FP15" s="1" t="str">
        <f>IF(ISBLANK(Values!E14),"","Percent")</f>
        <v>Percent</v>
      </c>
      <c r="FQ15" s="1" t="str">
        <f>IF(ISBLANK(Values!E14),"","2")</f>
        <v>2</v>
      </c>
      <c r="FR15" s="1" t="str">
        <f>IF(ISBLANK(Values!E14),"","3")</f>
        <v>3</v>
      </c>
      <c r="FS15" s="1" t="str">
        <f>IF(ISBLANK(Values!E14),"","5")</f>
        <v>5</v>
      </c>
      <c r="FT15" s="1" t="str">
        <f>IF(ISBLANK(Values!E14),"","6")</f>
        <v>6</v>
      </c>
      <c r="FU15" s="1" t="str">
        <f>IF(ISBLANK(Values!E14),"","10")</f>
        <v>10</v>
      </c>
      <c r="FV15" s="1" t="str">
        <f>IF(ISBLANK(Values!E14),"","10")</f>
        <v>10</v>
      </c>
      <c r="GK15" s="61">
        <f>K15</f>
        <v>47.99</v>
      </c>
    </row>
    <row r="16" spans="1:193" ht="64" x14ac:dyDescent="0.2">
      <c r="A16" s="1" t="str">
        <f>IF(ISBLANK(Values!E15),"",IF(Values!$B$37="EU","computercomponent","computer"))</f>
        <v>computercomponent</v>
      </c>
      <c r="B16" s="33" t="str">
        <f>IF(ISBLANK(Values!E15),"",Values!F15)</f>
        <v>Lenovo E550 Regular - NL</v>
      </c>
      <c r="C16" s="29" t="str">
        <f>IF(ISBLANK(Values!E15),"","TellusRem")</f>
        <v>TellusRem</v>
      </c>
      <c r="D16" s="28">
        <f>IF(ISBLANK(Values!E15),"",Values!E15)</f>
        <v>5714401550129</v>
      </c>
      <c r="E16" s="1" t="str">
        <f>IF(ISBLANK(Values!E15),"","EAN")</f>
        <v>EAN</v>
      </c>
      <c r="F16" s="27" t="str">
        <f>IF(ISBLANK(Values!E15),"",IF(Values!J15, SUBSTITUTE(Values!$B$1, "{language}", Values!H15) &amp; " " &amp;Values!$B$3, SUBSTITUTE(Values!$B$2, "{language}", Values!$H15) &amp; " " &amp;Values!$B$3))</f>
        <v>vervangend Nederlands toetsenbord zonder achtergrondverlichting voor Lenovo Thinkpad E550 E560 E560c</v>
      </c>
      <c r="G16" s="29" t="str">
        <f>IF(ISBLANK(Values!E15),"","TellusRem")</f>
        <v>TellusRem</v>
      </c>
      <c r="H16" s="1" t="str">
        <f>IF(ISBLANK(Values!E15),"",Values!$B$16)</f>
        <v>computer-keyboards</v>
      </c>
      <c r="I16" s="1" t="str">
        <f>IF(ISBLANK(Values!E15),"","4730574031")</f>
        <v>4730574031</v>
      </c>
      <c r="J16" s="31" t="str">
        <f>IF(ISBLANK(Values!E15),"",Values!F15 )</f>
        <v>Lenovo E550 Regular - NL</v>
      </c>
      <c r="K16" s="27">
        <f>IF(ISBLANK(Values!E15),"",IF(Values!J15, Values!$B$4, Values!$B$5))</f>
        <v>47.99</v>
      </c>
      <c r="L16" s="27">
        <f>IF(ISBLANK(Values!E15),"",IF($CO16="DEFAULT", Values!$B$18, ""))</f>
        <v>5</v>
      </c>
      <c r="M16" s="27" t="str">
        <f>IF(ISBLANK(Values!E15),"",Values!$M15)</f>
        <v>https://download.lenovo.com/Images/Parts/00HN093/00HN093_A.jpg</v>
      </c>
      <c r="N16" s="27" t="str">
        <f>IF(ISBLANK(Values!$F15),"",Values!N15)</f>
        <v>https://download.lenovo.com/Images/Parts/00HN093/00HN093_B.jpg</v>
      </c>
      <c r="O16" s="27" t="str">
        <f>IF(ISBLANK(Values!$F15),"",Values!O15)</f>
        <v>https://download.lenovo.com/Images/Parts/00HN093/00HN093_details.jpg</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Child</v>
      </c>
      <c r="X16" s="29" t="str">
        <f>IF(ISBLANK(Values!E15),"",Values!$B$13)</f>
        <v>Lenovo E550 Parent</v>
      </c>
      <c r="Y16" s="31" t="str">
        <f>IF(ISBLANK(Values!E15),"","Size-Color")</f>
        <v>Size-Color</v>
      </c>
      <c r="Z16" s="29" t="str">
        <f>IF(ISBLANK(Values!E15),"","variation")</f>
        <v>variation</v>
      </c>
      <c r="AA16" s="1" t="str">
        <f>IF(ISBLANK(Values!E15),"",Values!$B$20)</f>
        <v>Update</v>
      </c>
      <c r="AB16" s="1" t="str">
        <f>IF(ISBLANK(Values!E15),"",Values!$B$29)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6" s="34" t="str">
        <f>IF(ISBLANK(Values!E15),"",IF(Values!I15,Values!$B$23,Values!$B$33))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6" s="32" t="str">
        <f>IF(ISBLANK(Values!E15),"",Values!$B$24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6" s="1" t="str">
        <f>IF(ISBLANK(Values!E15),"",Values!$B$25)</f>
        <v xml:space="preserve">♻️ ECOFRIENDLY PRODUCT - Koop gerenoveerd, KOOP GROEN! Verminder meer dan 80% koolstofdioxide door onze refurbished toetsenborden te kopen, in vergelijking met het aanschaffen van een nieuw toetsenbord! </v>
      </c>
      <c r="AL16" s="1" t="str">
        <f>IF(ISBLANK(Values!E15),"",SUBSTITUTE(SUBSTITUTE(IF(Values!$J15, Values!$B$26, Values!$B$33), "{language}", Values!$H15), "{flag}", INDEX(options!$E$1:$E$20, Values!$V15)))</f>
        <v>👉 LAYOUT - 🇳🇱 Nederlands zonder achtergrondverlichting.</v>
      </c>
      <c r="AM16" s="1" t="str">
        <f>SUBSTITUTE(IF(ISBLANK(Values!E15),"",Values!$B$27),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6" s="27" t="str">
        <f>IF(ISBLANK(Values!E15),"",Values!H15)</f>
        <v>Nederlands</v>
      </c>
      <c r="AV16" s="1" t="str">
        <f>IF(ISBLANK(Values!E15),"",IF(Values!J15,"Backlit", "Non-Backlit"))</f>
        <v>Non-Backlit</v>
      </c>
      <c r="AW16"/>
      <c r="BE16" s="1" t="str">
        <f>IF(ISBLANK(Values!E15),"","Professional Audience")</f>
        <v>Professional Audience</v>
      </c>
      <c r="BF16" s="1" t="str">
        <f>IF(ISBLANK(Values!E15),"","Consumer Audience")</f>
        <v>Consumer Audience</v>
      </c>
      <c r="BG16" s="1" t="str">
        <f>IF(ISBLANK(Values!E15),"","Adults")</f>
        <v>Adults</v>
      </c>
      <c r="BH16" s="1"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6" s="1" t="str">
        <f>IF(ISBLANK(Values!E15),"","No")</f>
        <v>No</v>
      </c>
      <c r="DA16" s="1" t="str">
        <f>IF(ISBLANK(Values!E15),"","No")</f>
        <v>No</v>
      </c>
      <c r="DO16" s="1" t="str">
        <f>IF(ISBLANK(Values!E15),"","Parts")</f>
        <v>Parts</v>
      </c>
      <c r="DP16" s="1" t="str">
        <f>IF(ISBLANK(Values!E15),"",Values!$B$31)</f>
        <v>6 maanden garantie na leverdatum. In geval van een storing in het toetsenbord wordt een nieuwe eenheid of een reserveonderdeel voor het toetsenbord van het product verzonden. In geval van sortering van voorraad wordt een volledige terugbetaling verleend.</v>
      </c>
      <c r="DY16" t="str">
        <f>IF(ISBLANK(Values!$E15), "", "not_applicable")</f>
        <v>not_applicable</v>
      </c>
      <c r="EI16" s="1" t="str">
        <f>IF(ISBLANK(Values!E15),"",Values!$B$31)</f>
        <v>6 maanden garantie na leverdatum. In geval van een storing in het toetsenbord wordt een nieuwe eenheid of een reserveonderdeel voor het toetsenbord van het product verzonden. In geval van sortering van voorraad wordt een volledige terugbetaling verleend.</v>
      </c>
      <c r="ES16" s="1" t="str">
        <f>IF(ISBLANK(Values!E15),"","Amazon Tellus UPS")</f>
        <v>Amazon Tellus UPS</v>
      </c>
      <c r="EV16" s="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7">
        <f>IF(ISBLANK(Values!E15),"",IF(Values!J15, Values!$B$4, Values!$B$5))</f>
        <v>47.99</v>
      </c>
      <c r="FP16" s="1" t="str">
        <f>IF(ISBLANK(Values!E15),"","Percent")</f>
        <v>Percent</v>
      </c>
      <c r="FQ16" s="1" t="str">
        <f>IF(ISBLANK(Values!E15),"","2")</f>
        <v>2</v>
      </c>
      <c r="FR16" s="1" t="str">
        <f>IF(ISBLANK(Values!E15),"","3")</f>
        <v>3</v>
      </c>
      <c r="FS16" s="1" t="str">
        <f>IF(ISBLANK(Values!E15),"","5")</f>
        <v>5</v>
      </c>
      <c r="FT16" s="1" t="str">
        <f>IF(ISBLANK(Values!E15),"","6")</f>
        <v>6</v>
      </c>
      <c r="FU16" s="1" t="str">
        <f>IF(ISBLANK(Values!E15),"","10")</f>
        <v>10</v>
      </c>
      <c r="FV16" s="1" t="str">
        <f>IF(ISBLANK(Values!E15),"","10")</f>
        <v>10</v>
      </c>
      <c r="GK16" s="61">
        <f>K16</f>
        <v>47.99</v>
      </c>
    </row>
    <row r="17" spans="1:193" ht="64" x14ac:dyDescent="0.2">
      <c r="A17" s="1" t="str">
        <f>IF(ISBLANK(Values!E16),"",IF(Values!$B$37="EU","computercomponent","computer"))</f>
        <v>computercomponent</v>
      </c>
      <c r="B17" s="33" t="str">
        <f>IF(ISBLANK(Values!E16),"",Values!F16)</f>
        <v>Lenovo E550 Regular - NO</v>
      </c>
      <c r="C17" s="29" t="str">
        <f>IF(ISBLANK(Values!E16),"","TellusRem")</f>
        <v>TellusRem</v>
      </c>
      <c r="D17" s="28">
        <f>IF(ISBLANK(Values!E16),"",Values!E16)</f>
        <v>5714401550136</v>
      </c>
      <c r="E17" s="1" t="str">
        <f>IF(ISBLANK(Values!E16),"","EAN")</f>
        <v>EAN</v>
      </c>
      <c r="F17" s="27" t="str">
        <f>IF(ISBLANK(Values!E16),"",IF(Values!J16, SUBSTITUTE(Values!$B$1, "{language}", Values!H16) &amp; " " &amp;Values!$B$3, SUBSTITUTE(Values!$B$2, "{language}", Values!$H16) &amp; " " &amp;Values!$B$3))</f>
        <v>vervangend Noors toetsenbord zonder achtergrondverlichting voor Lenovo Thinkpad E550 E560 E560c</v>
      </c>
      <c r="G17" s="29" t="str">
        <f>IF(ISBLANK(Values!E16),"","TellusRem")</f>
        <v>TellusRem</v>
      </c>
      <c r="H17" s="1" t="str">
        <f>IF(ISBLANK(Values!E16),"",Values!$B$16)</f>
        <v>computer-keyboards</v>
      </c>
      <c r="I17" s="1" t="str">
        <f>IF(ISBLANK(Values!E16),"","4730574031")</f>
        <v>4730574031</v>
      </c>
      <c r="J17" s="31" t="str">
        <f>IF(ISBLANK(Values!E16),"",Values!F16 )</f>
        <v>Lenovo E550 Regular - NO</v>
      </c>
      <c r="K17" s="27">
        <f>IF(ISBLANK(Values!E16),"",IF(Values!J16, Values!$B$4, Values!$B$5))</f>
        <v>47.99</v>
      </c>
      <c r="L17" s="27">
        <f>IF(ISBLANK(Values!E16),"",IF($CO17="DEFAULT", Values!$B$18, ""))</f>
        <v>5</v>
      </c>
      <c r="M17" s="27" t="str">
        <f>IF(ISBLANK(Values!E16),"",Values!$M16)</f>
        <v>https://download.lenovo.com/Images/Parts/00HN020/00HN020_A.jpg</v>
      </c>
      <c r="N17" s="27" t="str">
        <f>IF(ISBLANK(Values!$F16),"",Values!N16)</f>
        <v>https://download.lenovo.com/Images/Parts/00HN020/00HN020_B.jpg</v>
      </c>
      <c r="O17" s="27" t="str">
        <f>IF(ISBLANK(Values!$F16),"",Values!O16)</f>
        <v>https://download.lenovo.com/Images/Parts/00HN020/00HN020_details.jpg</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Child</v>
      </c>
      <c r="X17" s="29" t="str">
        <f>IF(ISBLANK(Values!E16),"",Values!$B$13)</f>
        <v>Lenovo E550 Parent</v>
      </c>
      <c r="Y17" s="31" t="str">
        <f>IF(ISBLANK(Values!E16),"","Size-Color")</f>
        <v>Size-Color</v>
      </c>
      <c r="Z17" s="29" t="str">
        <f>IF(ISBLANK(Values!E16),"","variation")</f>
        <v>variation</v>
      </c>
      <c r="AA17" s="1" t="str">
        <f>IF(ISBLANK(Values!E16),"",Values!$B$20)</f>
        <v>Update</v>
      </c>
      <c r="AB17" s="1" t="str">
        <f>IF(ISBLANK(Values!E16),"",Values!$B$29)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7" s="34" t="str">
        <f>IF(ISBLANK(Values!E16),"",IF(Values!I16,Values!$B$23,Values!$B$33))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7" s="32" t="str">
        <f>IF(ISBLANK(Values!E16),"",Values!$B$24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7" s="1" t="str">
        <f>IF(ISBLANK(Values!E16),"",Values!$B$25)</f>
        <v xml:space="preserve">♻️ ECOFRIENDLY PRODUCT - Koop gerenoveerd, KOOP GROEN! Verminder meer dan 80% koolstofdioxide door onze refurbished toetsenborden te kopen, in vergelijking met het aanschaffen van een nieuw toetsenbord! </v>
      </c>
      <c r="AL17" s="1" t="str">
        <f>IF(ISBLANK(Values!E16),"",SUBSTITUTE(SUBSTITUTE(IF(Values!$J16, Values!$B$26, Values!$B$33), "{language}", Values!$H16), "{flag}", INDEX(options!$E$1:$E$20, Values!$V16)))</f>
        <v>👉 LAYOUT - 🇳🇴 Noors zonder achtergrondverlichting.</v>
      </c>
      <c r="AM17" s="1" t="str">
        <f>SUBSTITUTE(IF(ISBLANK(Values!E16),"",Values!$B$27),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7" s="27" t="str">
        <f>IF(ISBLANK(Values!E16),"",Values!H16)</f>
        <v>Noors</v>
      </c>
      <c r="AV17" s="1" t="str">
        <f>IF(ISBLANK(Values!E16),"",IF(Values!J16,"Backlit", "Non-Backlit"))</f>
        <v>Non-Backlit</v>
      </c>
      <c r="AW17"/>
      <c r="BE17" s="1" t="str">
        <f>IF(ISBLANK(Values!E16),"","Professional Audience")</f>
        <v>Professional Audience</v>
      </c>
      <c r="BF17" s="1" t="str">
        <f>IF(ISBLANK(Values!E16),"","Consumer Audience")</f>
        <v>Consumer Audience</v>
      </c>
      <c r="BG17" s="1" t="str">
        <f>IF(ISBLANK(Values!E16),"","Adults")</f>
        <v>Adults</v>
      </c>
      <c r="BH17" s="1"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7" s="1" t="str">
        <f>IF(ISBLANK(Values!E16),"","No")</f>
        <v>No</v>
      </c>
      <c r="DA17" s="1" t="str">
        <f>IF(ISBLANK(Values!E16),"","No")</f>
        <v>No</v>
      </c>
      <c r="DO17" s="1" t="str">
        <f>IF(ISBLANK(Values!E16),"","Parts")</f>
        <v>Parts</v>
      </c>
      <c r="DP17" s="1" t="str">
        <f>IF(ISBLANK(Values!E16),"",Values!$B$31)</f>
        <v>6 maanden garantie na leverdatum. In geval van een storing in het toetsenbord wordt een nieuwe eenheid of een reserveonderdeel voor het toetsenbord van het product verzonden. In geval van sortering van voorraad wordt een volledige terugbetaling verleend.</v>
      </c>
      <c r="DY17" t="str">
        <f>IF(ISBLANK(Values!$E16), "", "not_applicable")</f>
        <v>not_applicable</v>
      </c>
      <c r="EI17" s="1" t="str">
        <f>IF(ISBLANK(Values!E16),"",Values!$B$31)</f>
        <v>6 maanden garantie na leverdatum. In geval van een storing in het toetsenbord wordt een nieuwe eenheid of een reserveonderdeel voor het toetsenbord van het product verzonden. In geval van sortering van voorraad wordt een volledige terugbetaling verleend.</v>
      </c>
      <c r="ES17" s="1" t="str">
        <f>IF(ISBLANK(Values!E16),"","Amazon Tellus UPS")</f>
        <v>Amazon Tellus UPS</v>
      </c>
      <c r="EV17" s="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7">
        <f>IF(ISBLANK(Values!E16),"",IF(Values!J16, Values!$B$4, Values!$B$5))</f>
        <v>47.99</v>
      </c>
      <c r="FP17" s="1" t="str">
        <f>IF(ISBLANK(Values!E16),"","Percent")</f>
        <v>Percent</v>
      </c>
      <c r="FQ17" s="1" t="str">
        <f>IF(ISBLANK(Values!E16),"","2")</f>
        <v>2</v>
      </c>
      <c r="FR17" s="1" t="str">
        <f>IF(ISBLANK(Values!E16),"","3")</f>
        <v>3</v>
      </c>
      <c r="FS17" s="1" t="str">
        <f>IF(ISBLANK(Values!E16),"","5")</f>
        <v>5</v>
      </c>
      <c r="FT17" s="1" t="str">
        <f>IF(ISBLANK(Values!E16),"","6")</f>
        <v>6</v>
      </c>
      <c r="FU17" s="1" t="str">
        <f>IF(ISBLANK(Values!E16),"","10")</f>
        <v>10</v>
      </c>
      <c r="FV17" s="1" t="str">
        <f>IF(ISBLANK(Values!E16),"","10")</f>
        <v>10</v>
      </c>
      <c r="GK17" s="61">
        <f>K17</f>
        <v>47.99</v>
      </c>
    </row>
    <row r="18" spans="1:193" ht="64" x14ac:dyDescent="0.2">
      <c r="A18" s="1" t="str">
        <f>IF(ISBLANK(Values!E17),"",IF(Values!$B$37="EU","computercomponent","computer"))</f>
        <v>computercomponent</v>
      </c>
      <c r="B18" s="33" t="str">
        <f>IF(ISBLANK(Values!E17),"",Values!F17)</f>
        <v>Lenovo E550 Regular - PL</v>
      </c>
      <c r="C18" s="29" t="str">
        <f>IF(ISBLANK(Values!E17),"","TellusRem")</f>
        <v>TellusRem</v>
      </c>
      <c r="D18" s="28">
        <f>IF(ISBLANK(Values!E17),"",Values!E17)</f>
        <v>5714401550143</v>
      </c>
      <c r="E18" s="1" t="str">
        <f>IF(ISBLANK(Values!E17),"","EAN")</f>
        <v>EAN</v>
      </c>
      <c r="F18" s="27" t="str">
        <f>IF(ISBLANK(Values!E17),"",IF(Values!J17, SUBSTITUTE(Values!$B$1, "{language}", Values!H17) &amp; " " &amp;Values!$B$3, SUBSTITUTE(Values!$B$2, "{language}", Values!$H17) &amp; " " &amp;Values!$B$3))</f>
        <v>vervangend Pools toetsenbord zonder achtergrondverlichting voor Lenovo Thinkpad E550 E560 E560c</v>
      </c>
      <c r="G18" s="29" t="str">
        <f>IF(ISBLANK(Values!E17),"","TellusRem")</f>
        <v>TellusRem</v>
      </c>
      <c r="H18" s="1" t="str">
        <f>IF(ISBLANK(Values!E17),"",Values!$B$16)</f>
        <v>computer-keyboards</v>
      </c>
      <c r="I18" s="1" t="str">
        <f>IF(ISBLANK(Values!E17),"","4730574031")</f>
        <v>4730574031</v>
      </c>
      <c r="J18" s="31" t="str">
        <f>IF(ISBLANK(Values!E17),"",Values!F17 )</f>
        <v>Lenovo E550 Regular - PL</v>
      </c>
      <c r="K18" s="27">
        <f>IF(ISBLANK(Values!E17),"",IF(Values!J17, Values!$B$4, Values!$B$5))</f>
        <v>47.99</v>
      </c>
      <c r="L18" s="27">
        <f>IF(ISBLANK(Values!E17),"",IF($CO18="DEFAULT", Values!$B$18, ""))</f>
        <v>5</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Child</v>
      </c>
      <c r="X18" s="29" t="str">
        <f>IF(ISBLANK(Values!E17),"",Values!$B$13)</f>
        <v>Lenovo E550 Parent</v>
      </c>
      <c r="Y18" s="31" t="str">
        <f>IF(ISBLANK(Values!E17),"","Size-Color")</f>
        <v>Size-Color</v>
      </c>
      <c r="Z18" s="29" t="str">
        <f>IF(ISBLANK(Values!E17),"","variation")</f>
        <v>variation</v>
      </c>
      <c r="AA18" s="1" t="str">
        <f>IF(ISBLANK(Values!E17),"",Values!$B$20)</f>
        <v>Update</v>
      </c>
      <c r="AB18" s="1" t="str">
        <f>IF(ISBLANK(Values!E17),"",Values!$B$29)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8" s="34" t="str">
        <f>IF(ISBLANK(Values!E17),"",IF(Values!I17,Values!$B$23,Values!$B$33))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8" s="32" t="str">
        <f>IF(ISBLANK(Values!E17),"",Values!$B$24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8" s="1" t="str">
        <f>IF(ISBLANK(Values!E17),"",Values!$B$25)</f>
        <v xml:space="preserve">♻️ ECOFRIENDLY PRODUCT - Koop gerenoveerd, KOOP GROEN! Verminder meer dan 80% koolstofdioxide door onze refurbished toetsenborden te kopen, in vergelijking met het aanschaffen van een nieuw toetsenbord! </v>
      </c>
      <c r="AL18" s="1" t="str">
        <f>IF(ISBLANK(Values!E17),"",SUBSTITUTE(SUBSTITUTE(IF(Values!$J17, Values!$B$26, Values!$B$33), "{language}", Values!$H17), "{flag}", INDEX(options!$E$1:$E$20, Values!$V17)))</f>
        <v>👉 LAYOUT - 🇵🇱 Pools zonder achtergrondverlichting.</v>
      </c>
      <c r="AM18" s="1" t="str">
        <f>SUBSTITUTE(IF(ISBLANK(Values!E17),"",Values!$B$27),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8" s="27" t="str">
        <f>IF(ISBLANK(Values!E17),"",Values!H17)</f>
        <v>Pools</v>
      </c>
      <c r="AV18" s="1" t="str">
        <f>IF(ISBLANK(Values!E17),"",IF(Values!J17,"Backlit", "Non-Backlit"))</f>
        <v>Non-Backlit</v>
      </c>
      <c r="AW18"/>
      <c r="BE18" s="1" t="str">
        <f>IF(ISBLANK(Values!E17),"","Professional Audience")</f>
        <v>Professional Audience</v>
      </c>
      <c r="BF18" s="1" t="str">
        <f>IF(ISBLANK(Values!E17),"","Consumer Audience")</f>
        <v>Consumer Audience</v>
      </c>
      <c r="BG18" s="1" t="str">
        <f>IF(ISBLANK(Values!E17),"","Adults")</f>
        <v>Adults</v>
      </c>
      <c r="BH18" s="1"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8" s="1" t="str">
        <f>IF(ISBLANK(Values!E17),"","No")</f>
        <v>No</v>
      </c>
      <c r="DA18" s="1" t="str">
        <f>IF(ISBLANK(Values!E17),"","No")</f>
        <v>No</v>
      </c>
      <c r="DO18" s="1" t="str">
        <f>IF(ISBLANK(Values!E17),"","Parts")</f>
        <v>Parts</v>
      </c>
      <c r="DP18" s="1" t="str">
        <f>IF(ISBLANK(Values!E17),"",Values!$B$31)</f>
        <v>6 maanden garantie na leverdatum. In geval van een storing in het toetsenbord wordt een nieuwe eenheid of een reserveonderdeel voor het toetsenbord van het product verzonden. In geval van sortering van voorraad wordt een volledige terugbetaling verleend.</v>
      </c>
      <c r="DY18" t="str">
        <f>IF(ISBLANK(Values!$E17), "", "not_applicable")</f>
        <v>not_applicable</v>
      </c>
      <c r="EI18" s="1" t="str">
        <f>IF(ISBLANK(Values!E17),"",Values!$B$31)</f>
        <v>6 maanden garantie na leverdatum. In geval van een storing in het toetsenbord wordt een nieuwe eenheid of een reserveonderdeel voor het toetsenbord van het product verzonden. In geval van sortering van voorraad wordt een volledige terugbetaling verleend.</v>
      </c>
      <c r="ES18" s="1" t="str">
        <f>IF(ISBLANK(Values!E17),"","Amazon Tellus UPS")</f>
        <v>Amazon Tellus UPS</v>
      </c>
      <c r="EV18" s="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7">
        <f>IF(ISBLANK(Values!E17),"",IF(Values!J17, Values!$B$4, Values!$B$5))</f>
        <v>47.99</v>
      </c>
      <c r="FP18" s="1" t="str">
        <f>IF(ISBLANK(Values!E17),"","Percent")</f>
        <v>Percent</v>
      </c>
      <c r="FQ18" s="1" t="str">
        <f>IF(ISBLANK(Values!E17),"","2")</f>
        <v>2</v>
      </c>
      <c r="FR18" s="1" t="str">
        <f>IF(ISBLANK(Values!E17),"","3")</f>
        <v>3</v>
      </c>
      <c r="FS18" s="1" t="str">
        <f>IF(ISBLANK(Values!E17),"","5")</f>
        <v>5</v>
      </c>
      <c r="FT18" s="1" t="str">
        <f>IF(ISBLANK(Values!E17),"","6")</f>
        <v>6</v>
      </c>
      <c r="FU18" s="1" t="str">
        <f>IF(ISBLANK(Values!E17),"","10")</f>
        <v>10</v>
      </c>
      <c r="FV18" s="1" t="str">
        <f>IF(ISBLANK(Values!E17),"","10")</f>
        <v>10</v>
      </c>
      <c r="GK18" s="61">
        <f>K18</f>
        <v>47.99</v>
      </c>
    </row>
    <row r="19" spans="1:193" ht="64" x14ac:dyDescent="0.2">
      <c r="A19" s="1" t="str">
        <f>IF(ISBLANK(Values!E18),"",IF(Values!$B$37="EU","computercomponent","computer"))</f>
        <v>computercomponent</v>
      </c>
      <c r="B19" s="33" t="str">
        <f>IF(ISBLANK(Values!E18),"",Values!F18)</f>
        <v>Lenovo E550 Regular - PT</v>
      </c>
      <c r="C19" s="29" t="str">
        <f>IF(ISBLANK(Values!E18),"","TellusRem")</f>
        <v>TellusRem</v>
      </c>
      <c r="D19" s="28">
        <f>IF(ISBLANK(Values!E18),"",Values!E18)</f>
        <v>5714401550150</v>
      </c>
      <c r="E19" s="1" t="str">
        <f>IF(ISBLANK(Values!E18),"","EAN")</f>
        <v>EAN</v>
      </c>
      <c r="F19" s="27" t="str">
        <f>IF(ISBLANK(Values!E18),"",IF(Values!J18, SUBSTITUTE(Values!$B$1, "{language}", Values!H18) &amp; " " &amp;Values!$B$3, SUBSTITUTE(Values!$B$2, "{language}", Values!$H18) &amp; " " &amp;Values!$B$3))</f>
        <v>vervangend Portugees toetsenbord zonder achtergrondverlichting voor Lenovo Thinkpad E550 E560 E560c</v>
      </c>
      <c r="G19" s="29" t="str">
        <f>IF(ISBLANK(Values!E18),"","TellusRem")</f>
        <v>TellusRem</v>
      </c>
      <c r="H19" s="1" t="str">
        <f>IF(ISBLANK(Values!E18),"",Values!$B$16)</f>
        <v>computer-keyboards</v>
      </c>
      <c r="I19" s="1" t="str">
        <f>IF(ISBLANK(Values!E18),"","4730574031")</f>
        <v>4730574031</v>
      </c>
      <c r="J19" s="31" t="str">
        <f>IF(ISBLANK(Values!E18),"",Values!F18 )</f>
        <v>Lenovo E550 Regular - PT</v>
      </c>
      <c r="K19" s="27">
        <f>IF(ISBLANK(Values!E18),"",IF(Values!J18, Values!$B$4, Values!$B$5))</f>
        <v>47.99</v>
      </c>
      <c r="L19" s="27">
        <f>IF(ISBLANK(Values!E18),"",IF($CO19="DEFAULT", Values!$B$18, ""))</f>
        <v>5</v>
      </c>
      <c r="M19" s="27" t="str">
        <f>IF(ISBLANK(Values!E18),"",Values!$M18)</f>
        <v>https://download.lenovo.com/Images/Parts/00HN022/00HN022_A.jpg</v>
      </c>
      <c r="N19" s="27" t="str">
        <f>IF(ISBLANK(Values!$F18),"",Values!N18)</f>
        <v>https://download.lenovo.com/Images/Parts/00HN022/00HN022_B.jpg</v>
      </c>
      <c r="O19" s="27" t="str">
        <f>IF(ISBLANK(Values!$F18),"",Values!O18)</f>
        <v>https://download.lenovo.com/Images/Parts/00HN022/00HN022_details.jpg</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Child</v>
      </c>
      <c r="X19" s="29" t="str">
        <f>IF(ISBLANK(Values!E18),"",Values!$B$13)</f>
        <v>Lenovo E550 Parent</v>
      </c>
      <c r="Y19" s="31" t="str">
        <f>IF(ISBLANK(Values!E18),"","Size-Color")</f>
        <v>Size-Color</v>
      </c>
      <c r="Z19" s="29" t="str">
        <f>IF(ISBLANK(Values!E18),"","variation")</f>
        <v>variation</v>
      </c>
      <c r="AA19" s="1" t="str">
        <f>IF(ISBLANK(Values!E18),"",Values!$B$20)</f>
        <v>Update</v>
      </c>
      <c r="AB19" s="1" t="str">
        <f>IF(ISBLANK(Values!E18),"",Values!$B$29)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9" s="34" t="str">
        <f>IF(ISBLANK(Values!E18),"",IF(Values!I18,Values!$B$23,Values!$B$33))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19" s="32" t="str">
        <f>IF(ISBLANK(Values!E18),"",Values!$B$24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19" s="1" t="str">
        <f>IF(ISBLANK(Values!E18),"",Values!$B$25)</f>
        <v xml:space="preserve">♻️ ECOFRIENDLY PRODUCT - Koop gerenoveerd, KOOP GROEN! Verminder meer dan 80% koolstofdioxide door onze refurbished toetsenborden te kopen, in vergelijking met het aanschaffen van een nieuw toetsenbord! </v>
      </c>
      <c r="AL19" s="1" t="str">
        <f>IF(ISBLANK(Values!E18),"",SUBSTITUTE(SUBSTITUTE(IF(Values!$J18, Values!$B$26, Values!$B$33), "{language}", Values!$H18), "{flag}", INDEX(options!$E$1:$E$20, Values!$V18)))</f>
        <v>👉 LAYOUT - 🇵🇹 Portugees zonder achtergrondverlichting.</v>
      </c>
      <c r="AM19" s="1" t="str">
        <f>SUBSTITUTE(IF(ISBLANK(Values!E18),"",Values!$B$27),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19" s="27" t="str">
        <f>IF(ISBLANK(Values!E18),"",Values!H18)</f>
        <v>Portugees</v>
      </c>
      <c r="AV19" s="1" t="str">
        <f>IF(ISBLANK(Values!E18),"",IF(Values!J18,"Backlit", "Non-Backlit"))</f>
        <v>Non-Backlit</v>
      </c>
      <c r="AW19"/>
      <c r="BE19" s="1" t="str">
        <f>IF(ISBLANK(Values!E18),"","Professional Audience")</f>
        <v>Professional Audience</v>
      </c>
      <c r="BF19" s="1" t="str">
        <f>IF(ISBLANK(Values!E18),"","Consumer Audience")</f>
        <v>Consumer Audience</v>
      </c>
      <c r="BG19" s="1" t="str">
        <f>IF(ISBLANK(Values!E18),"","Adults")</f>
        <v>Adults</v>
      </c>
      <c r="BH19" s="1"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19" s="1" t="str">
        <f>IF(ISBLANK(Values!E18),"","No")</f>
        <v>No</v>
      </c>
      <c r="DA19" s="1" t="str">
        <f>IF(ISBLANK(Values!E18),"","No")</f>
        <v>No</v>
      </c>
      <c r="DO19" s="1" t="str">
        <f>IF(ISBLANK(Values!E18),"","Parts")</f>
        <v>Parts</v>
      </c>
      <c r="DP19" s="1" t="str">
        <f>IF(ISBLANK(Values!E18),"",Values!$B$31)</f>
        <v>6 maanden garantie na leverdatum. In geval van een storing in het toetsenbord wordt een nieuwe eenheid of een reserveonderdeel voor het toetsenbord van het product verzonden. In geval van sortering van voorraad wordt een volledige terugbetaling verleend.</v>
      </c>
      <c r="DY19" t="str">
        <f>IF(ISBLANK(Values!$E18), "", "not_applicable")</f>
        <v>not_applicable</v>
      </c>
      <c r="EI19" s="1" t="str">
        <f>IF(ISBLANK(Values!E18),"",Values!$B$31)</f>
        <v>6 maanden garantie na leverdatum. In geval van een storing in het toetsenbord wordt een nieuwe eenheid of een reserveonderdeel voor het toetsenbord van het product verzonden. In geval van sortering van voorraad wordt een volledige terugbetaling verleend.</v>
      </c>
      <c r="ES19" s="1" t="str">
        <f>IF(ISBLANK(Values!E18),"","Amazon Tellus UPS")</f>
        <v>Amazon Tellus UPS</v>
      </c>
      <c r="EV19" s="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7">
        <f>IF(ISBLANK(Values!E18),"",IF(Values!J18, Values!$B$4, Values!$B$5))</f>
        <v>47.99</v>
      </c>
      <c r="FP19" s="1" t="str">
        <f>IF(ISBLANK(Values!E18),"","Percent")</f>
        <v>Percent</v>
      </c>
      <c r="FQ19" s="1" t="str">
        <f>IF(ISBLANK(Values!E18),"","2")</f>
        <v>2</v>
      </c>
      <c r="FR19" s="1" t="str">
        <f>IF(ISBLANK(Values!E18),"","3")</f>
        <v>3</v>
      </c>
      <c r="FS19" s="1" t="str">
        <f>IF(ISBLANK(Values!E18),"","5")</f>
        <v>5</v>
      </c>
      <c r="FT19" s="1" t="str">
        <f>IF(ISBLANK(Values!E18),"","6")</f>
        <v>6</v>
      </c>
      <c r="FU19" s="1" t="str">
        <f>IF(ISBLANK(Values!E18),"","10")</f>
        <v>10</v>
      </c>
      <c r="FV19" s="1" t="str">
        <f>IF(ISBLANK(Values!E18),"","10")</f>
        <v>10</v>
      </c>
      <c r="GK19" s="61">
        <f>K19</f>
        <v>47.99</v>
      </c>
    </row>
    <row r="20" spans="1:193" ht="64" x14ac:dyDescent="0.2">
      <c r="A20" s="1" t="str">
        <f>IF(ISBLANK(Values!E19),"",IF(Values!$B$37="EU","computercomponent","computer"))</f>
        <v>computercomponent</v>
      </c>
      <c r="B20" s="33" t="str">
        <f>IF(ISBLANK(Values!E19),"",Values!F19)</f>
        <v>Lenovo E550 Regular - SE/FI</v>
      </c>
      <c r="C20" s="29" t="str">
        <f>IF(ISBLANK(Values!E19),"","TellusRem")</f>
        <v>TellusRem</v>
      </c>
      <c r="D20" s="28">
        <f>IF(ISBLANK(Values!E19),"",Values!E19)</f>
        <v>5714401550167</v>
      </c>
      <c r="E20" s="1" t="str">
        <f>IF(ISBLANK(Values!E19),"","EAN")</f>
        <v>EAN</v>
      </c>
      <c r="F20" s="27" t="str">
        <f>IF(ISBLANK(Values!E19),"",IF(Values!J19, SUBSTITUTE(Values!$B$1, "{language}", Values!H19) &amp; " " &amp;Values!$B$3, SUBSTITUTE(Values!$B$2, "{language}", Values!$H19) &amp; " " &amp;Values!$B$3))</f>
        <v>vervangend Zweeds – Finsh toetsenbord zonder achtergrondverlichting voor Lenovo Thinkpad E550 E560 E560c</v>
      </c>
      <c r="G20" s="29" t="str">
        <f>IF(ISBLANK(Values!E19),"","TellusRem")</f>
        <v>TellusRem</v>
      </c>
      <c r="H20" s="1" t="str">
        <f>IF(ISBLANK(Values!E19),"",Values!$B$16)</f>
        <v>computer-keyboards</v>
      </c>
      <c r="I20" s="1" t="str">
        <f>IF(ISBLANK(Values!E19),"","4730574031")</f>
        <v>4730574031</v>
      </c>
      <c r="J20" s="31" t="str">
        <f>IF(ISBLANK(Values!E19),"",Values!F19 )</f>
        <v>Lenovo E550 Regular - SE/FI</v>
      </c>
      <c r="K20" s="27">
        <f>IF(ISBLANK(Values!E19),"",IF(Values!J19, Values!$B$4, Values!$B$5))</f>
        <v>47.99</v>
      </c>
      <c r="L20" s="27">
        <f>IF(ISBLANK(Values!E19),"",IF($CO20="DEFAULT", Values!$B$18, ""))</f>
        <v>5</v>
      </c>
      <c r="M20" s="27" t="str">
        <f>IF(ISBLANK(Values!E19),"",Values!$M19)</f>
        <v>https://download.lenovo.com/Images/Parts/00HN026/00HN026_A.jpg</v>
      </c>
      <c r="N20" s="27" t="str">
        <f>IF(ISBLANK(Values!$F19),"",Values!N19)</f>
        <v>https://download.lenovo.com/Images/Parts/00HN026/00HN026_B.jpg</v>
      </c>
      <c r="O20" s="27" t="str">
        <f>IF(ISBLANK(Values!$F19),"",Values!O19)</f>
        <v>https://download.lenovo.com/Images/Parts/00HN026/00HN026_details.jpg</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Child</v>
      </c>
      <c r="X20" s="29" t="str">
        <f>IF(ISBLANK(Values!E19),"",Values!$B$13)</f>
        <v>Lenovo E550 Parent</v>
      </c>
      <c r="Y20" s="31" t="str">
        <f>IF(ISBLANK(Values!E19),"","Size-Color")</f>
        <v>Size-Color</v>
      </c>
      <c r="Z20" s="29" t="str">
        <f>IF(ISBLANK(Values!E19),"","variation")</f>
        <v>variation</v>
      </c>
      <c r="AA20" s="1" t="str">
        <f>IF(ISBLANK(Values!E19),"",Values!$B$20)</f>
        <v>Update</v>
      </c>
      <c r="AB20" s="1" t="str">
        <f>IF(ISBLANK(Values!E19),"",Values!$B$29)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20" s="34" t="str">
        <f>IF(ISBLANK(Values!E19),"",IF(Values!I19,Values!$B$23,Values!$B$33))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0" s="32" t="str">
        <f>IF(ISBLANK(Values!E19),"",Values!$B$24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20" s="1" t="str">
        <f>IF(ISBLANK(Values!E19),"",Values!$B$25)</f>
        <v xml:space="preserve">♻️ ECOFRIENDLY PRODUCT - Koop gerenoveerd, KOOP GROEN! Verminder meer dan 80% koolstofdioxide door onze refurbished toetsenborden te kopen, in vergelijking met het aanschaffen van een nieuw toetsenbord! </v>
      </c>
      <c r="AL20" s="1" t="str">
        <f>IF(ISBLANK(Values!E19),"",SUBSTITUTE(SUBSTITUTE(IF(Values!$J19, Values!$B$26, Values!$B$33), "{language}", Values!$H19), "{flag}", INDEX(options!$E$1:$E$20, Values!$V19)))</f>
        <v>👉 LAYOUT - 🇸🇪 🇫🇮 Zweeds – Finsh zonder achtergrondverlichting.</v>
      </c>
      <c r="AM20" s="1" t="str">
        <f>SUBSTITUTE(IF(ISBLANK(Values!E19),"",Values!$B$27),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20" s="27" t="str">
        <f>IF(ISBLANK(Values!E19),"",Values!H19)</f>
        <v>Zweeds – Finsh</v>
      </c>
      <c r="AV20" s="1" t="str">
        <f>IF(ISBLANK(Values!E19),"",IF(Values!J19,"Backlit", "Non-Backlit"))</f>
        <v>Non-Backlit</v>
      </c>
      <c r="AW20"/>
      <c r="BE20" s="1" t="str">
        <f>IF(ISBLANK(Values!E19),"","Professional Audience")</f>
        <v>Professional Audience</v>
      </c>
      <c r="BF20" s="1" t="str">
        <f>IF(ISBLANK(Values!E19),"","Consumer Audience")</f>
        <v>Consumer Audience</v>
      </c>
      <c r="BG20" s="1" t="str">
        <f>IF(ISBLANK(Values!E19),"","Adults")</f>
        <v>Adults</v>
      </c>
      <c r="BH20" s="1"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20" s="1" t="str">
        <f>IF(ISBLANK(Values!E19),"","No")</f>
        <v>No</v>
      </c>
      <c r="DA20" s="1" t="str">
        <f>IF(ISBLANK(Values!E19),"","No")</f>
        <v>No</v>
      </c>
      <c r="DO20" s="1" t="str">
        <f>IF(ISBLANK(Values!E19),"","Parts")</f>
        <v>Parts</v>
      </c>
      <c r="DP20" s="1" t="str">
        <f>IF(ISBLANK(Values!E19),"",Values!$B$31)</f>
        <v>6 maanden garantie na leverdatum. In geval van een storing in het toetsenbord wordt een nieuwe eenheid of een reserveonderdeel voor het toetsenbord van het product verzonden. In geval van sortering van voorraad wordt een volledige terugbetaling verleend.</v>
      </c>
      <c r="DY20" t="str">
        <f>IF(ISBLANK(Values!$E19), "", "not_applicable")</f>
        <v>not_applicable</v>
      </c>
      <c r="EI20" s="1" t="str">
        <f>IF(ISBLANK(Values!E19),"",Values!$B$31)</f>
        <v>6 maanden garantie na leverdatum. In geval van een storing in het toetsenbord wordt een nieuwe eenheid of een reserveonderdeel voor het toetsenbord van het product verzonden. In geval van sortering van voorraad wordt een volledige terugbetaling verleend.</v>
      </c>
      <c r="ES20" s="1" t="str">
        <f>IF(ISBLANK(Values!E19),"","Amazon Tellus UPS")</f>
        <v>Amazon Tellus UPS</v>
      </c>
      <c r="EV20" s="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7">
        <f>IF(ISBLANK(Values!E19),"",IF(Values!J19, Values!$B$4, Values!$B$5))</f>
        <v>47.99</v>
      </c>
      <c r="FP20" s="1" t="str">
        <f>IF(ISBLANK(Values!E19),"","Percent")</f>
        <v>Percent</v>
      </c>
      <c r="FQ20" s="1" t="str">
        <f>IF(ISBLANK(Values!E19),"","2")</f>
        <v>2</v>
      </c>
      <c r="FR20" s="1" t="str">
        <f>IF(ISBLANK(Values!E19),"","3")</f>
        <v>3</v>
      </c>
      <c r="FS20" s="1" t="str">
        <f>IF(ISBLANK(Values!E19),"","5")</f>
        <v>5</v>
      </c>
      <c r="FT20" s="1" t="str">
        <f>IF(ISBLANK(Values!E19),"","6")</f>
        <v>6</v>
      </c>
      <c r="FU20" s="1" t="str">
        <f>IF(ISBLANK(Values!E19),"","10")</f>
        <v>10</v>
      </c>
      <c r="FV20" s="1" t="str">
        <f>IF(ISBLANK(Values!E19),"","10")</f>
        <v>10</v>
      </c>
      <c r="GK20" s="61">
        <f>K20</f>
        <v>47.99</v>
      </c>
    </row>
    <row r="21" spans="1:193" ht="64" x14ac:dyDescent="0.2">
      <c r="A21" s="1" t="str">
        <f>IF(ISBLANK(Values!E20),"",IF(Values!$B$37="EU","computercomponent","computer"))</f>
        <v>computercomponent</v>
      </c>
      <c r="B21" s="33" t="str">
        <f>IF(ISBLANK(Values!E20),"",Values!F20)</f>
        <v>Lenovo E550 Regular - CH</v>
      </c>
      <c r="C21" s="29" t="str">
        <f>IF(ISBLANK(Values!E20),"","TellusRem")</f>
        <v>TellusRem</v>
      </c>
      <c r="D21" s="28">
        <f>IF(ISBLANK(Values!E20),"",Values!E20)</f>
        <v>5714401550174</v>
      </c>
      <c r="E21" s="1" t="str">
        <f>IF(ISBLANK(Values!E20),"","EAN")</f>
        <v>EAN</v>
      </c>
      <c r="F21" s="27" t="str">
        <f>IF(ISBLANK(Values!E20),"",IF(Values!J20, SUBSTITUTE(Values!$B$1, "{language}", Values!H20) &amp; " " &amp;Values!$B$3, SUBSTITUTE(Values!$B$2, "{language}", Values!$H20) &amp; " " &amp;Values!$B$3))</f>
        <v>vervangend Zwitsers toetsenbord zonder achtergrondverlichting voor Lenovo Thinkpad E550 E560 E560c</v>
      </c>
      <c r="G21" s="29" t="str">
        <f>IF(ISBLANK(Values!E20),"","TellusRem")</f>
        <v>TellusRem</v>
      </c>
      <c r="H21" s="1" t="str">
        <f>IF(ISBLANK(Values!E20),"",Values!$B$16)</f>
        <v>computer-keyboards</v>
      </c>
      <c r="I21" s="1" t="str">
        <f>IF(ISBLANK(Values!E20),"","4730574031")</f>
        <v>4730574031</v>
      </c>
      <c r="J21" s="31" t="str">
        <f>IF(ISBLANK(Values!E20),"",Values!F20 )</f>
        <v>Lenovo E550 Regular - CH</v>
      </c>
      <c r="K21" s="27">
        <f>IF(ISBLANK(Values!E20),"",IF(Values!J20, Values!$B$4, Values!$B$5))</f>
        <v>47.99</v>
      </c>
      <c r="L21" s="27">
        <f>IF(ISBLANK(Values!E20),"",IF($CO21="DEFAULT", Values!$B$18, ""))</f>
        <v>5</v>
      </c>
      <c r="M21" s="27" t="str">
        <f>IF(ISBLANK(Values!E20),"",Values!$M20)</f>
        <v>https://download.lenovo.com/Images/Parts/00HN101/00HN101_A.jpg</v>
      </c>
      <c r="N21" s="27" t="str">
        <f>IF(ISBLANK(Values!$F20),"",Values!N20)</f>
        <v>https://download.lenovo.com/Images/Parts/00HN101/00HN101_B.jpg</v>
      </c>
      <c r="O21" s="27" t="str">
        <f>IF(ISBLANK(Values!$F20),"",Values!O20)</f>
        <v>https://download.lenovo.com/Images/Parts/00HN101/00HN101_details.jpg</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Child</v>
      </c>
      <c r="X21" s="29" t="str">
        <f>IF(ISBLANK(Values!E20),"",Values!$B$13)</f>
        <v>Lenovo E550 Parent</v>
      </c>
      <c r="Y21" s="31" t="str">
        <f>IF(ISBLANK(Values!E20),"","Size-Color")</f>
        <v>Size-Color</v>
      </c>
      <c r="Z21" s="29" t="str">
        <f>IF(ISBLANK(Values!E20),"","variation")</f>
        <v>variation</v>
      </c>
      <c r="AA21" s="1" t="str">
        <f>IF(ISBLANK(Values!E20),"",Values!$B$20)</f>
        <v>Update</v>
      </c>
      <c r="AB21" s="1" t="str">
        <f>IF(ISBLANK(Values!E20),"",Values!$B$29)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21" s="34" t="str">
        <f>IF(ISBLANK(Values!E20),"",IF(Values!I20,Values!$B$23,Values!$B$33))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1" s="32" t="str">
        <f>IF(ISBLANK(Values!E20),"",Values!$B$24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21" s="1" t="str">
        <f>IF(ISBLANK(Values!E20),"",Values!$B$25)</f>
        <v xml:space="preserve">♻️ ECOFRIENDLY PRODUCT - Koop gerenoveerd, KOOP GROEN! Verminder meer dan 80% koolstofdioxide door onze refurbished toetsenborden te kopen, in vergelijking met het aanschaffen van een nieuw toetsenbord! </v>
      </c>
      <c r="AL21" s="1" t="str">
        <f>IF(ISBLANK(Values!E20),"",SUBSTITUTE(SUBSTITUTE(IF(Values!$J20, Values!$B$26, Values!$B$33), "{language}", Values!$H20), "{flag}", INDEX(options!$E$1:$E$20, Values!$V20)))</f>
        <v>👉 LAYOUT - 🇨🇭 Zwitsers zonder achtergrondverlichting.</v>
      </c>
      <c r="AM21" s="1" t="str">
        <f>SUBSTITUTE(IF(ISBLANK(Values!E20),"",Values!$B$27),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21" s="27" t="str">
        <f>IF(ISBLANK(Values!E20),"",Values!H20)</f>
        <v>Zwitsers</v>
      </c>
      <c r="AV21" s="1" t="str">
        <f>IF(ISBLANK(Values!E20),"",IF(Values!J20,"Backlit", "Non-Backlit"))</f>
        <v>Non-Backlit</v>
      </c>
      <c r="AW21"/>
      <c r="BE21" s="1" t="str">
        <f>IF(ISBLANK(Values!E20),"","Professional Audience")</f>
        <v>Professional Audience</v>
      </c>
      <c r="BF21" s="1" t="str">
        <f>IF(ISBLANK(Values!E20),"","Consumer Audience")</f>
        <v>Consumer Audience</v>
      </c>
      <c r="BG21" s="1" t="str">
        <f>IF(ISBLANK(Values!E20),"","Adults")</f>
        <v>Adults</v>
      </c>
      <c r="BH21" s="1"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21" s="1" t="str">
        <f>IF(ISBLANK(Values!E20),"","No")</f>
        <v>No</v>
      </c>
      <c r="DA21" s="1" t="str">
        <f>IF(ISBLANK(Values!E20),"","No")</f>
        <v>No</v>
      </c>
      <c r="DO21" s="1" t="str">
        <f>IF(ISBLANK(Values!E20),"","Parts")</f>
        <v>Parts</v>
      </c>
      <c r="DP21" s="1" t="str">
        <f>IF(ISBLANK(Values!E20),"",Values!$B$31)</f>
        <v>6 maanden garantie na leverdatum. In geval van een storing in het toetsenbord wordt een nieuwe eenheid of een reserveonderdeel voor het toetsenbord van het product verzonden. In geval van sortering van voorraad wordt een volledige terugbetaling verleend.</v>
      </c>
      <c r="DY21" t="str">
        <f>IF(ISBLANK(Values!$E20), "", "not_applicable")</f>
        <v>not_applicable</v>
      </c>
      <c r="EI21" s="1" t="str">
        <f>IF(ISBLANK(Values!E20),"",Values!$B$31)</f>
        <v>6 maanden garantie na leverdatum. In geval van een storing in het toetsenbord wordt een nieuwe eenheid of een reserveonderdeel voor het toetsenbord van het product verzonden. In geval van sortering van voorraad wordt een volledige terugbetaling verleend.</v>
      </c>
      <c r="ES21" s="1" t="str">
        <f>IF(ISBLANK(Values!E20),"","Amazon Tellus UPS")</f>
        <v>Amazon Tellus UPS</v>
      </c>
      <c r="EV21" s="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7">
        <f>IF(ISBLANK(Values!E20),"",IF(Values!J20, Values!$B$4, Values!$B$5))</f>
        <v>47.99</v>
      </c>
      <c r="FP21" s="1" t="str">
        <f>IF(ISBLANK(Values!E20),"","Percent")</f>
        <v>Percent</v>
      </c>
      <c r="FQ21" s="1" t="str">
        <f>IF(ISBLANK(Values!E20),"","2")</f>
        <v>2</v>
      </c>
      <c r="FR21" s="1" t="str">
        <f>IF(ISBLANK(Values!E20),"","3")</f>
        <v>3</v>
      </c>
      <c r="FS21" s="1" t="str">
        <f>IF(ISBLANK(Values!E20),"","5")</f>
        <v>5</v>
      </c>
      <c r="FT21" s="1" t="str">
        <f>IF(ISBLANK(Values!E20),"","6")</f>
        <v>6</v>
      </c>
      <c r="FU21" s="1" t="str">
        <f>IF(ISBLANK(Values!E20),"","10")</f>
        <v>10</v>
      </c>
      <c r="FV21" s="1" t="str">
        <f>IF(ISBLANK(Values!E20),"","10")</f>
        <v>10</v>
      </c>
      <c r="GK21" s="61">
        <f>K21</f>
        <v>47.99</v>
      </c>
    </row>
    <row r="22" spans="1:193" ht="64" x14ac:dyDescent="0.2">
      <c r="A22" s="1" t="str">
        <f>IF(ISBLANK(Values!E21),"",IF(Values!$B$37="EU","computercomponent","computer"))</f>
        <v>computercomponent</v>
      </c>
      <c r="B22" s="33" t="str">
        <f>IF(ISBLANK(Values!E21),"",Values!F21)</f>
        <v>Lenovo E550 Regular - US INT</v>
      </c>
      <c r="C22" s="29" t="str">
        <f>IF(ISBLANK(Values!E21),"","TellusRem")</f>
        <v>TellusRem</v>
      </c>
      <c r="D22" s="28">
        <f>IF(ISBLANK(Values!E21),"",Values!E21)</f>
        <v>5714401550181</v>
      </c>
      <c r="E22" s="1" t="str">
        <f>IF(ISBLANK(Values!E21),"","EAN")</f>
        <v>EAN</v>
      </c>
      <c r="F22" s="27" t="str">
        <f>IF(ISBLANK(Values!E21),"",IF(Values!J21, SUBSTITUTE(Values!$B$1, "{language}", Values!H21) &amp; " " &amp;Values!$B$3, SUBSTITUTE(Values!$B$2, "{language}", Values!$H21) &amp; " " &amp;Values!$B$3))</f>
        <v>vervangend US Internationaal toetsenbord zonder achtergrondverlichting voor Lenovo Thinkpad E550 E560 E560c</v>
      </c>
      <c r="G22" s="29" t="str">
        <f>IF(ISBLANK(Values!E21),"","TellusRem")</f>
        <v>TellusRem</v>
      </c>
      <c r="H22" s="1" t="str">
        <f>IF(ISBLANK(Values!E21),"",Values!$B$16)</f>
        <v>computer-keyboards</v>
      </c>
      <c r="I22" s="1" t="str">
        <f>IF(ISBLANK(Values!E21),"","4730574031")</f>
        <v>4730574031</v>
      </c>
      <c r="J22" s="31" t="str">
        <f>IF(ISBLANK(Values!E21),"",Values!F21 )</f>
        <v>Lenovo E550 Regular - US INT</v>
      </c>
      <c r="K22" s="27">
        <f>IF(ISBLANK(Values!E21),"",IF(Values!J21, Values!$B$4, Values!$B$5))</f>
        <v>47.99</v>
      </c>
      <c r="L22" s="27">
        <f>IF(ISBLANK(Values!E21),"",IF($CO22="DEFAULT", Values!$B$18, ""))</f>
        <v>5</v>
      </c>
      <c r="M22" s="27" t="str">
        <f>IF(ISBLANK(Values!E21),"",Values!$M21)</f>
        <v>https://download.lenovo.com/Images/Parts/00HN030/00HN030_A.jpg</v>
      </c>
      <c r="N22" s="27" t="str">
        <f>IF(ISBLANK(Values!$F21),"",Values!N21)</f>
        <v>https://download.lenovo.com/Images/Parts/00HN030/00HN030_B.jpg</v>
      </c>
      <c r="O22" s="27" t="str">
        <f>IF(ISBLANK(Values!$F21),"",Values!O21)</f>
        <v>https://download.lenovo.com/Images/Parts/00HN030/00HN030_details.jpg</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Child</v>
      </c>
      <c r="X22" s="29" t="str">
        <f>IF(ISBLANK(Values!E21),"",Values!$B$13)</f>
        <v>Lenovo E550 Parent</v>
      </c>
      <c r="Y22" s="31" t="str">
        <f>IF(ISBLANK(Values!E21),"","Size-Color")</f>
        <v>Size-Color</v>
      </c>
      <c r="Z22" s="29" t="str">
        <f>IF(ISBLANK(Values!E21),"","variation")</f>
        <v>variation</v>
      </c>
      <c r="AA22" s="1" t="str">
        <f>IF(ISBLANK(Values!E21),"",Values!$B$20)</f>
        <v>Update</v>
      </c>
      <c r="AB22" s="1" t="str">
        <f>IF(ISBLANK(Values!E21),"",Values!$B$29)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22" s="34" t="str">
        <f>IF(ISBLANK(Values!E21),"",IF(Values!I21,Values!$B$23,Values!$B$33))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2" s="32" t="str">
        <f>IF(ISBLANK(Values!E21),"",Values!$B$24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22" s="1" t="str">
        <f>IF(ISBLANK(Values!E21),"",Values!$B$25)</f>
        <v xml:space="preserve">♻️ ECOFRIENDLY PRODUCT - Koop gerenoveerd, KOOP GROEN! Verminder meer dan 80% koolstofdioxide door onze refurbished toetsenborden te kopen, in vergelijking met het aanschaffen van een nieuw toetsenbord! </v>
      </c>
      <c r="AL22" s="1" t="str">
        <f>IF(ISBLANK(Values!E21),"",SUBSTITUTE(SUBSTITUTE(IF(Values!$J21, Values!$B$26, Values!$B$33), "{language}", Values!$H21), "{flag}", INDEX(options!$E$1:$E$20, Values!$V21)))</f>
        <v>👉 LAYOUT - 🇺🇸 with € symbol US Internationaal zonder achtergrondverlichting.</v>
      </c>
      <c r="AM22" s="1" t="str">
        <f>SUBSTITUTE(IF(ISBLANK(Values!E21),"",Values!$B$27),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T22" s="27" t="str">
        <f>IF(ISBLANK(Values!E21),"",Values!H21)</f>
        <v>US Internationaal</v>
      </c>
      <c r="AV22" s="1" t="str">
        <f>IF(ISBLANK(Values!E21),"",IF(Values!J21,"Backlit", "Non-Backlit"))</f>
        <v>Non-Backlit</v>
      </c>
      <c r="AW22"/>
      <c r="BE22" s="1" t="str">
        <f>IF(ISBLANK(Values!E21),"","Professional Audience")</f>
        <v>Professional Audience</v>
      </c>
      <c r="BF22" s="1" t="str">
        <f>IF(ISBLANK(Values!E21),"","Consumer Audience")</f>
        <v>Consumer Audience</v>
      </c>
      <c r="BG22" s="1" t="str">
        <f>IF(ISBLANK(Values!E21),"","Adults")</f>
        <v>Adults</v>
      </c>
      <c r="BH22" s="1"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22" s="1" t="str">
        <f>IF(ISBLANK(Values!E21),"","No")</f>
        <v>No</v>
      </c>
      <c r="DA22" s="1" t="str">
        <f>IF(ISBLANK(Values!E21),"","No")</f>
        <v>No</v>
      </c>
      <c r="DO22" s="1" t="str">
        <f>IF(ISBLANK(Values!E21),"","Parts")</f>
        <v>Parts</v>
      </c>
      <c r="DP22" s="1" t="str">
        <f>IF(ISBLANK(Values!E21),"",Values!$B$31)</f>
        <v>6 maanden garantie na leverdatum. In geval van een storing in het toetsenbord wordt een nieuwe eenheid of een reserveonderdeel voor het toetsenbord van het product verzonden. In geval van sortering van voorraad wordt een volledige terugbetaling verleend.</v>
      </c>
      <c r="DY22" t="str">
        <f>IF(ISBLANK(Values!$E21), "", "not_applicable")</f>
        <v>not_applicable</v>
      </c>
      <c r="EI22" s="1" t="str">
        <f>IF(ISBLANK(Values!E21),"",Values!$B$31)</f>
        <v>6 maanden garantie na leverdatum. In geval van een storing in het toetsenbord wordt een nieuwe eenheid of een reserveonderdeel voor het toetsenbord van het product verzonden. In geval van sortering van voorraad wordt een volledige terugbetaling verleend.</v>
      </c>
      <c r="ES22" s="1" t="str">
        <f>IF(ISBLANK(Values!E21),"","Amazon Tellus UPS")</f>
        <v>Amazon Tellus UPS</v>
      </c>
      <c r="EV22" s="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7">
        <f>IF(ISBLANK(Values!E21),"",IF(Values!J21, Values!$B$4, Values!$B$5))</f>
        <v>47.99</v>
      </c>
      <c r="FP22" s="1" t="str">
        <f>IF(ISBLANK(Values!E21),"","Percent")</f>
        <v>Percent</v>
      </c>
      <c r="FQ22" s="1" t="str">
        <f>IF(ISBLANK(Values!E21),"","2")</f>
        <v>2</v>
      </c>
      <c r="FR22" s="1" t="str">
        <f>IF(ISBLANK(Values!E21),"","3")</f>
        <v>3</v>
      </c>
      <c r="FS22" s="1" t="str">
        <f>IF(ISBLANK(Values!E21),"","5")</f>
        <v>5</v>
      </c>
      <c r="FT22" s="1" t="str">
        <f>IF(ISBLANK(Values!E21),"","6")</f>
        <v>6</v>
      </c>
      <c r="FU22" s="1" t="str">
        <f>IF(ISBLANK(Values!E21),"","10")</f>
        <v>10</v>
      </c>
      <c r="FV22" s="1" t="str">
        <f>IF(ISBLANK(Values!E21),"","10")</f>
        <v>10</v>
      </c>
      <c r="GK22" s="61">
        <f>K22</f>
        <v>47.99</v>
      </c>
    </row>
    <row r="23" spans="1:193" s="35" customFormat="1" ht="64" x14ac:dyDescent="0.2">
      <c r="A23" s="1" t="str">
        <f>IF(ISBLANK(Values!E22),"",IF(Values!$B$37="EU","computercomponent","computer"))</f>
        <v>computercomponent</v>
      </c>
      <c r="B23" s="33" t="str">
        <f>IF(ISBLANK(Values!E22),"",Values!F22)</f>
        <v>Lenovo E550 Regular - RUS</v>
      </c>
      <c r="C23" s="29" t="str">
        <f>IF(ISBLANK(Values!E22),"","TellusRem")</f>
        <v>TellusRem</v>
      </c>
      <c r="D23" s="28">
        <f>IF(ISBLANK(Values!E22),"",Values!E22)</f>
        <v>5714401550198</v>
      </c>
      <c r="E23" s="1" t="str">
        <f>IF(ISBLANK(Values!E22),"","EAN")</f>
        <v>EAN</v>
      </c>
      <c r="F23" s="27" t="str">
        <f>IF(ISBLANK(Values!E22),"",IF(Values!J22, SUBSTITUTE(Values!$B$1, "{language}", Values!H22) &amp; " " &amp;Values!$B$3, SUBSTITUTE(Values!$B$2, "{language}", Values!$H22) &amp; " " &amp;Values!$B$3))</f>
        <v>vervangend Russisch toetsenbord zonder achtergrondverlichting voor Lenovo Thinkpad E550 E560 E560c</v>
      </c>
      <c r="G23" s="29" t="str">
        <f>IF(ISBLANK(Values!E22),"","TellusRem")</f>
        <v>TellusRem</v>
      </c>
      <c r="H23" s="1" t="str">
        <f>IF(ISBLANK(Values!E22),"",Values!$B$16)</f>
        <v>computer-keyboards</v>
      </c>
      <c r="I23" s="1" t="str">
        <f>IF(ISBLANK(Values!E22),"","4730574031")</f>
        <v>4730574031</v>
      </c>
      <c r="J23" s="31" t="str">
        <f>IF(ISBLANK(Values!E22),"",Values!F22 )</f>
        <v>Lenovo E550 Regular - RUS</v>
      </c>
      <c r="K23" s="27">
        <f>IF(ISBLANK(Values!E22),"",IF(Values!J22, Values!$B$4, Values!$B$5))</f>
        <v>47.99</v>
      </c>
      <c r="L23" s="27">
        <f>IF(ISBLANK(Values!E22),"",IF($CO23="DEFAULT", Values!$B$18, ""))</f>
        <v>5</v>
      </c>
      <c r="M23" s="27" t="str">
        <f>IF(ISBLANK(Values!E22),"",Values!$M22)</f>
        <v>https://download.lenovo.com/Images/Parts/00HN023/00HN023_A.jpg</v>
      </c>
      <c r="N23" s="27" t="str">
        <f>IF(ISBLANK(Values!$F22),"",Values!N22)</f>
        <v>https://download.lenovo.com/Images/Parts/00HN023/00HN023_B.jpg</v>
      </c>
      <c r="O23" s="27" t="str">
        <f>IF(ISBLANK(Values!$F22),"",Values!O22)</f>
        <v>https://download.lenovo.com/Images/Parts/00HN023/00HN023_details.jpg</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Child</v>
      </c>
      <c r="X23" s="29" t="str">
        <f>IF(ISBLANK(Values!E22),"",Values!$B$13)</f>
        <v>Lenovo E550 Parent</v>
      </c>
      <c r="Y23" s="31" t="str">
        <f>IF(ISBLANK(Values!E22),"","Size-Color")</f>
        <v>Size-Color</v>
      </c>
      <c r="Z23" s="29" t="str">
        <f>IF(ISBLANK(Values!E22),"","variation")</f>
        <v>variation</v>
      </c>
      <c r="AA23" s="1" t="str">
        <f>IF(ISBLANK(Values!E22),"",Values!$B$20)</f>
        <v>Update</v>
      </c>
      <c r="AB23" s="1" t="str">
        <f>IF(ISBLANK(Values!E22),"",Values!$B$29)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3" s="1"/>
      <c r="AD23" s="1"/>
      <c r="AE23" s="1"/>
      <c r="AF23" s="1"/>
      <c r="AG23" s="1"/>
      <c r="AH23" s="1"/>
      <c r="AI23" s="34" t="str">
        <f>IF(ISBLANK(Values!E22),"",IF(Values!I22,Values!$B$23,Values!$B$33))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3" s="32" t="str">
        <f>IF(ISBLANK(Values!E22),"",Values!$B$24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23" s="1" t="str">
        <f>IF(ISBLANK(Values!E22),"",Values!$B$25)</f>
        <v xml:space="preserve">♻️ ECOFRIENDLY PRODUCT - Koop gerenoveerd, KOOP GROEN! Verminder meer dan 80% koolstofdioxide door onze refurbished toetsenborden te kopen, in vergelijking met het aanschaffen van een nieuw toetsenbord! </v>
      </c>
      <c r="AL23" s="1" t="str">
        <f>IF(ISBLANK(Values!E22),"",SUBSTITUTE(SUBSTITUTE(IF(Values!$J22, Values!$B$26, Values!$B$33), "{language}", Values!$H22), "{flag}", INDEX(options!$E$1:$E$20, Values!$V22)))</f>
        <v>👉 LAYOUT - 🇷🇺 Russisch zonder achtergrondverlichting.</v>
      </c>
      <c r="AM23" s="1" t="str">
        <f>SUBSTITUTE(IF(ISBLANK(Values!E22),"",Values!$B$27),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N23" s="1"/>
      <c r="AO23" s="1"/>
      <c r="AP23" s="1"/>
      <c r="AQ23" s="1"/>
      <c r="AR23" s="1"/>
      <c r="AS23" s="1"/>
      <c r="AT23" s="27" t="str">
        <f>IF(ISBLANK(Values!E22),"",Values!H22)</f>
        <v>Russisch</v>
      </c>
      <c r="AU23" s="1"/>
      <c r="AV23" s="1" t="str">
        <f>IF(ISBLANK(Values!E22),"",IF(Values!J22,"Backlit", "Non-Backlit"))</f>
        <v>Non-Backlit</v>
      </c>
      <c r="AW23"/>
      <c r="AX23" s="1"/>
      <c r="AY23" s="1"/>
      <c r="AZ23" s="1"/>
      <c r="BA23" s="1"/>
      <c r="BB23" s="1"/>
      <c r="BC23" s="1"/>
      <c r="BD23" s="1"/>
      <c r="BE23" s="1" t="str">
        <f>IF(ISBLANK(Values!E22),"","Professional Audience")</f>
        <v>Professional Audience</v>
      </c>
      <c r="BF23" s="1" t="str">
        <f>IF(ISBLANK(Values!E22),"","Consumer Audience")</f>
        <v>Consumer Audience</v>
      </c>
      <c r="BG23" s="1" t="str">
        <f>IF(ISBLANK(Values!E22),"","Adults")</f>
        <v>Adults</v>
      </c>
      <c r="BH23" s="1"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1" t="str">
        <f>IF(ISBLANK(Values!E22),"","Parts")</f>
        <v>Parts</v>
      </c>
      <c r="DP23" s="1" t="str">
        <f>IF(ISBLANK(Values!E22),"",Values!$B$31)</f>
        <v>6 maanden garantie na leverdatum. In geval van een storing in het toetsenbord wordt een nieuwe eenheid of een reserveonderdeel voor het toetsenbord van het product verzonden. In geval van sortering van voorraad wordt een volledige terugbetaling verleend.</v>
      </c>
      <c r="DQ23" s="1"/>
      <c r="DR23" s="1"/>
      <c r="DS23" s="1"/>
      <c r="DT23" s="1"/>
      <c r="DU23" s="1"/>
      <c r="DV23" s="1"/>
      <c r="DW23" s="1"/>
      <c r="DX23" s="1"/>
      <c r="DY23" t="str">
        <f>IF(ISBLANK(Values!$E22), "", "not_applicable")</f>
        <v>not_applicable</v>
      </c>
      <c r="DZ23" s="1"/>
      <c r="EA23" s="1"/>
      <c r="EB23" s="1"/>
      <c r="EC23" s="1"/>
      <c r="ED23" s="1"/>
      <c r="EE23" s="1"/>
      <c r="EF23" s="1"/>
      <c r="EG23" s="1"/>
      <c r="EH23" s="1"/>
      <c r="EI23" s="1" t="str">
        <f>IF(ISBLANK(Values!E22),"",Values!$B$31)</f>
        <v>6 maanden garantie na leverdatum. In geval van een storing in het toetsenbord wordt een nieuwe eenheid of een reserveonderdeel voor het toetsenbord van het product verzonden. In geval van sortering van voorraad wordt een volledige terugbetaling verleend.</v>
      </c>
      <c r="EJ23" s="1"/>
      <c r="EK23" s="1"/>
      <c r="EL23" s="1"/>
      <c r="EM23" s="1"/>
      <c r="EN23" s="1"/>
      <c r="EO23" s="1"/>
      <c r="EP23" s="1"/>
      <c r="EQ23" s="1"/>
      <c r="ER23" s="1"/>
      <c r="ES23" s="1" t="str">
        <f>IF(ISBLANK(Values!E22),"","Amazon Tellus UPS")</f>
        <v>Amazon Tellus UPS</v>
      </c>
      <c r="ET23" s="1"/>
      <c r="EU23" s="1"/>
      <c r="EV23" s="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7">
        <f>IF(ISBLANK(Values!E22),"",IF(Values!J22, Values!$B$4, Values!$B$5))</f>
        <v>47.99</v>
      </c>
      <c r="FP23" s="1" t="str">
        <f>IF(ISBLANK(Values!E22),"","Percent")</f>
        <v>Percent</v>
      </c>
      <c r="FQ23" s="1" t="str">
        <f>IF(ISBLANK(Values!E22),"","2")</f>
        <v>2</v>
      </c>
      <c r="FR23" s="1" t="str">
        <f>IF(ISBLANK(Values!E22),"","3")</f>
        <v>3</v>
      </c>
      <c r="FS23" s="1" t="str">
        <f>IF(ISBLANK(Values!E22),"","5")</f>
        <v>5</v>
      </c>
      <c r="FT23" s="1" t="str">
        <f>IF(ISBLANK(Values!E22),"","6")</f>
        <v>6</v>
      </c>
      <c r="FU23" s="1" t="str">
        <f>IF(ISBLANK(Values!E22),"","10")</f>
        <v>10</v>
      </c>
      <c r="FV23" s="1" t="str">
        <f>IF(ISBLANK(Values!E22),"","10")</f>
        <v>10</v>
      </c>
      <c r="FW23" s="1"/>
      <c r="FX23" s="1"/>
      <c r="FY23" s="1"/>
      <c r="FZ23" s="1"/>
      <c r="GA23" s="1"/>
      <c r="GB23" s="1"/>
      <c r="GC23" s="1"/>
      <c r="GD23" s="1"/>
      <c r="GE23" s="1"/>
      <c r="GF23" s="1"/>
      <c r="GG23" s="1"/>
      <c r="GH23" s="1"/>
      <c r="GI23" s="1"/>
      <c r="GJ23" s="1"/>
      <c r="GK23" s="62">
        <f>K23</f>
        <v>47.99</v>
      </c>
    </row>
    <row r="24" spans="1:193" s="35" customFormat="1" ht="64" x14ac:dyDescent="0.2">
      <c r="A24" s="1" t="str">
        <f>IF(ISBLANK(Values!E23),"",IF(Values!$B$37="EU","computercomponent","computer"))</f>
        <v>computercomponent</v>
      </c>
      <c r="B24" s="33" t="str">
        <f>IF(ISBLANK(Values!E23),"",Values!F23)</f>
        <v>Lenovo E550 Regular - US</v>
      </c>
      <c r="C24" s="29" t="str">
        <f>IF(ISBLANK(Values!E23),"","TellusRem")</f>
        <v>TellusRem</v>
      </c>
      <c r="D24" s="28">
        <f>IF(ISBLANK(Values!E23),"",Values!E23)</f>
        <v>5714401550204</v>
      </c>
      <c r="E24" s="1" t="str">
        <f>IF(ISBLANK(Values!E23),"","EAN")</f>
        <v>EAN</v>
      </c>
      <c r="F24" s="27" t="str">
        <f>IF(ISBLANK(Values!E23),"",IF(Values!J23, SUBSTITUTE(Values!$B$1, "{language}", Values!H23) &amp; " " &amp;Values!$B$3, SUBSTITUTE(Values!$B$2, "{language}", Values!$H23) &amp; " " &amp;Values!$B$3))</f>
        <v>vervangend US toetsenbord zonder achtergrondverlichting voor Lenovo Thinkpad E550 E560 E560c</v>
      </c>
      <c r="G24" s="29" t="str">
        <f>IF(ISBLANK(Values!E23),"","TellusRem")</f>
        <v>TellusRem</v>
      </c>
      <c r="H24" s="1" t="str">
        <f>IF(ISBLANK(Values!E23),"",Values!$B$16)</f>
        <v>computer-keyboards</v>
      </c>
      <c r="I24" s="1" t="str">
        <f>IF(ISBLANK(Values!E23),"","4730574031")</f>
        <v>4730574031</v>
      </c>
      <c r="J24" s="31" t="str">
        <f>IF(ISBLANK(Values!E23),"",Values!F23 )</f>
        <v>Lenovo E550 Regular - US</v>
      </c>
      <c r="K24" s="27">
        <f>IF(ISBLANK(Values!E23),"",IF(Values!J23, Values!$B$4, Values!$B$5))</f>
        <v>47.99</v>
      </c>
      <c r="L24" s="27">
        <f>IF(ISBLANK(Values!E23),"",IF($CO24="DEFAULT", Values!$B$18, ""))</f>
        <v>5</v>
      </c>
      <c r="M24" s="27" t="str">
        <f>IF(ISBLANK(Values!E23),"",Values!$M23)</f>
        <v>https://download.lenovo.com/Images/Parts/00HN000/00HN000_A.jpg</v>
      </c>
      <c r="N24" s="27" t="str">
        <f>IF(ISBLANK(Values!$F23),"",Values!N23)</f>
        <v>https://download.lenovo.com/Images/Parts/00HN000/00HN000_B.jpg</v>
      </c>
      <c r="O24" s="27" t="str">
        <f>IF(ISBLANK(Values!$F23),"",Values!O23)</f>
        <v>https://download.lenovo.com/Images/Parts/00HN000/00HN000_details.jpg</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Child</v>
      </c>
      <c r="X24" s="29" t="str">
        <f>IF(ISBLANK(Values!E23),"",Values!$B$13)</f>
        <v>Lenovo E550 Parent</v>
      </c>
      <c r="Y24" s="31" t="str">
        <f>IF(ISBLANK(Values!E23),"","Size-Color")</f>
        <v>Size-Color</v>
      </c>
      <c r="Z24" s="29" t="str">
        <f>IF(ISBLANK(Values!E23),"","variation")</f>
        <v>variation</v>
      </c>
      <c r="AA24" s="1" t="str">
        <f>IF(ISBLANK(Values!E23),"",Values!$B$20)</f>
        <v>Update</v>
      </c>
      <c r="AB24" s="1" t="str">
        <f>IF(ISBLANK(Values!E23),"",Values!$B$29)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4" s="1"/>
      <c r="AD24" s="1"/>
      <c r="AE24" s="1"/>
      <c r="AF24" s="1"/>
      <c r="AG24" s="1"/>
      <c r="AH24" s="1"/>
      <c r="AI24" s="34" t="str">
        <f>IF(ISBLANK(Values!E23),"",IF(Values!I23,Values!$B$23,Values!$B$33))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4" s="32" t="str">
        <f>IF(ISBLANK(Values!E23),"",Values!$B$24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E550 E560 E560c</v>
      </c>
      <c r="AK24" s="1" t="str">
        <f>IF(ISBLANK(Values!E23),"",Values!$B$25)</f>
        <v xml:space="preserve">♻️ ECOFRIENDLY PRODUCT - Koop gerenoveerd, KOOP GROEN! Verminder meer dan 80% koolstofdioxide door onze refurbished toetsenborden te kopen, in vergelijking met het aanschaffen van een nieuw toetsenbord! </v>
      </c>
      <c r="AL24" s="1" t="str">
        <f>IF(ISBLANK(Values!E23),"",SUBSTITUTE(SUBSTITUTE(IF(Values!$J23, Values!$B$26, Values!$B$33), "{language}", Values!$H23), "{flag}", INDEX(options!$E$1:$E$20, Values!$V23)))</f>
        <v>👉 LAYOUT - 🇺🇸 US zonder achtergrondverlichting.</v>
      </c>
      <c r="AM24" s="1" t="str">
        <f>SUBSTITUTE(IF(ISBLANK(Values!E23),"",Values!$B$27), "{model}", Values!$B$3)</f>
        <v xml:space="preserve">👉 COMPATIBEL MET - Lenovo E550 E560 E560c. Controleer de afbeelding en beschrijving zorgvuldig voordat u een toetsenbord koopt. Dit zorgt ervoor dat u het juiste laptoptoetsenbord voor uw computer krijgt. Super eenvoudige installatie. </v>
      </c>
      <c r="AN24" s="1"/>
      <c r="AO24" s="1"/>
      <c r="AP24" s="1"/>
      <c r="AQ24" s="1"/>
      <c r="AR24" s="1"/>
      <c r="AS24" s="1"/>
      <c r="AT24" s="27" t="str">
        <f>IF(ISBLANK(Values!E23),"",Values!H23)</f>
        <v>US</v>
      </c>
      <c r="AU24" s="1"/>
      <c r="AV24" s="1" t="str">
        <f>IF(ISBLANK(Values!E23),"",IF(Values!J23,"Backlit", "Non-Backlit"))</f>
        <v>Non-Backlit</v>
      </c>
      <c r="AW24"/>
      <c r="AX24" s="1"/>
      <c r="AY24" s="1"/>
      <c r="AZ24" s="1"/>
      <c r="BA24" s="1"/>
      <c r="BB24" s="1"/>
      <c r="BC24" s="1"/>
      <c r="BD24" s="1"/>
      <c r="BE24" s="1" t="str">
        <f>IF(ISBLANK(Values!E23),"","Professional Audience")</f>
        <v>Professional Audience</v>
      </c>
      <c r="BF24" s="1" t="str">
        <f>IF(ISBLANK(Values!E23),"","Consumer Audience")</f>
        <v>Consumer Audience</v>
      </c>
      <c r="BG24" s="1" t="str">
        <f>IF(ISBLANK(Values!E23),"","Adults")</f>
        <v>Adults</v>
      </c>
      <c r="BH24" s="1"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DEFAULT</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1" t="str">
        <f>IF(ISBLANK(Values!E23),"","Parts")</f>
        <v>Parts</v>
      </c>
      <c r="DP24" s="1" t="str">
        <f>IF(ISBLANK(Values!E23),"",Values!$B$31)</f>
        <v>6 maanden garantie na leverdatum. In geval van een storing in het toetsenbord wordt een nieuwe eenheid of een reserveonderdeel voor het toetsenbord van het product verzonden. In geval van sortering van voorraad wordt een volledige terugbetaling verleend.</v>
      </c>
      <c r="DQ24" s="1"/>
      <c r="DR24" s="1"/>
      <c r="DS24" s="1"/>
      <c r="DT24" s="1"/>
      <c r="DU24" s="1"/>
      <c r="DV24" s="1"/>
      <c r="DW24" s="1"/>
      <c r="DX24" s="1"/>
      <c r="DY24" t="str">
        <f>IF(ISBLANK(Values!$E23), "", "not_applicable")</f>
        <v>not_applicable</v>
      </c>
      <c r="DZ24" s="1"/>
      <c r="EA24" s="1"/>
      <c r="EB24" s="1"/>
      <c r="EC24" s="1"/>
      <c r="ED24" s="1"/>
      <c r="EE24" s="1"/>
      <c r="EF24" s="1"/>
      <c r="EG24" s="1"/>
      <c r="EH24" s="1"/>
      <c r="EI24" s="1" t="str">
        <f>IF(ISBLANK(Values!E23),"",Values!$B$31)</f>
        <v>6 maanden garantie na leverdatum. In geval van een storing in het toetsenbord wordt een nieuwe eenheid of een reserveonderdeel voor het toetsenbord van het product verzonden. In geval van sortering van voorraad wordt een volledige terugbetaling verleend.</v>
      </c>
      <c r="EJ24" s="1"/>
      <c r="EK24" s="1"/>
      <c r="EL24" s="1"/>
      <c r="EM24" s="1"/>
      <c r="EN24" s="1"/>
      <c r="EO24" s="1"/>
      <c r="EP24" s="1"/>
      <c r="EQ24" s="1"/>
      <c r="ER24" s="1"/>
      <c r="ES24" s="1" t="str">
        <f>IF(ISBLANK(Values!E23),"","Amazon Tellus UPS")</f>
        <v>Amazon Tellus UPS</v>
      </c>
      <c r="ET24" s="1"/>
      <c r="EU24" s="1"/>
      <c r="EV24" s="1" t="str">
        <f>IF(ISBLANK(Values!E23),"","New")</f>
        <v>New</v>
      </c>
      <c r="EW24" s="1"/>
      <c r="EX24" s="1"/>
      <c r="EY24" s="1"/>
      <c r="EZ24" s="1"/>
      <c r="FA24" s="1"/>
      <c r="FB24" s="1"/>
      <c r="FC24" s="1"/>
      <c r="FD24" s="1"/>
      <c r="FE24" s="1">
        <f>IF(ISBLANK(Values!E23),"",IF(CO24&lt;&gt;"DEFAULT", "", 3))</f>
        <v>3</v>
      </c>
      <c r="FF24" s="1"/>
      <c r="FG24" s="1"/>
      <c r="FH24" s="1" t="str">
        <f>IF(ISBLANK(Values!E23),"","FALSE")</f>
        <v>FALSE</v>
      </c>
      <c r="FI24" s="1" t="str">
        <f>IF(ISBLANK(Values!E23),"","FALSE")</f>
        <v>FALSE</v>
      </c>
      <c r="FJ24" s="1" t="str">
        <f>IF(ISBLANK(Values!E23),"","FALSE")</f>
        <v>FALSE</v>
      </c>
      <c r="FK24" s="1"/>
      <c r="FL24" s="1"/>
      <c r="FM24" s="1" t="str">
        <f>IF(ISBLANK(Values!E23),"","1")</f>
        <v>1</v>
      </c>
      <c r="FN24" s="1"/>
      <c r="FO24" s="27">
        <f>IF(ISBLANK(Values!E23),"",IF(Values!J23, Values!$B$4, Values!$B$5))</f>
        <v>47.99</v>
      </c>
      <c r="FP24" s="1" t="str">
        <f>IF(ISBLANK(Values!E23),"","Percent")</f>
        <v>Percent</v>
      </c>
      <c r="FQ24" s="1" t="str">
        <f>IF(ISBLANK(Values!E23),"","2")</f>
        <v>2</v>
      </c>
      <c r="FR24" s="1" t="str">
        <f>IF(ISBLANK(Values!E23),"","3")</f>
        <v>3</v>
      </c>
      <c r="FS24" s="1" t="str">
        <f>IF(ISBLANK(Values!E23),"","5")</f>
        <v>5</v>
      </c>
      <c r="FT24" s="1" t="str">
        <f>IF(ISBLANK(Values!E23),"","6")</f>
        <v>6</v>
      </c>
      <c r="FU24" s="1" t="str">
        <f>IF(ISBLANK(Values!E23),"","10")</f>
        <v>10</v>
      </c>
      <c r="FV24" s="1" t="str">
        <f>IF(ISBLANK(Values!E23),"","10")</f>
        <v>10</v>
      </c>
      <c r="FW24" s="1"/>
      <c r="FX24" s="1"/>
      <c r="FY24" s="1"/>
      <c r="FZ24" s="1"/>
      <c r="GA24" s="1"/>
      <c r="GB24" s="1"/>
      <c r="GC24" s="1"/>
      <c r="GD24" s="1"/>
      <c r="GE24" s="1"/>
      <c r="GF24" s="1"/>
      <c r="GG24" s="1"/>
      <c r="GH24" s="1"/>
      <c r="GI24" s="1"/>
      <c r="GJ24" s="1"/>
      <c r="GK24" s="62">
        <f>K24</f>
        <v>47.99</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2"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2"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2"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2"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2"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2"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2"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2"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2"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2"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2"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2"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2"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2"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2"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2"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2"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1"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1"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1"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1"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1"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1"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1"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1"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7" zoomScaleNormal="100" workbookViewId="0">
      <selection activeCell="B36" sqref="B36"/>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vervangend {language} toetsenbord met achtergrondverlichting voor Lenovo Thinkpad</v>
      </c>
      <c r="E1" s="60" t="s">
        <v>352</v>
      </c>
      <c r="F1" s="60"/>
      <c r="G1" s="60"/>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vervangend {language} toetsenbord zonder achtergrondverlichting voor Lenovo Thinkpad</v>
      </c>
    </row>
    <row r="3" spans="1:22" x14ac:dyDescent="0.15">
      <c r="A3" s="37" t="s">
        <v>354</v>
      </c>
      <c r="B3" s="59" t="s">
        <v>716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1">
        <v>47.99</v>
      </c>
      <c r="C4" s="41" t="b">
        <f>FALSE()</f>
        <v>0</v>
      </c>
      <c r="D4" s="41" t="b">
        <f>TRUE()</f>
        <v>1</v>
      </c>
      <c r="E4" s="36">
        <v>5714401550013</v>
      </c>
      <c r="F4" s="36" t="s">
        <v>676</v>
      </c>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Duitse</v>
      </c>
      <c r="I4" s="43" t="b">
        <f>TRUE()</f>
        <v>1</v>
      </c>
      <c r="J4" s="44" t="b">
        <f>FALSE()</f>
        <v>0</v>
      </c>
      <c r="K4" s="36" t="s">
        <v>710</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https://raw.githubusercontent.com/PatrickVibild/TellusAmazonPictures/master/pictures/Lenovo/E550/RG/DE/1.jpg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https://raw.githubusercontent.com/PatrickVibild/TellusAmazonPictures/master/pictures/Lenovo/E550/RG/DE/2.jpg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https://raw.githubusercontent.com/PatrickVibild/TellusAmazonPictures/master/pictures/Lenovo/E550/RG/DE/3.jpg</v>
      </c>
      <c r="P4" t="str">
        <f t="shared" ref="P4:P35" si="3">IF(ISBLANK(K4),"",IF(L4, "https://raw.githubusercontent.com/PatrickVibild/TellusAmazonPictures/master/pictures/"&amp;K4&amp;"/4.jpg", ""))</f>
        <v>https://raw.githubusercontent.com/PatrickVibild/TellusAmazonPictures/master/pictures/Lenovo/E550/RG/DE/4.jpg</v>
      </c>
      <c r="Q4" t="str">
        <f t="shared" ref="Q4:Q35" si="4">IF(ISBLANK(K4),"",IF(L4, "https://raw.githubusercontent.com/PatrickVibild/TellusAmazonPictures/master/pictures/"&amp;K4&amp;"/5.jpg", ""))</f>
        <v>https://raw.githubusercontent.com/PatrickVibild/TellusAmazonPictures/master/pictures/Lenovo/E550/RG/DE/5.jpg</v>
      </c>
      <c r="R4" t="str">
        <f t="shared" ref="R4:R35" si="5">IF(ISBLANK(K4),"",IF(L4, "https://raw.githubusercontent.com/PatrickVibild/TellusAmazonPictures/master/pictures/"&amp;K4&amp;"/6.jpg", ""))</f>
        <v>https://raw.githubusercontent.com/PatrickVibild/TellusAmazonPictures/master/pictures/Lenovo/E550/RG/DE/6.jpg</v>
      </c>
      <c r="S4" t="str">
        <f t="shared" ref="S4:S35" si="6">IF(ISBLANK(K4),"",IF(L4, "https://raw.githubusercontent.com/PatrickVibild/TellusAmazonPictures/master/pictures/"&amp;K4&amp;"/7.jpg", ""))</f>
        <v>https://raw.githubusercontent.com/PatrickVibild/TellusAmazonPictures/master/pictures/Lenovo/E550/RG/DE/7.jpg</v>
      </c>
      <c r="T4" t="str">
        <f t="shared" ref="T4:T35" si="7">IF(ISBLANK(K4),"",IF(L4, "https://raw.githubusercontent.com/PatrickVibild/TellusAmazonPictures/master/pictures/"&amp;K4&amp;"/8.jpg",""))</f>
        <v>https://raw.githubusercontent.com/PatrickVibild/TellusAmazonPictures/master/pictures/Lenovo/E550/RG/DE/8.jpg</v>
      </c>
      <c r="U4" t="str">
        <f t="shared" ref="U4:U35" si="8">IF(ISBLANK(K4),"",IF(L4, "https://raw.githubusercontent.com/PatrickVibild/TellusAmazonPictures/master/pictures/"&amp;K4&amp;"/9.jpg", ""))</f>
        <v>https://raw.githubusercontent.com/PatrickVibild/TellusAmazonPictures/master/pictures/Lenovo/E550/RG/DE/9.jpg</v>
      </c>
      <c r="V4" s="42">
        <f>MATCH(G4,options!$D$1:$D$20,0)</f>
        <v>1</v>
      </c>
    </row>
    <row r="5" spans="1:22" ht="28" x14ac:dyDescent="0.15">
      <c r="A5" s="37" t="s">
        <v>371</v>
      </c>
      <c r="B5" s="51">
        <v>47.99</v>
      </c>
      <c r="C5" s="41" t="b">
        <f>FALSE()</f>
        <v>0</v>
      </c>
      <c r="D5" s="41" t="b">
        <f>TRUE()</f>
        <v>1</v>
      </c>
      <c r="E5" s="36">
        <v>5714401550020</v>
      </c>
      <c r="F5" s="36" t="s">
        <v>677</v>
      </c>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Frans</v>
      </c>
      <c r="I5" s="43" t="b">
        <f>TRUE()</f>
        <v>1</v>
      </c>
      <c r="J5" s="44" t="b">
        <f>FALSE()</f>
        <v>0</v>
      </c>
      <c r="K5" s="36" t="s">
        <v>711</v>
      </c>
      <c r="L5" s="45" t="b">
        <f>FALSE()</f>
        <v>0</v>
      </c>
      <c r="M5" s="46" t="str">
        <f t="shared" si="0"/>
        <v>https://download.lenovo.com/Images/Parts/Lenovo/E550/RG/FR/Lenovo/E550/RG/FR_A.jpg</v>
      </c>
      <c r="N5" s="46" t="str">
        <f t="shared" si="1"/>
        <v>https://download.lenovo.com/Images/Parts/Lenovo/E550/RG/FR/Lenovo/E550/RG/FR_B.jpg</v>
      </c>
      <c r="O5" s="47" t="str">
        <f t="shared" si="2"/>
        <v>https://download.lenovo.com/Images/Parts/Lenovo/E550/RG/FR/Lenovo/E550/RG/FR_details.jpg</v>
      </c>
      <c r="P5" t="str">
        <f t="shared" si="3"/>
        <v/>
      </c>
      <c r="Q5" t="str">
        <f t="shared" si="4"/>
        <v/>
      </c>
      <c r="R5" t="str">
        <f t="shared" si="5"/>
        <v/>
      </c>
      <c r="S5" t="str">
        <f t="shared" si="6"/>
        <v/>
      </c>
      <c r="T5" t="str">
        <f t="shared" si="7"/>
        <v/>
      </c>
      <c r="U5" t="str">
        <f t="shared" si="8"/>
        <v/>
      </c>
      <c r="V5" s="42">
        <f>MATCH(G5,options!$D$1:$D$20,0)</f>
        <v>2</v>
      </c>
    </row>
    <row r="6" spans="1:22" ht="28" x14ac:dyDescent="0.15">
      <c r="A6" s="37" t="s">
        <v>373</v>
      </c>
      <c r="B6" s="48" t="s">
        <v>414</v>
      </c>
      <c r="C6" s="41" t="b">
        <f>FALSE()</f>
        <v>0</v>
      </c>
      <c r="D6" s="41" t="b">
        <f>TRUE()</f>
        <v>1</v>
      </c>
      <c r="E6" s="36">
        <v>5714401550037</v>
      </c>
      <c r="F6" s="36" t="s">
        <v>678</v>
      </c>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Italiaans</v>
      </c>
      <c r="I6" s="43" t="b">
        <f>TRUE()</f>
        <v>1</v>
      </c>
      <c r="J6" s="44" t="b">
        <f>FALSE()</f>
        <v>0</v>
      </c>
      <c r="K6" s="36" t="s">
        <v>712</v>
      </c>
      <c r="L6" s="45" t="b">
        <f>FALSE()</f>
        <v>0</v>
      </c>
      <c r="M6" s="46" t="str">
        <f t="shared" si="0"/>
        <v>https://download.lenovo.com/Images/Parts/Lenovo/E550/RG/IT/Lenovo/E550/RG/IT_A.jpg</v>
      </c>
      <c r="N6" s="46" t="str">
        <f t="shared" si="1"/>
        <v>https://download.lenovo.com/Images/Parts/Lenovo/E550/RG/IT/Lenovo/E550/RG/IT_B.jpg</v>
      </c>
      <c r="O6" s="47" t="str">
        <f t="shared" si="2"/>
        <v>https://download.lenovo.com/Images/Parts/Lenovo/E550/RG/IT/Lenovo/E550/RG/IT_details.jpg</v>
      </c>
      <c r="P6" t="str">
        <f t="shared" si="3"/>
        <v/>
      </c>
      <c r="Q6" t="str">
        <f t="shared" si="4"/>
        <v/>
      </c>
      <c r="R6" t="str">
        <f t="shared" si="5"/>
        <v/>
      </c>
      <c r="S6" t="str">
        <f t="shared" si="6"/>
        <v/>
      </c>
      <c r="T6" t="str">
        <f t="shared" si="7"/>
        <v/>
      </c>
      <c r="U6" t="str">
        <f t="shared" si="8"/>
        <v/>
      </c>
      <c r="V6" s="42">
        <f>MATCH(G6,options!$D$1:$D$20,0)</f>
        <v>3</v>
      </c>
    </row>
    <row r="7" spans="1:22" ht="28" x14ac:dyDescent="0.15">
      <c r="A7" s="37" t="s">
        <v>376</v>
      </c>
      <c r="B7" s="49" t="str">
        <f>IF(B6=options!C1,"32","41")</f>
        <v>32</v>
      </c>
      <c r="C7" s="41" t="b">
        <f>FALSE()</f>
        <v>0</v>
      </c>
      <c r="D7" s="41" t="b">
        <f>TRUE()</f>
        <v>1</v>
      </c>
      <c r="E7" s="36">
        <v>5714401550044</v>
      </c>
      <c r="F7" s="36" t="s">
        <v>679</v>
      </c>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Spaans</v>
      </c>
      <c r="I7" s="43" t="b">
        <f>TRUE()</f>
        <v>1</v>
      </c>
      <c r="J7" s="44" t="b">
        <f>FALSE()</f>
        <v>0</v>
      </c>
      <c r="K7" s="36" t="s">
        <v>713</v>
      </c>
      <c r="L7" s="45" t="b">
        <f>FALSE()</f>
        <v>0</v>
      </c>
      <c r="M7" s="46" t="str">
        <f t="shared" si="0"/>
        <v>https://download.lenovo.com/Images/Parts/Lenovo/E550/RG/ES/Lenovo/E550/RG/ES_A.jpg</v>
      </c>
      <c r="N7" s="46" t="str">
        <f t="shared" si="1"/>
        <v>https://download.lenovo.com/Images/Parts/Lenovo/E550/RG/ES/Lenovo/E550/RG/ES_B.jpg</v>
      </c>
      <c r="O7" s="47" t="str">
        <f t="shared" si="2"/>
        <v>https://download.lenovo.com/Images/Parts/Lenovo/E550/RG/ES/Lenovo/E550/RG/ES_details.jpg</v>
      </c>
      <c r="P7" t="str">
        <f t="shared" si="3"/>
        <v/>
      </c>
      <c r="Q7" t="str">
        <f t="shared" si="4"/>
        <v/>
      </c>
      <c r="R7" t="str">
        <f t="shared" si="5"/>
        <v/>
      </c>
      <c r="S7" t="str">
        <f t="shared" si="6"/>
        <v/>
      </c>
      <c r="T7" t="str">
        <f t="shared" si="7"/>
        <v/>
      </c>
      <c r="U7" t="str">
        <f t="shared" si="8"/>
        <v/>
      </c>
      <c r="V7" s="42">
        <f>MATCH(G7,options!$D$1:$D$20,0)</f>
        <v>4</v>
      </c>
    </row>
    <row r="8" spans="1:22" ht="28" x14ac:dyDescent="0.15">
      <c r="A8" s="37" t="s">
        <v>378</v>
      </c>
      <c r="B8" s="49" t="str">
        <f>IF(B6=options!C1,"18","17")</f>
        <v>18</v>
      </c>
      <c r="C8" s="41" t="b">
        <f>FALSE()</f>
        <v>0</v>
      </c>
      <c r="D8" s="41" t="b">
        <f>TRUE()</f>
        <v>1</v>
      </c>
      <c r="E8" s="36">
        <v>5714401550051</v>
      </c>
      <c r="F8" s="36" t="s">
        <v>680</v>
      </c>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3" t="b">
        <f>TRUE()</f>
        <v>1</v>
      </c>
      <c r="J8" s="44" t="b">
        <f>FALSE()</f>
        <v>0</v>
      </c>
      <c r="K8" s="36" t="s">
        <v>714</v>
      </c>
      <c r="L8" s="45" t="b">
        <f>FALSE()</f>
        <v>0</v>
      </c>
      <c r="M8" s="46" t="str">
        <f t="shared" si="0"/>
        <v>https://download.lenovo.com/Images/Parts/Lenovo/E550/RG/UK/Lenovo/E550/RG/UK_A.jpg</v>
      </c>
      <c r="N8" s="46" t="str">
        <f t="shared" si="1"/>
        <v>https://download.lenovo.com/Images/Parts/Lenovo/E550/RG/UK/Lenovo/E550/RG/UK_B.jpg</v>
      </c>
      <c r="O8" s="47" t="str">
        <f t="shared" si="2"/>
        <v>https://download.lenovo.com/Images/Parts/Lenovo/E550/RG/UK/Lenovo/E550/RG/UK_details.jpg</v>
      </c>
      <c r="P8" t="str">
        <f t="shared" si="3"/>
        <v/>
      </c>
      <c r="Q8" t="str">
        <f t="shared" si="4"/>
        <v/>
      </c>
      <c r="R8" t="str">
        <f t="shared" si="5"/>
        <v/>
      </c>
      <c r="S8" t="str">
        <f t="shared" si="6"/>
        <v/>
      </c>
      <c r="T8" t="str">
        <f t="shared" si="7"/>
        <v/>
      </c>
      <c r="U8" t="str">
        <f t="shared" si="8"/>
        <v/>
      </c>
      <c r="V8" s="42">
        <f>MATCH(G8,options!$D$1:$D$20,0)</f>
        <v>5</v>
      </c>
    </row>
    <row r="9" spans="1:22" ht="28" x14ac:dyDescent="0.15">
      <c r="A9" s="37" t="s">
        <v>380</v>
      </c>
      <c r="B9" s="49" t="str">
        <f>IF(B6=options!C1,"2","5")</f>
        <v>2</v>
      </c>
      <c r="C9" s="41" t="b">
        <f>FALSE()</f>
        <v>0</v>
      </c>
      <c r="D9" s="41" t="b">
        <f>TRUE()</f>
        <v>1</v>
      </c>
      <c r="E9" s="36">
        <v>5714401550068</v>
      </c>
      <c r="F9" s="36" t="s">
        <v>681</v>
      </c>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Scandinavisch - Scandinavisch</v>
      </c>
      <c r="I9" s="43" t="b">
        <f>TRUE()</f>
        <v>1</v>
      </c>
      <c r="J9" s="44" t="b">
        <f>FALSE()</f>
        <v>0</v>
      </c>
      <c r="K9" s="36" t="s">
        <v>715</v>
      </c>
      <c r="L9" s="45" t="b">
        <f>FALSE()</f>
        <v>0</v>
      </c>
      <c r="M9" s="46" t="str">
        <f t="shared" si="0"/>
        <v>https://download.lenovo.com/Images/Parts/Lenovo/E550/RGNOR/Lenovo/E550/RGNOR_A.jpg</v>
      </c>
      <c r="N9" s="46" t="str">
        <f t="shared" si="1"/>
        <v>https://download.lenovo.com/Images/Parts/Lenovo/E550/RGNOR/Lenovo/E550/RGNOR_B.jpg</v>
      </c>
      <c r="O9" s="47" t="str">
        <f t="shared" si="2"/>
        <v>https://download.lenovo.com/Images/Parts/Lenovo/E550/RGNOR/Lenovo/E550/RGNOR_details.jpg</v>
      </c>
      <c r="P9" t="str">
        <f t="shared" si="3"/>
        <v/>
      </c>
      <c r="Q9" t="str">
        <f t="shared" si="4"/>
        <v/>
      </c>
      <c r="R9" t="str">
        <f t="shared" si="5"/>
        <v/>
      </c>
      <c r="S9" t="str">
        <f t="shared" si="6"/>
        <v/>
      </c>
      <c r="T9" t="str">
        <f t="shared" si="7"/>
        <v/>
      </c>
      <c r="U9" t="str">
        <f t="shared" si="8"/>
        <v/>
      </c>
      <c r="V9" s="42">
        <f>MATCH(G9,options!$D$1:$D$20,0)</f>
        <v>6</v>
      </c>
    </row>
    <row r="10" spans="1:22" ht="14" x14ac:dyDescent="0.15">
      <c r="A10" t="s">
        <v>382</v>
      </c>
      <c r="B10" s="50"/>
      <c r="C10" s="41" t="b">
        <f>FALSE()</f>
        <v>0</v>
      </c>
      <c r="D10" s="41" t="b">
        <f>FALSE()</f>
        <v>0</v>
      </c>
      <c r="E10" s="36">
        <v>5714401550075</v>
      </c>
      <c r="F10" s="36" t="s">
        <v>682</v>
      </c>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Belgisch</v>
      </c>
      <c r="I10" s="43" t="b">
        <f>TRUE()</f>
        <v>1</v>
      </c>
      <c r="J10" s="44" t="b">
        <f>FALSE()</f>
        <v>0</v>
      </c>
      <c r="K10" s="36" t="s">
        <v>696</v>
      </c>
      <c r="L10" s="45" t="b">
        <f>FALSE()</f>
        <v>0</v>
      </c>
      <c r="M10" s="46" t="str">
        <f t="shared" si="0"/>
        <v>https://download.lenovo.com/Images/Parts/00HN006/00HN006_A.jpg</v>
      </c>
      <c r="N10" s="46" t="str">
        <f t="shared" si="1"/>
        <v>https://download.lenovo.com/Images/Parts/00HN006/00HN006_B.jpg</v>
      </c>
      <c r="O10" s="47" t="str">
        <f t="shared" si="2"/>
        <v>https://download.lenovo.com/Images/Parts/00HN006/00HN006_details.jpg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t="b">
        <f>FALSE()</f>
        <v>0</v>
      </c>
      <c r="D11" s="41" t="b">
        <f>FALSE()</f>
        <v>0</v>
      </c>
      <c r="E11" s="36">
        <v>5714401550082</v>
      </c>
      <c r="F11" s="36" t="s">
        <v>683</v>
      </c>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Bulgaars</v>
      </c>
      <c r="I11" s="43" t="b">
        <f>TRUE()</f>
        <v>1</v>
      </c>
      <c r="J11" s="44" t="b">
        <f>FALSE()</f>
        <v>0</v>
      </c>
      <c r="K11" s="36" t="s">
        <v>697</v>
      </c>
      <c r="L11" s="45" t="b">
        <f>FALSE()</f>
        <v>0</v>
      </c>
      <c r="M11" s="46" t="str">
        <f t="shared" si="0"/>
        <v>https://download.lenovo.com/Images/Parts/00HN007/00HN007_A.jpg</v>
      </c>
      <c r="N11" s="46" t="str">
        <f t="shared" si="1"/>
        <v>https://download.lenovo.com/Images/Parts/00HN007/00HN007_B.jpg</v>
      </c>
      <c r="O11" s="47" t="str">
        <f t="shared" si="2"/>
        <v>https://download.lenovo.com/Images/Parts/00HN007/00HN007_details.jpg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t="b">
        <f>FALSE()</f>
        <v>0</v>
      </c>
      <c r="D12" s="41" t="b">
        <f>FALSE()</f>
        <v>0</v>
      </c>
      <c r="E12" s="36">
        <v>5714401550099</v>
      </c>
      <c r="F12" s="36" t="s">
        <v>684</v>
      </c>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Tsjechisch</v>
      </c>
      <c r="I12" s="43" t="b">
        <f>TRUE()</f>
        <v>1</v>
      </c>
      <c r="J12" s="44" t="b">
        <f>FALSE()</f>
        <v>0</v>
      </c>
      <c r="K12" s="36" t="s">
        <v>698</v>
      </c>
      <c r="L12" s="45" t="b">
        <f>FALSE()</f>
        <v>0</v>
      </c>
      <c r="M12" s="46" t="str">
        <f t="shared" si="0"/>
        <v>https://download.lenovo.com/Images/Parts/00HN008/00HN008_A.jpg</v>
      </c>
      <c r="N12" s="46" t="str">
        <f t="shared" si="1"/>
        <v>https://download.lenovo.com/Images/Parts/00HN008/00HN008_B.jpg</v>
      </c>
      <c r="O12" s="47" t="str">
        <f t="shared" si="2"/>
        <v>https://download.lenovo.com/Images/Parts/00HN008/00HN008_details.jpg</v>
      </c>
      <c r="P12" t="str">
        <f t="shared" si="3"/>
        <v/>
      </c>
      <c r="Q12" t="str">
        <f t="shared" si="4"/>
        <v/>
      </c>
      <c r="R12" t="str">
        <f t="shared" si="5"/>
        <v/>
      </c>
      <c r="S12" t="str">
        <f t="shared" si="6"/>
        <v/>
      </c>
      <c r="T12" t="str">
        <f t="shared" si="7"/>
        <v/>
      </c>
      <c r="U12" t="str">
        <f t="shared" si="8"/>
        <v/>
      </c>
      <c r="V12" s="42">
        <f>MATCH(G12,options!$D$1:$D$20,0)</f>
        <v>20</v>
      </c>
    </row>
    <row r="13" spans="1:22" ht="14" x14ac:dyDescent="0.15">
      <c r="A13" s="37" t="s">
        <v>387</v>
      </c>
      <c r="B13" s="36" t="s">
        <v>709</v>
      </c>
      <c r="C13" s="41" t="b">
        <f>FALSE()</f>
        <v>0</v>
      </c>
      <c r="D13" s="41" t="b">
        <f>FALSE()</f>
        <v>0</v>
      </c>
      <c r="E13" s="36">
        <v>5714401550105</v>
      </c>
      <c r="F13" s="36" t="s">
        <v>685</v>
      </c>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Deens</v>
      </c>
      <c r="I13" s="43" t="b">
        <f>TRUE()</f>
        <v>1</v>
      </c>
      <c r="J13" s="44" t="b">
        <f>FALSE()</f>
        <v>0</v>
      </c>
      <c r="K13" s="36" t="s">
        <v>699</v>
      </c>
      <c r="L13" s="45" t="b">
        <f>FALSE()</f>
        <v>0</v>
      </c>
      <c r="M13" s="46" t="str">
        <f t="shared" si="0"/>
        <v>https://download.lenovo.com/Images/Parts/00HN009/00HN009_A.jpg</v>
      </c>
      <c r="N13" s="46" t="str">
        <f t="shared" si="1"/>
        <v>https://download.lenovo.com/Images/Parts/00HN009/00HN009_B.jpg</v>
      </c>
      <c r="O13" s="47" t="str">
        <f t="shared" si="2"/>
        <v>https://download.lenovo.com/Images/Parts/00HN009/00HN009_details.jpg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36">
        <v>5714401488996</v>
      </c>
      <c r="C14" s="41" t="b">
        <f>FALSE()</f>
        <v>0</v>
      </c>
      <c r="D14" s="41" t="b">
        <f>FALSE()</f>
        <v>0</v>
      </c>
      <c r="E14" s="36">
        <v>5714401550112</v>
      </c>
      <c r="F14" s="36" t="s">
        <v>686</v>
      </c>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Hongaars</v>
      </c>
      <c r="I14" s="43" t="b">
        <f>TRUE()</f>
        <v>1</v>
      </c>
      <c r="J14" s="44" t="b">
        <f>FALSE()</f>
        <v>0</v>
      </c>
      <c r="K14" s="36" t="s">
        <v>700</v>
      </c>
      <c r="L14" s="45" t="b">
        <f>FALSE()</f>
        <v>0</v>
      </c>
      <c r="M14" s="46" t="str">
        <f t="shared" si="0"/>
        <v>https://download.lenovo.com/Images/Parts/00HN015/00HN015_A.jpg</v>
      </c>
      <c r="N14" s="46" t="str">
        <f t="shared" si="1"/>
        <v>https://download.lenovo.com/Images/Parts/00HN015/00HN015_B.jpg</v>
      </c>
      <c r="O14" s="47" t="str">
        <f t="shared" si="2"/>
        <v>https://download.lenovo.com/Images/Parts/00HN015/00HN015_details.jpg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t="b">
        <f>FALSE()</f>
        <v>0</v>
      </c>
      <c r="D15" s="41" t="b">
        <f>FALSE()</f>
        <v>0</v>
      </c>
      <c r="E15" s="36">
        <v>5714401550129</v>
      </c>
      <c r="F15" s="36" t="s">
        <v>687</v>
      </c>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Nederlands</v>
      </c>
      <c r="I15" s="43" t="b">
        <f>TRUE()</f>
        <v>1</v>
      </c>
      <c r="J15" s="44" t="b">
        <f>FALSE()</f>
        <v>0</v>
      </c>
      <c r="K15" s="36" t="s">
        <v>701</v>
      </c>
      <c r="L15" s="45" t="b">
        <f>FALSE()</f>
        <v>0</v>
      </c>
      <c r="M15" s="46" t="str">
        <f t="shared" si="0"/>
        <v>https://download.lenovo.com/Images/Parts/00HN093/00HN093_A.jpg</v>
      </c>
      <c r="N15" s="46" t="str">
        <f t="shared" si="1"/>
        <v>https://download.lenovo.com/Images/Parts/00HN093/00HN093_B.jpg</v>
      </c>
      <c r="O15" s="47" t="str">
        <f t="shared" si="2"/>
        <v>https://download.lenovo.com/Images/Parts/00HN093/00HN093_details.jpg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t="b">
        <f>FALSE()</f>
        <v>0</v>
      </c>
      <c r="D16" s="41" t="b">
        <f>FALSE()</f>
        <v>0</v>
      </c>
      <c r="E16" s="36">
        <v>5714401550136</v>
      </c>
      <c r="F16" s="36" t="s">
        <v>688</v>
      </c>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Noors</v>
      </c>
      <c r="I16" s="43" t="b">
        <f>TRUE()</f>
        <v>1</v>
      </c>
      <c r="J16" s="44" t="b">
        <f>FALSE()</f>
        <v>0</v>
      </c>
      <c r="K16" s="36" t="s">
        <v>702</v>
      </c>
      <c r="L16" s="45" t="b">
        <f>FALSE()</f>
        <v>0</v>
      </c>
      <c r="M16" s="46" t="str">
        <f t="shared" si="0"/>
        <v>https://download.lenovo.com/Images/Parts/00HN020/00HN020_A.jpg</v>
      </c>
      <c r="N16" s="46" t="str">
        <f t="shared" si="1"/>
        <v>https://download.lenovo.com/Images/Parts/00HN020/00HN020_B.jpg</v>
      </c>
      <c r="O16" s="47" t="str">
        <f t="shared" si="2"/>
        <v>https://download.lenovo.com/Images/Parts/00HN020/00HN020_details.jpg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t="b">
        <f>FALSE()</f>
        <v>0</v>
      </c>
      <c r="D17" s="41" t="b">
        <f>FALSE()</f>
        <v>0</v>
      </c>
      <c r="E17" s="36">
        <v>5714401550143</v>
      </c>
      <c r="F17" s="36" t="s">
        <v>689</v>
      </c>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Pools</v>
      </c>
      <c r="I17" s="43" t="b">
        <f>TRUE()</f>
        <v>1</v>
      </c>
      <c r="J17" s="44" t="b">
        <f>FALSE()</f>
        <v>0</v>
      </c>
      <c r="K17" s="36"/>
      <c r="L17" s="45" t="b">
        <f>FALSE()</f>
        <v>0</v>
      </c>
      <c r="M17" s="46" t="str">
        <f t="shared" si="0"/>
        <v/>
      </c>
      <c r="N17" s="46" t="str">
        <f t="shared" si="1"/>
        <v/>
      </c>
      <c r="O17" s="47" t="str">
        <f t="shared" si="2"/>
        <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t="b">
        <f>FALSE()</f>
        <v>0</v>
      </c>
      <c r="D18" s="41" t="b">
        <f>FALSE()</f>
        <v>0</v>
      </c>
      <c r="E18" s="36">
        <v>5714401550150</v>
      </c>
      <c r="F18" s="36" t="s">
        <v>690</v>
      </c>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Portugees</v>
      </c>
      <c r="I18" s="43" t="b">
        <f>TRUE()</f>
        <v>1</v>
      </c>
      <c r="J18" s="44" t="b">
        <f>FALSE()</f>
        <v>0</v>
      </c>
      <c r="K18" s="36" t="s">
        <v>703</v>
      </c>
      <c r="L18" s="45" t="b">
        <f>FALSE()</f>
        <v>0</v>
      </c>
      <c r="M18" s="46" t="str">
        <f t="shared" si="0"/>
        <v>https://download.lenovo.com/Images/Parts/00HN022/00HN022_A.jpg</v>
      </c>
      <c r="N18" s="46" t="str">
        <f t="shared" si="1"/>
        <v>https://download.lenovo.com/Images/Parts/00HN022/00HN022_B.jpg</v>
      </c>
      <c r="O18" s="47" t="str">
        <f t="shared" si="2"/>
        <v>https://download.lenovo.com/Images/Parts/00HN022/00HN022_details.jpg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t="b">
        <f>FALSE()</f>
        <v>0</v>
      </c>
      <c r="D19" s="41" t="b">
        <f>FALSE()</f>
        <v>0</v>
      </c>
      <c r="E19" s="36">
        <v>5714401550167</v>
      </c>
      <c r="F19" s="36" t="s">
        <v>691</v>
      </c>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Zweeds – Finsh</v>
      </c>
      <c r="I19" s="43" t="b">
        <f>TRUE()</f>
        <v>1</v>
      </c>
      <c r="J19" s="44" t="b">
        <f>FALSE()</f>
        <v>0</v>
      </c>
      <c r="K19" s="36" t="s">
        <v>704</v>
      </c>
      <c r="L19" s="45" t="b">
        <f>FALSE()</f>
        <v>0</v>
      </c>
      <c r="M19" s="46" t="str">
        <f t="shared" si="0"/>
        <v>https://download.lenovo.com/Images/Parts/00HN026/00HN026_A.jpg</v>
      </c>
      <c r="N19" s="46" t="str">
        <f t="shared" si="1"/>
        <v>https://download.lenovo.com/Images/Parts/00HN026/00HN026_B.jpg</v>
      </c>
      <c r="O19" s="47" t="str">
        <f t="shared" si="2"/>
        <v>https://download.lenovo.com/Images/Parts/00HN026/00HN026_details.jpg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399</v>
      </c>
      <c r="C20" s="41" t="b">
        <f>FALSE()</f>
        <v>0</v>
      </c>
      <c r="D20" s="41" t="b">
        <f>FALSE()</f>
        <v>0</v>
      </c>
      <c r="E20" s="36">
        <v>5714401550174</v>
      </c>
      <c r="F20" s="36" t="s">
        <v>692</v>
      </c>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Zwitsers</v>
      </c>
      <c r="I20" s="43" t="b">
        <f>TRUE()</f>
        <v>1</v>
      </c>
      <c r="J20" s="44" t="b">
        <f>FALSE()</f>
        <v>0</v>
      </c>
      <c r="K20" s="36" t="s">
        <v>705</v>
      </c>
      <c r="L20" s="45" t="b">
        <f>FALSE()</f>
        <v>0</v>
      </c>
      <c r="M20" s="46" t="str">
        <f t="shared" si="0"/>
        <v>https://download.lenovo.com/Images/Parts/00HN101/00HN101_A.jpg</v>
      </c>
      <c r="N20" s="46" t="str">
        <f t="shared" si="1"/>
        <v>https://download.lenovo.com/Images/Parts/00HN101/00HN101_B.jpg</v>
      </c>
      <c r="O20" s="47" t="str">
        <f t="shared" si="2"/>
        <v>https://download.lenovo.com/Images/Parts/00HN101/00HN101_details.jpg</v>
      </c>
      <c r="P20" t="str">
        <f t="shared" si="3"/>
        <v/>
      </c>
      <c r="Q20" t="str">
        <f t="shared" si="4"/>
        <v/>
      </c>
      <c r="R20" t="str">
        <f t="shared" si="5"/>
        <v/>
      </c>
      <c r="S20" t="str">
        <f t="shared" si="6"/>
        <v/>
      </c>
      <c r="T20" t="str">
        <f t="shared" si="7"/>
        <v/>
      </c>
      <c r="U20" t="str">
        <f t="shared" si="8"/>
        <v/>
      </c>
      <c r="V20" s="42">
        <f>MATCH(G20,options!$D$1:$D$20,0)</f>
        <v>15</v>
      </c>
    </row>
    <row r="21" spans="1:22" ht="14" x14ac:dyDescent="0.15">
      <c r="B21" s="50"/>
      <c r="C21" s="41" t="b">
        <f>FALSE()</f>
        <v>0</v>
      </c>
      <c r="D21" s="41" t="b">
        <f>FALSE()</f>
        <v>0</v>
      </c>
      <c r="E21" s="36">
        <v>5714401550181</v>
      </c>
      <c r="F21" s="36" t="s">
        <v>693</v>
      </c>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Internationaal</v>
      </c>
      <c r="I21" s="43" t="b">
        <f>TRUE()</f>
        <v>1</v>
      </c>
      <c r="J21" s="44" t="b">
        <f>FALSE()</f>
        <v>0</v>
      </c>
      <c r="K21" s="36" t="s">
        <v>706</v>
      </c>
      <c r="L21" s="45" t="b">
        <f>FALSE()</f>
        <v>0</v>
      </c>
      <c r="M21" s="46" t="str">
        <f t="shared" si="0"/>
        <v>https://download.lenovo.com/Images/Parts/00HN030/00HN030_A.jpg</v>
      </c>
      <c r="N21" s="46" t="str">
        <f t="shared" si="1"/>
        <v>https://download.lenovo.com/Images/Parts/00HN030/00HN030_B.jpg</v>
      </c>
      <c r="O21" s="47" t="str">
        <f t="shared" si="2"/>
        <v>https://download.lenovo.com/Images/Parts/00HN030/00HN030_details.jpg</v>
      </c>
      <c r="P21" t="str">
        <f t="shared" si="3"/>
        <v/>
      </c>
      <c r="Q21" t="str">
        <f t="shared" si="4"/>
        <v/>
      </c>
      <c r="R21" t="str">
        <f t="shared" si="5"/>
        <v/>
      </c>
      <c r="S21" t="str">
        <f t="shared" si="6"/>
        <v/>
      </c>
      <c r="T21" t="str">
        <f t="shared" si="7"/>
        <v/>
      </c>
      <c r="U21" t="str">
        <f t="shared" si="8"/>
        <v/>
      </c>
      <c r="V21" s="42">
        <f>MATCH(G21,options!$D$1:$D$20,0)</f>
        <v>16</v>
      </c>
    </row>
    <row r="22" spans="1:22" ht="14" x14ac:dyDescent="0.15">
      <c r="B22" s="50"/>
      <c r="C22" s="41" t="b">
        <f>FALSE()</f>
        <v>0</v>
      </c>
      <c r="D22" s="41" t="b">
        <f>FALSE()</f>
        <v>0</v>
      </c>
      <c r="E22" s="36">
        <v>5714401550198</v>
      </c>
      <c r="F22" s="36" t="s">
        <v>694</v>
      </c>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43" t="b">
        <f>TRUE()</f>
        <v>1</v>
      </c>
      <c r="J22" s="44" t="b">
        <f>FALSE()</f>
        <v>0</v>
      </c>
      <c r="K22" s="36" t="s">
        <v>707</v>
      </c>
      <c r="L22" s="45" t="b">
        <f>FALSE()</f>
        <v>0</v>
      </c>
      <c r="M22" s="46" t="str">
        <f t="shared" si="0"/>
        <v>https://download.lenovo.com/Images/Parts/00HN023/00HN023_A.jpg</v>
      </c>
      <c r="N22" s="46" t="str">
        <f t="shared" si="1"/>
        <v>https://download.lenovo.com/Images/Parts/00HN023/00HN023_B.jpg</v>
      </c>
      <c r="O22" s="47" t="str">
        <f t="shared" si="2"/>
        <v>https://download.lenovo.com/Images/Parts/00HN023/00HN023_details.jpg</v>
      </c>
      <c r="P22" t="str">
        <f t="shared" si="3"/>
        <v/>
      </c>
      <c r="Q22" t="str">
        <f t="shared" si="4"/>
        <v/>
      </c>
      <c r="R22" t="str">
        <f t="shared" si="5"/>
        <v/>
      </c>
      <c r="S22" t="str">
        <f t="shared" si="6"/>
        <v/>
      </c>
      <c r="T22" t="str">
        <f t="shared" si="7"/>
        <v/>
      </c>
      <c r="U22" t="str">
        <f t="shared" si="8"/>
        <v/>
      </c>
      <c r="V22" s="42">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C23" s="41" t="b">
        <f>TRUE()</f>
        <v>1</v>
      </c>
      <c r="D23" s="41" t="b">
        <f>FALSE()</f>
        <v>0</v>
      </c>
      <c r="E23" s="36">
        <v>5714401550204</v>
      </c>
      <c r="F23" s="36" t="s">
        <v>695</v>
      </c>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3" t="b">
        <f>TRUE()</f>
        <v>1</v>
      </c>
      <c r="J23" s="44" t="b">
        <f>FALSE()</f>
        <v>0</v>
      </c>
      <c r="K23" s="36" t="s">
        <v>708</v>
      </c>
      <c r="L23" s="45" t="b">
        <f>FALSE()</f>
        <v>0</v>
      </c>
      <c r="M23" s="46" t="str">
        <f t="shared" si="0"/>
        <v>https://download.lenovo.com/Images/Parts/00HN000/00HN000_A.jpg</v>
      </c>
      <c r="N23" s="46" t="str">
        <f t="shared" si="1"/>
        <v>https://download.lenovo.com/Images/Parts/00HN000/00HN000_B.jpg</v>
      </c>
      <c r="O23" s="47" t="str">
        <f t="shared" si="2"/>
        <v>https://download.lenovo.com/Images/Parts/00HN000/00HN000_details.jpg</v>
      </c>
      <c r="P23" t="str">
        <f t="shared" si="3"/>
        <v/>
      </c>
      <c r="Q23" t="str">
        <f t="shared" si="4"/>
        <v/>
      </c>
      <c r="R23" t="str">
        <f t="shared" si="5"/>
        <v/>
      </c>
      <c r="S23" t="str">
        <f t="shared" si="6"/>
        <v/>
      </c>
      <c r="T23" t="str">
        <f t="shared" si="7"/>
        <v/>
      </c>
      <c r="U23" t="str">
        <f t="shared" si="8"/>
        <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v>
      </c>
      <c r="C24" s="41"/>
      <c r="D24" s="41"/>
      <c r="E24" s="36"/>
      <c r="F24" s="36"/>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Duitse</v>
      </c>
      <c r="I24" s="43"/>
      <c r="J24" s="44"/>
      <c r="K24" s="36"/>
      <c r="L24" s="45"/>
      <c r="M24" s="46" t="str">
        <f t="shared" si="0"/>
        <v/>
      </c>
      <c r="N24" s="46" t="str">
        <f t="shared" si="1"/>
        <v/>
      </c>
      <c r="O24" s="47" t="str">
        <f t="shared" si="2"/>
        <v/>
      </c>
      <c r="P24" t="str">
        <f t="shared" si="3"/>
        <v/>
      </c>
      <c r="Q24" t="str">
        <f t="shared" si="4"/>
        <v/>
      </c>
      <c r="R24" t="str">
        <f t="shared" si="5"/>
        <v/>
      </c>
      <c r="S24" t="str">
        <f t="shared" si="6"/>
        <v/>
      </c>
      <c r="T24" t="str">
        <f t="shared" si="7"/>
        <v/>
      </c>
      <c r="U24" t="str">
        <f t="shared" si="8"/>
        <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ECOFRIENDLY PRODUCT - Koop gerenoveerd, KOOP GROEN! Verminder meer dan 80% koolstofdioxide door onze refurbished toetsenborden te kopen, in vergelijking met het aanschaffen van een nieuw toetsenbord! </v>
      </c>
      <c r="C25" s="41"/>
      <c r="D25" s="41"/>
      <c r="E25" s="36"/>
      <c r="F25" s="36"/>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Frans</v>
      </c>
      <c r="I25" s="43"/>
      <c r="J25" s="44"/>
      <c r="K25" s="36"/>
      <c r="L25" s="45"/>
      <c r="M25" s="46" t="str">
        <f t="shared" si="0"/>
        <v/>
      </c>
      <c r="N25" s="46" t="str">
        <f t="shared" si="1"/>
        <v/>
      </c>
      <c r="O25" s="47" t="str">
        <f t="shared" si="2"/>
        <v/>
      </c>
      <c r="P25" t="str">
        <f t="shared" si="3"/>
        <v/>
      </c>
      <c r="Q25" t="str">
        <f t="shared" si="4"/>
        <v/>
      </c>
      <c r="R25" t="str">
        <f t="shared" si="5"/>
        <v/>
      </c>
      <c r="S25" t="str">
        <f t="shared" si="6"/>
        <v/>
      </c>
      <c r="T25" t="str">
        <f t="shared" si="7"/>
        <v/>
      </c>
      <c r="U25" t="str">
        <f t="shared" si="8"/>
        <v/>
      </c>
      <c r="V25" s="42">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GEEN achtergrondverlichting. </v>
      </c>
      <c r="C26" s="41"/>
      <c r="D26" s="41"/>
      <c r="E26" s="36"/>
      <c r="F26" s="36"/>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Italiaans</v>
      </c>
      <c r="I26" s="43"/>
      <c r="J26" s="44"/>
      <c r="K26" s="36"/>
      <c r="L26" s="45"/>
      <c r="M26" s="46" t="str">
        <f t="shared" si="0"/>
        <v/>
      </c>
      <c r="N26" s="46" t="str">
        <f t="shared" si="1"/>
        <v/>
      </c>
      <c r="O26" s="47" t="str">
        <f t="shared" si="2"/>
        <v/>
      </c>
      <c r="P26" t="str">
        <f t="shared" si="3"/>
        <v/>
      </c>
      <c r="Q26" t="str">
        <f t="shared" si="4"/>
        <v/>
      </c>
      <c r="R26" t="str">
        <f t="shared" si="5"/>
        <v/>
      </c>
      <c r="S26" t="str">
        <f t="shared" si="6"/>
        <v/>
      </c>
      <c r="T26" t="str">
        <f t="shared" si="7"/>
        <v/>
      </c>
      <c r="U26" t="str">
        <f t="shared" si="8"/>
        <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COMPATIBEL MET - Lenovo {model}. Controleer de afbeelding en beschrijving zorgvuldig voordat u een toetsenbord koopt. Dit zorgt ervoor dat u het juiste laptoptoetsenbord voor uw computer krijgt. Super eenvoudige installatie. </v>
      </c>
      <c r="C27" s="41"/>
      <c r="D27" s="41"/>
      <c r="E27" s="36"/>
      <c r="F27" s="36"/>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Spaans</v>
      </c>
      <c r="I27" s="43"/>
      <c r="J27" s="44"/>
      <c r="K27" s="36"/>
      <c r="L27" s="45"/>
      <c r="M27" s="46" t="str">
        <f t="shared" si="0"/>
        <v/>
      </c>
      <c r="N27" s="46" t="str">
        <f t="shared" si="1"/>
        <v/>
      </c>
      <c r="O27" s="47" t="str">
        <f t="shared" si="2"/>
        <v/>
      </c>
      <c r="P27" t="str">
        <f t="shared" si="3"/>
        <v/>
      </c>
      <c r="Q27" t="str">
        <f t="shared" si="4"/>
        <v/>
      </c>
      <c r="R27" t="str">
        <f t="shared" si="5"/>
        <v/>
      </c>
      <c r="S27" t="str">
        <f t="shared" si="6"/>
        <v/>
      </c>
      <c r="T27" t="str">
        <f t="shared" si="7"/>
        <v/>
      </c>
      <c r="U27" t="str">
        <f t="shared" si="8"/>
        <v/>
      </c>
      <c r="V27" s="42">
        <f>MATCH(G27,options!$D$1:$D$20,0)</f>
        <v>4</v>
      </c>
    </row>
    <row r="28" spans="1:22" x14ac:dyDescent="0.15">
      <c r="B28" s="53"/>
      <c r="C28" s="41"/>
      <c r="D28" s="41"/>
      <c r="E28" s="36"/>
      <c r="F28" s="36"/>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3"/>
      <c r="J28" s="44"/>
      <c r="K28" s="36"/>
      <c r="L28" s="45"/>
      <c r="M28" s="46" t="str">
        <f t="shared" si="0"/>
        <v/>
      </c>
      <c r="N28" s="46" t="str">
        <f t="shared" si="1"/>
        <v/>
      </c>
      <c r="O28" s="47" t="str">
        <f t="shared" si="2"/>
        <v/>
      </c>
      <c r="P28" t="str">
        <f t="shared" si="3"/>
        <v/>
      </c>
      <c r="Q28" t="str">
        <f t="shared" si="4"/>
        <v/>
      </c>
      <c r="R28" t="str">
        <f t="shared" si="5"/>
        <v/>
      </c>
      <c r="S28" t="str">
        <f t="shared" si="6"/>
        <v/>
      </c>
      <c r="T28" t="str">
        <f t="shared" si="7"/>
        <v/>
      </c>
      <c r="U28" t="str">
        <f t="shared" si="8"/>
        <v/>
      </c>
      <c r="V28" s="42">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C29" s="41"/>
      <c r="D29" s="41"/>
      <c r="E29" s="36"/>
      <c r="F29" s="36"/>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Scandinavisch - Scandinavisch</v>
      </c>
      <c r="I29" s="43"/>
      <c r="J29" s="44"/>
      <c r="K29" s="36"/>
      <c r="L29" s="45"/>
      <c r="M29" s="46" t="str">
        <f t="shared" si="0"/>
        <v/>
      </c>
      <c r="N29" s="46" t="str">
        <f t="shared" si="1"/>
        <v/>
      </c>
      <c r="O29" s="47" t="str">
        <f t="shared" si="2"/>
        <v/>
      </c>
      <c r="P29" t="str">
        <f t="shared" si="3"/>
        <v/>
      </c>
      <c r="Q29" t="str">
        <f t="shared" si="4"/>
        <v/>
      </c>
      <c r="R29" t="str">
        <f t="shared" si="5"/>
        <v/>
      </c>
      <c r="S29" t="str">
        <f t="shared" si="6"/>
        <v/>
      </c>
      <c r="T29" t="str">
        <f t="shared" si="7"/>
        <v/>
      </c>
      <c r="U29" t="str">
        <f t="shared" si="8"/>
        <v/>
      </c>
      <c r="V29" s="42">
        <f>MATCH(G29,options!$D$1:$D$20,0)</f>
        <v>6</v>
      </c>
    </row>
    <row r="30" spans="1:22" x14ac:dyDescent="0.15">
      <c r="B30" s="53"/>
      <c r="C30" s="41"/>
      <c r="D30" s="41"/>
      <c r="E30" s="36"/>
      <c r="F30" s="36"/>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Belgisch</v>
      </c>
      <c r="I30" s="43"/>
      <c r="J30" s="44"/>
      <c r="K30" s="36"/>
      <c r="L30" s="45"/>
      <c r="M30" s="46" t="str">
        <f t="shared" si="0"/>
        <v/>
      </c>
      <c r="N30" s="46" t="str">
        <f t="shared" si="1"/>
        <v/>
      </c>
      <c r="O30" s="47" t="str">
        <f t="shared" si="2"/>
        <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maanden garantie na leverdatum. In geval van een storing in het toetsenbord wordt een nieuwe eenheid of een reserveonderdeel voor het toetsenbord van het product verzonden. In geval van sortering van voorraad wordt een volledige terugbetaling verleend.</v>
      </c>
      <c r="C31" s="41"/>
      <c r="D31" s="41"/>
      <c r="E31" s="36"/>
      <c r="F31" s="36"/>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Bulgaars</v>
      </c>
      <c r="I31" s="43"/>
      <c r="J31" s="44"/>
      <c r="K31" s="36"/>
      <c r="L31" s="45"/>
      <c r="M31" s="46" t="str">
        <f t="shared" si="0"/>
        <v/>
      </c>
      <c r="N31" s="46" t="str">
        <f t="shared" si="1"/>
        <v/>
      </c>
      <c r="O31" s="47" t="str">
        <f t="shared" si="2"/>
        <v/>
      </c>
      <c r="P31" t="str">
        <f t="shared" si="3"/>
        <v/>
      </c>
      <c r="Q31" t="str">
        <f t="shared" si="4"/>
        <v/>
      </c>
      <c r="R31" t="str">
        <f t="shared" si="5"/>
        <v/>
      </c>
      <c r="S31" t="str">
        <f t="shared" si="6"/>
        <v/>
      </c>
      <c r="T31" t="str">
        <f t="shared" si="7"/>
        <v/>
      </c>
      <c r="U31" t="str">
        <f t="shared" si="8"/>
        <v/>
      </c>
      <c r="V31" s="42">
        <f>MATCH(G31,options!$D$1:$D$20,0)</f>
        <v>8</v>
      </c>
    </row>
    <row r="32" spans="1:22" x14ac:dyDescent="0.15">
      <c r="C32" s="41"/>
      <c r="D32" s="41"/>
      <c r="E32" s="36"/>
      <c r="F32" s="36"/>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Tsjechisch</v>
      </c>
      <c r="I32" s="43"/>
      <c r="J32" s="44"/>
      <c r="K32" s="36"/>
      <c r="L32" s="45"/>
      <c r="M32" s="46" t="str">
        <f t="shared" si="0"/>
        <v/>
      </c>
      <c r="N32" s="46" t="str">
        <f t="shared" si="1"/>
        <v/>
      </c>
      <c r="O32" s="47" t="str">
        <f t="shared" si="2"/>
        <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zonder achtergrondverlichting.</v>
      </c>
      <c r="C33" s="41"/>
      <c r="D33" s="41"/>
      <c r="E33" s="36"/>
      <c r="F33" s="36"/>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Deens</v>
      </c>
      <c r="I33" s="43"/>
      <c r="J33" s="44"/>
      <c r="K33" s="36"/>
      <c r="L33" s="45"/>
      <c r="M33" s="46" t="str">
        <f t="shared" si="0"/>
        <v/>
      </c>
      <c r="N33" s="46" t="str">
        <f t="shared" si="1"/>
        <v/>
      </c>
      <c r="O33" s="47" t="str">
        <f t="shared" si="2"/>
        <v/>
      </c>
      <c r="P33" t="str">
        <f t="shared" si="3"/>
        <v/>
      </c>
      <c r="Q33" t="str">
        <f t="shared" si="4"/>
        <v/>
      </c>
      <c r="R33" t="str">
        <f t="shared" si="5"/>
        <v/>
      </c>
      <c r="S33" t="str">
        <f t="shared" si="6"/>
        <v/>
      </c>
      <c r="T33" t="str">
        <f t="shared" si="7"/>
        <v/>
      </c>
      <c r="U33" t="str">
        <f t="shared" si="8"/>
        <v/>
      </c>
      <c r="V33" s="42">
        <f>MATCH(G33,options!$D$1:$D$20,0)</f>
        <v>9</v>
      </c>
    </row>
    <row r="34" spans="1:22" x14ac:dyDescent="0.15">
      <c r="C34" s="41"/>
      <c r="D34" s="41"/>
      <c r="E34" s="36"/>
      <c r="F34" s="36"/>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Hongaars</v>
      </c>
      <c r="I34" s="43"/>
      <c r="J34" s="44"/>
      <c r="K34" s="36"/>
      <c r="L34" s="45"/>
      <c r="M34" s="46" t="str">
        <f t="shared" si="0"/>
        <v/>
      </c>
      <c r="N34" s="46" t="str">
        <f t="shared" si="1"/>
        <v/>
      </c>
      <c r="O34" s="47" t="str">
        <f t="shared" si="2"/>
        <v/>
      </c>
      <c r="P34" t="str">
        <f t="shared" si="3"/>
        <v/>
      </c>
      <c r="Q34" t="str">
        <f t="shared" si="4"/>
        <v/>
      </c>
      <c r="R34" t="str">
        <f t="shared" si="5"/>
        <v/>
      </c>
      <c r="S34" t="str">
        <f t="shared" si="6"/>
        <v/>
      </c>
      <c r="T34" t="str">
        <f t="shared" si="7"/>
        <v/>
      </c>
      <c r="U34" t="str">
        <f t="shared" si="8"/>
        <v/>
      </c>
      <c r="V34" s="42">
        <f>MATCH(G34,options!$D$1:$D$20,0)</f>
        <v>19</v>
      </c>
    </row>
    <row r="35" spans="1:22" x14ac:dyDescent="0.15">
      <c r="C35" s="41"/>
      <c r="D35" s="41"/>
      <c r="E35" s="36"/>
      <c r="F35" s="36"/>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Nederlands</v>
      </c>
      <c r="I35" s="43"/>
      <c r="J35" s="44"/>
      <c r="L35" s="45"/>
      <c r="M35" s="46" t="str">
        <f t="shared" si="0"/>
        <v/>
      </c>
      <c r="N35" s="46" t="str">
        <f t="shared" si="1"/>
        <v/>
      </c>
      <c r="O35" s="47" t="str">
        <f t="shared" si="2"/>
        <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391</v>
      </c>
      <c r="C36" s="41"/>
      <c r="D36" s="41"/>
      <c r="E36" s="36"/>
      <c r="F36" s="36"/>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Noors</v>
      </c>
      <c r="I36" s="43"/>
      <c r="J36" s="44"/>
      <c r="K36" s="36"/>
      <c r="L36" s="45"/>
      <c r="M36" s="46" t="str">
        <f t="shared" ref="M36:M67" si="9">IF(ISBLANK(K36),"",IF(L36, "https://raw.githubusercontent.com/PatrickVibild/TellusAmazonPictures/master/pictures/"&amp;K36&amp;"/1.jpg","https://download.lenovo.com/Images/Parts/"&amp;K36&amp;"/"&amp;K36&amp;"_A.jpg"))</f>
        <v/>
      </c>
      <c r="N36" s="46" t="str">
        <f t="shared" ref="N36:N67" si="10">IF(ISBLANK(K36),"",IF(L36, "https://raw.githubusercontent.com/PatrickVibild/TellusAmazonPictures/master/pictures/"&amp;K36&amp;"/2.jpg","https://download.lenovo.com/Images/Parts/"&amp;K36&amp;"/"&amp;K36&amp;"_B.jpg"))</f>
        <v/>
      </c>
      <c r="O36" s="4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c r="D37" s="41"/>
      <c r="E37" s="36"/>
      <c r="F37" s="36"/>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Pools</v>
      </c>
      <c r="I37" s="43"/>
      <c r="J37" s="44"/>
      <c r="K37" s="36"/>
      <c r="L37" s="45"/>
      <c r="M37" s="46" t="str">
        <f t="shared" si="9"/>
        <v/>
      </c>
      <c r="N37" s="46" t="str">
        <f t="shared" si="10"/>
        <v/>
      </c>
      <c r="O37" s="47" t="str">
        <f t="shared" si="11"/>
        <v/>
      </c>
      <c r="P37" t="str">
        <f t="shared" si="12"/>
        <v/>
      </c>
      <c r="Q37" t="str">
        <f t="shared" si="13"/>
        <v/>
      </c>
      <c r="R37" t="str">
        <f t="shared" si="14"/>
        <v/>
      </c>
      <c r="S37" t="str">
        <f t="shared" si="15"/>
        <v/>
      </c>
      <c r="T37" t="str">
        <f t="shared" si="16"/>
        <v/>
      </c>
      <c r="U37" t="str">
        <f t="shared" si="17"/>
        <v/>
      </c>
      <c r="V37" s="42">
        <f>MATCH(G37,options!$D$1:$D$20,0)</f>
        <v>12</v>
      </c>
    </row>
    <row r="38" spans="1:22" x14ac:dyDescent="0.15">
      <c r="C38" s="41"/>
      <c r="D38" s="41"/>
      <c r="E38" s="36"/>
      <c r="F38" s="36"/>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Portugees</v>
      </c>
      <c r="I38" s="43"/>
      <c r="J38" s="44"/>
      <c r="K38" s="36"/>
      <c r="L38" s="45"/>
      <c r="M38" s="46" t="str">
        <f t="shared" si="9"/>
        <v/>
      </c>
      <c r="N38" s="46" t="str">
        <f t="shared" si="10"/>
        <v/>
      </c>
      <c r="O38" s="47" t="str">
        <f t="shared" si="11"/>
        <v/>
      </c>
      <c r="P38" t="str">
        <f t="shared" si="12"/>
        <v/>
      </c>
      <c r="Q38" t="str">
        <f t="shared" si="13"/>
        <v/>
      </c>
      <c r="R38" t="str">
        <f t="shared" si="14"/>
        <v/>
      </c>
      <c r="S38" t="str">
        <f t="shared" si="15"/>
        <v/>
      </c>
      <c r="T38" t="str">
        <f t="shared" si="16"/>
        <v/>
      </c>
      <c r="U38" t="str">
        <f t="shared" si="17"/>
        <v/>
      </c>
      <c r="V38" s="42">
        <f>MATCH(G38,options!$D$1:$D$20,0)</f>
        <v>13</v>
      </c>
    </row>
    <row r="39" spans="1:22" x14ac:dyDescent="0.15">
      <c r="C39" s="41"/>
      <c r="D39" s="41"/>
      <c r="E39" s="36"/>
      <c r="F39" s="36"/>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Zweeds – Finsh</v>
      </c>
      <c r="I39" s="43"/>
      <c r="J39" s="44"/>
      <c r="K39" s="36"/>
      <c r="L39" s="45"/>
      <c r="M39" s="46" t="str">
        <f t="shared" si="9"/>
        <v/>
      </c>
      <c r="N39" s="46" t="str">
        <f t="shared" si="10"/>
        <v/>
      </c>
      <c r="O39" s="47" t="str">
        <f t="shared" si="11"/>
        <v/>
      </c>
      <c r="P39" t="str">
        <f t="shared" si="12"/>
        <v/>
      </c>
      <c r="Q39" t="str">
        <f t="shared" si="13"/>
        <v/>
      </c>
      <c r="R39" t="str">
        <f t="shared" si="14"/>
        <v/>
      </c>
      <c r="S39" t="str">
        <f t="shared" si="15"/>
        <v/>
      </c>
      <c r="T39" t="str">
        <f t="shared" si="16"/>
        <v/>
      </c>
      <c r="U39" t="str">
        <f t="shared" si="17"/>
        <v/>
      </c>
      <c r="V39" s="42">
        <f>MATCH(G39,options!$D$1:$D$20,0)</f>
        <v>14</v>
      </c>
    </row>
    <row r="40" spans="1:22" x14ac:dyDescent="0.15">
      <c r="C40" s="41"/>
      <c r="D40" s="41"/>
      <c r="E40" s="36"/>
      <c r="F40" s="36"/>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Zwitsers</v>
      </c>
      <c r="I40" s="43"/>
      <c r="J40" s="44"/>
      <c r="K40" s="36"/>
      <c r="L40" s="45"/>
      <c r="M40" s="46" t="str">
        <f t="shared" si="9"/>
        <v/>
      </c>
      <c r="N40" s="46" t="str">
        <f t="shared" si="10"/>
        <v/>
      </c>
      <c r="O40" s="47" t="str">
        <f t="shared" si="11"/>
        <v/>
      </c>
      <c r="P40" t="str">
        <f t="shared" si="12"/>
        <v/>
      </c>
      <c r="Q40" t="str">
        <f t="shared" si="13"/>
        <v/>
      </c>
      <c r="R40" t="str">
        <f t="shared" si="14"/>
        <v/>
      </c>
      <c r="S40" t="str">
        <f t="shared" si="15"/>
        <v/>
      </c>
      <c r="T40" t="str">
        <f t="shared" si="16"/>
        <v/>
      </c>
      <c r="U40" t="str">
        <f t="shared" si="17"/>
        <v/>
      </c>
      <c r="V40" s="42">
        <f>MATCH(G40,options!$D$1:$D$20,0)</f>
        <v>15</v>
      </c>
    </row>
    <row r="41" spans="1:22" x14ac:dyDescent="0.15">
      <c r="C41" s="41"/>
      <c r="D41" s="41"/>
      <c r="E41" s="36"/>
      <c r="F41" s="36"/>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Internationaal</v>
      </c>
      <c r="I41" s="43"/>
      <c r="J41" s="44"/>
      <c r="K41" s="36"/>
      <c r="L41" s="45"/>
      <c r="M41" s="46" t="str">
        <f t="shared" si="9"/>
        <v/>
      </c>
      <c r="N41" s="46" t="str">
        <f t="shared" si="10"/>
        <v/>
      </c>
      <c r="O41" s="47" t="str">
        <f t="shared" si="11"/>
        <v/>
      </c>
      <c r="P41" t="str">
        <f t="shared" si="12"/>
        <v/>
      </c>
      <c r="Q41" t="str">
        <f t="shared" si="13"/>
        <v/>
      </c>
      <c r="R41" t="str">
        <f t="shared" si="14"/>
        <v/>
      </c>
      <c r="S41" t="str">
        <f t="shared" si="15"/>
        <v/>
      </c>
      <c r="T41" t="str">
        <f t="shared" si="16"/>
        <v/>
      </c>
      <c r="U41" t="str">
        <f t="shared" si="17"/>
        <v/>
      </c>
      <c r="V41" s="42">
        <f>MATCH(G41,options!$D$1:$D$20,0)</f>
        <v>16</v>
      </c>
    </row>
    <row r="42" spans="1:22" x14ac:dyDescent="0.15">
      <c r="C42" s="41"/>
      <c r="D42" s="41"/>
      <c r="E42" s="36"/>
      <c r="F42" s="36"/>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43"/>
      <c r="J42" s="44"/>
      <c r="K42" s="36"/>
      <c r="L42" s="45"/>
      <c r="M42" s="46" t="str">
        <f t="shared" si="9"/>
        <v/>
      </c>
      <c r="N42" s="46" t="str">
        <f t="shared" si="10"/>
        <v/>
      </c>
      <c r="O42" s="47" t="str">
        <f t="shared" si="11"/>
        <v/>
      </c>
      <c r="P42" t="str">
        <f t="shared" si="12"/>
        <v/>
      </c>
      <c r="Q42" t="str">
        <f t="shared" si="13"/>
        <v/>
      </c>
      <c r="R42" t="str">
        <f t="shared" si="14"/>
        <v/>
      </c>
      <c r="S42" t="str">
        <f t="shared" si="15"/>
        <v/>
      </c>
      <c r="T42" t="str">
        <f t="shared" si="16"/>
        <v/>
      </c>
      <c r="U42" t="str">
        <f t="shared" si="17"/>
        <v/>
      </c>
      <c r="V42" s="42">
        <f>MATCH(G42,options!$D$1:$D$20,0)</f>
        <v>17</v>
      </c>
    </row>
    <row r="43" spans="1:22" x14ac:dyDescent="0.15">
      <c r="C43" s="41"/>
      <c r="D43" s="41"/>
      <c r="E43" s="36"/>
      <c r="F43" s="36"/>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c r="J43" s="44"/>
      <c r="K43" s="36"/>
      <c r="L43" s="45"/>
      <c r="M43" s="46" t="str">
        <f t="shared" si="9"/>
        <v/>
      </c>
      <c r="N43" s="46" t="str">
        <f t="shared" si="10"/>
        <v/>
      </c>
      <c r="O43" s="47" t="str">
        <f t="shared" si="11"/>
        <v/>
      </c>
      <c r="P43" t="str">
        <f t="shared" si="12"/>
        <v/>
      </c>
      <c r="Q43" t="str">
        <f t="shared" si="13"/>
        <v/>
      </c>
      <c r="R43" t="str">
        <f t="shared" si="14"/>
        <v/>
      </c>
      <c r="S43" t="str">
        <f t="shared" si="15"/>
        <v/>
      </c>
      <c r="T43" t="str">
        <f t="shared" si="16"/>
        <v/>
      </c>
      <c r="U43" t="str">
        <f t="shared" si="17"/>
        <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L24:L104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2024-07-24T17:25:51Z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