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E570/"/>
    </mc:Choice>
  </mc:AlternateContent>
  <xr:revisionPtr revIDLastSave="0" documentId="13_ncr:1_{1C1F942C-6C2F-DC4A-9712-A0E0567AC3D6}"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S23" i="2"/>
  <c r="R23" i="2"/>
  <c r="L23" i="2"/>
  <c r="P23" i="2" s="1"/>
  <c r="P24" i="1" s="1"/>
  <c r="J23" i="2"/>
  <c r="I23" i="2"/>
  <c r="H23" i="2"/>
  <c r="D23" i="2"/>
  <c r="C23" i="2"/>
  <c r="B23" i="2"/>
  <c r="V22" i="2"/>
  <c r="U22" i="2"/>
  <c r="T22" i="2"/>
  <c r="S22" i="2"/>
  <c r="R22" i="2"/>
  <c r="Q22" i="2"/>
  <c r="P22" i="2"/>
  <c r="O22" i="2"/>
  <c r="N22" i="2"/>
  <c r="M22" i="2"/>
  <c r="L22" i="2"/>
  <c r="J22" i="2"/>
  <c r="I22" i="2"/>
  <c r="H22" i="2"/>
  <c r="D22" i="2"/>
  <c r="C22" i="2"/>
  <c r="V21" i="2"/>
  <c r="H21" i="2" s="1"/>
  <c r="L21" i="2"/>
  <c r="S21" i="2" s="1"/>
  <c r="S22" i="1" s="1"/>
  <c r="J21" i="2"/>
  <c r="I21" i="2"/>
  <c r="D21" i="2"/>
  <c r="C21" i="2"/>
  <c r="V20" i="2"/>
  <c r="U20" i="2"/>
  <c r="T20" i="2"/>
  <c r="S20" i="2"/>
  <c r="R20" i="2"/>
  <c r="Q20" i="2"/>
  <c r="O20" i="2"/>
  <c r="L20" i="2"/>
  <c r="N20" i="2" s="1"/>
  <c r="N21" i="1" s="1"/>
  <c r="J20" i="2"/>
  <c r="I20" i="2"/>
  <c r="H20" i="2"/>
  <c r="D20" i="2"/>
  <c r="C20" i="2"/>
  <c r="V19" i="2"/>
  <c r="H19" i="2" s="1"/>
  <c r="U19" i="2"/>
  <c r="R19" i="2"/>
  <c r="Q19" i="2"/>
  <c r="P19" i="2"/>
  <c r="O19" i="2"/>
  <c r="N19" i="2"/>
  <c r="M19" i="2"/>
  <c r="L19" i="2"/>
  <c r="T19" i="2" s="1"/>
  <c r="T20" i="1" s="1"/>
  <c r="J19" i="2"/>
  <c r="I19" i="2"/>
  <c r="D19" i="2"/>
  <c r="C19" i="2"/>
  <c r="V18" i="2"/>
  <c r="U18" i="2"/>
  <c r="T18" i="2"/>
  <c r="S18" i="2"/>
  <c r="L18" i="2"/>
  <c r="Q18" i="2" s="1"/>
  <c r="Q19" i="1" s="1"/>
  <c r="J18" i="2"/>
  <c r="I18" i="2"/>
  <c r="H18" i="2"/>
  <c r="D18" i="2"/>
  <c r="C18" i="2"/>
  <c r="V17" i="2"/>
  <c r="U17" i="2"/>
  <c r="T17" i="2"/>
  <c r="S17" i="2"/>
  <c r="R17" i="2"/>
  <c r="Q17" i="2"/>
  <c r="P17" i="2"/>
  <c r="O17" i="2"/>
  <c r="N17" i="2"/>
  <c r="M17" i="2"/>
  <c r="L17" i="2"/>
  <c r="J17" i="2"/>
  <c r="I17" i="2"/>
  <c r="H17" i="2"/>
  <c r="D17" i="2"/>
  <c r="C17" i="2"/>
  <c r="V16" i="2"/>
  <c r="H16" i="2" s="1"/>
  <c r="L16" i="2"/>
  <c r="S16" i="2" s="1"/>
  <c r="S17" i="1" s="1"/>
  <c r="J16" i="2"/>
  <c r="I16" i="2"/>
  <c r="D16" i="2"/>
  <c r="C16" i="2"/>
  <c r="V15" i="2"/>
  <c r="U15" i="2"/>
  <c r="T15" i="2"/>
  <c r="S15" i="2"/>
  <c r="R15" i="2"/>
  <c r="Q15" i="2"/>
  <c r="O15" i="2"/>
  <c r="L15" i="2"/>
  <c r="N15" i="2" s="1"/>
  <c r="N16" i="1" s="1"/>
  <c r="J15" i="2"/>
  <c r="I15" i="2"/>
  <c r="H15" i="2"/>
  <c r="D15" i="2"/>
  <c r="C15" i="2"/>
  <c r="V14" i="2"/>
  <c r="H14" i="2" s="1"/>
  <c r="U14" i="2"/>
  <c r="R14" i="2"/>
  <c r="Q14" i="2"/>
  <c r="P14" i="2"/>
  <c r="O14" i="2"/>
  <c r="N14" i="2"/>
  <c r="M14" i="2"/>
  <c r="L14" i="2"/>
  <c r="T14" i="2" s="1"/>
  <c r="T15" i="1" s="1"/>
  <c r="J14" i="2"/>
  <c r="I14" i="2"/>
  <c r="D14" i="2"/>
  <c r="C14" i="2"/>
  <c r="V13" i="2"/>
  <c r="U13" i="2"/>
  <c r="T13" i="2"/>
  <c r="S13" i="2"/>
  <c r="L13" i="2"/>
  <c r="Q13" i="2" s="1"/>
  <c r="Q14" i="1" s="1"/>
  <c r="J13" i="2"/>
  <c r="I13" i="2"/>
  <c r="H13" i="2"/>
  <c r="D13" i="2"/>
  <c r="C13" i="2"/>
  <c r="V12" i="2"/>
  <c r="U12" i="2"/>
  <c r="T12" i="2"/>
  <c r="S12" i="2"/>
  <c r="R12" i="2"/>
  <c r="Q12" i="2"/>
  <c r="P12" i="2"/>
  <c r="O12" i="2"/>
  <c r="N12" i="2"/>
  <c r="M12" i="2"/>
  <c r="L12" i="2"/>
  <c r="J12" i="2"/>
  <c r="I12" i="2"/>
  <c r="H12" i="2"/>
  <c r="D12" i="2"/>
  <c r="C12" i="2"/>
  <c r="V11" i="2"/>
  <c r="H11" i="2" s="1"/>
  <c r="L11" i="2"/>
  <c r="S11" i="2" s="1"/>
  <c r="S12" i="1" s="1"/>
  <c r="J11" i="2"/>
  <c r="I11" i="2"/>
  <c r="D11" i="2"/>
  <c r="C11" i="2"/>
  <c r="V10" i="2"/>
  <c r="U10" i="2"/>
  <c r="T10" i="2"/>
  <c r="S10" i="2"/>
  <c r="R10" i="2"/>
  <c r="Q10" i="2"/>
  <c r="O10" i="2"/>
  <c r="L10" i="2"/>
  <c r="N10" i="2" s="1"/>
  <c r="N11" i="1" s="1"/>
  <c r="J10" i="2"/>
  <c r="I10" i="2"/>
  <c r="H10" i="2"/>
  <c r="D10" i="2"/>
  <c r="C10" i="2"/>
  <c r="V9" i="2"/>
  <c r="H9" i="2" s="1"/>
  <c r="U9" i="2"/>
  <c r="R9" i="2"/>
  <c r="Q9" i="2"/>
  <c r="P9" i="2"/>
  <c r="O9" i="2"/>
  <c r="N9" i="2"/>
  <c r="M9" i="2"/>
  <c r="L9" i="2"/>
  <c r="T9" i="2" s="1"/>
  <c r="T10" i="1" s="1"/>
  <c r="J9" i="2"/>
  <c r="I9" i="2"/>
  <c r="D9" i="2"/>
  <c r="C9" i="2"/>
  <c r="B9" i="2"/>
  <c r="V8" i="2"/>
  <c r="H8" i="2" s="1"/>
  <c r="U8" i="2"/>
  <c r="T8" i="2"/>
  <c r="L8" i="2"/>
  <c r="R8" i="2" s="1"/>
  <c r="R9" i="1" s="1"/>
  <c r="J8" i="2"/>
  <c r="I8" i="2"/>
  <c r="D8" i="2"/>
  <c r="C8" i="2"/>
  <c r="B8" i="2"/>
  <c r="V7" i="2"/>
  <c r="U7" i="2"/>
  <c r="T7" i="2"/>
  <c r="S7" i="2"/>
  <c r="R7" i="2"/>
  <c r="Q7" i="2"/>
  <c r="O7" i="2"/>
  <c r="L7" i="2"/>
  <c r="N7" i="2" s="1"/>
  <c r="N8" i="1" s="1"/>
  <c r="J7" i="2"/>
  <c r="I7" i="2"/>
  <c r="H7" i="2"/>
  <c r="D7" i="2"/>
  <c r="C7" i="2"/>
  <c r="B7" i="2"/>
  <c r="V6" i="2"/>
  <c r="H6" i="2" s="1"/>
  <c r="R6" i="2"/>
  <c r="Q6" i="2"/>
  <c r="P6" i="2"/>
  <c r="O6" i="2"/>
  <c r="N6" i="2"/>
  <c r="L6" i="2"/>
  <c r="U6" i="2" s="1"/>
  <c r="U7" i="1" s="1"/>
  <c r="J6" i="2"/>
  <c r="I6" i="2"/>
  <c r="D6" i="2"/>
  <c r="C6" i="2"/>
  <c r="V5" i="2"/>
  <c r="H5" i="2" s="1"/>
  <c r="U5" i="2"/>
  <c r="T5" i="2"/>
  <c r="L5" i="2"/>
  <c r="R5" i="2" s="1"/>
  <c r="R6" i="1" s="1"/>
  <c r="J5" i="2"/>
  <c r="I5" i="2"/>
  <c r="D5" i="2"/>
  <c r="C5" i="2"/>
  <c r="V4" i="2"/>
  <c r="U4" i="2"/>
  <c r="T4" i="2"/>
  <c r="S4" i="2"/>
  <c r="R4" i="2"/>
  <c r="Q4" i="2"/>
  <c r="P4" i="2"/>
  <c r="O4" i="2"/>
  <c r="N4" i="2"/>
  <c r="L4" i="2"/>
  <c r="M4" i="2" s="1"/>
  <c r="M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S24" i="1"/>
  <c r="R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J22" i="1"/>
  <c r="AI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O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R20" i="1"/>
  <c r="Q20" i="1"/>
  <c r="P20" i="1"/>
  <c r="O20" i="1"/>
  <c r="N20" i="1"/>
  <c r="M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O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J15" i="1"/>
  <c r="AI15" i="1"/>
  <c r="AB15" i="1"/>
  <c r="AA15" i="1"/>
  <c r="Z15" i="1"/>
  <c r="Y15" i="1"/>
  <c r="X15" i="1"/>
  <c r="W15" i="1"/>
  <c r="U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O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R10" i="1"/>
  <c r="Q10" i="1"/>
  <c r="P10" i="1"/>
  <c r="O10" i="1"/>
  <c r="N10" i="1"/>
  <c r="M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B9" i="1"/>
  <c r="AA9" i="1"/>
  <c r="Z9" i="1"/>
  <c r="Y9" i="1"/>
  <c r="X9" i="1"/>
  <c r="W9" i="1"/>
  <c r="U9" i="1"/>
  <c r="T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O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R7" i="1"/>
  <c r="Q7" i="1"/>
  <c r="P7" i="1"/>
  <c r="O7" i="1"/>
  <c r="N7" i="1"/>
  <c r="L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M6" i="1"/>
  <c r="AK6" i="1"/>
  <c r="AJ6" i="1"/>
  <c r="AI6" i="1"/>
  <c r="AB6" i="1"/>
  <c r="AA6" i="1"/>
  <c r="Z6" i="1"/>
  <c r="Y6" i="1"/>
  <c r="X6" i="1"/>
  <c r="W6" i="1"/>
  <c r="U6" i="1"/>
  <c r="T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K5" i="1"/>
  <c r="J5" i="1"/>
  <c r="I5" i="1"/>
  <c r="H5" i="1"/>
  <c r="G5" i="1"/>
  <c r="F5" i="1"/>
  <c r="E5" i="1"/>
  <c r="D5" i="1"/>
  <c r="C5" i="1"/>
  <c r="B5" i="1"/>
  <c r="A5" i="1"/>
  <c r="AA4" i="1"/>
  <c r="J4" i="1"/>
  <c r="I4" i="1"/>
  <c r="H4" i="1"/>
  <c r="F4" i="1"/>
  <c r="D4" i="1"/>
  <c r="B4" i="1"/>
  <c r="A4" i="1"/>
  <c r="F17" i="1" l="1"/>
  <c r="AT17" i="1"/>
  <c r="AL17" i="1"/>
  <c r="AT15" i="1"/>
  <c r="AL15" i="1"/>
  <c r="F15" i="1"/>
  <c r="AT12" i="1"/>
  <c r="AL12" i="1"/>
  <c r="F12" i="1"/>
  <c r="F10" i="1"/>
  <c r="AL10" i="1"/>
  <c r="AT10" i="1"/>
  <c r="F6" i="1"/>
  <c r="AL6" i="1"/>
  <c r="AT6" i="1"/>
  <c r="AT7" i="1"/>
  <c r="F7" i="1"/>
  <c r="AL7" i="1"/>
  <c r="F22" i="1"/>
  <c r="AL22" i="1"/>
  <c r="AT22" i="1"/>
  <c r="AL9" i="1"/>
  <c r="F9" i="1"/>
  <c r="AT9" i="1"/>
  <c r="AL20" i="1"/>
  <c r="F20" i="1"/>
  <c r="AT20" i="1"/>
  <c r="L9" i="1"/>
  <c r="L19" i="1"/>
  <c r="L6" i="1"/>
  <c r="L16" i="1"/>
  <c r="S5" i="2"/>
  <c r="S6" i="1" s="1"/>
  <c r="M6" i="2"/>
  <c r="M7" i="1" s="1"/>
  <c r="P7" i="2"/>
  <c r="P8" i="1" s="1"/>
  <c r="S8" i="2"/>
  <c r="S9" i="1" s="1"/>
  <c r="P10" i="2"/>
  <c r="P11" i="1" s="1"/>
  <c r="T11" i="2"/>
  <c r="T12" i="1" s="1"/>
  <c r="R13" i="2"/>
  <c r="R14" i="1" s="1"/>
  <c r="P15" i="2"/>
  <c r="P16" i="1" s="1"/>
  <c r="T16" i="2"/>
  <c r="T17" i="1" s="1"/>
  <c r="R18" i="2"/>
  <c r="R19" i="1" s="1"/>
  <c r="P20" i="2"/>
  <c r="P21" i="1" s="1"/>
  <c r="T21" i="2"/>
  <c r="T22" i="1" s="1"/>
  <c r="Q23" i="2"/>
  <c r="Q24" i="1" s="1"/>
  <c r="U11" i="2"/>
  <c r="U12" i="1" s="1"/>
  <c r="U16" i="2"/>
  <c r="U17" i="1" s="1"/>
  <c r="U21" i="2"/>
  <c r="U22" i="1" s="1"/>
  <c r="M11" i="2"/>
  <c r="M12" i="1" s="1"/>
  <c r="M16" i="2"/>
  <c r="M17" i="1" s="1"/>
  <c r="M21" i="2"/>
  <c r="M22" i="1" s="1"/>
  <c r="T23" i="2"/>
  <c r="T24" i="1" s="1"/>
  <c r="M5" i="2"/>
  <c r="M6" i="1" s="1"/>
  <c r="M8" i="2"/>
  <c r="M9" i="1" s="1"/>
  <c r="N11" i="2"/>
  <c r="N12" i="1" s="1"/>
  <c r="N16" i="2"/>
  <c r="N17" i="1" s="1"/>
  <c r="N21" i="2"/>
  <c r="N22" i="1" s="1"/>
  <c r="N5" i="2"/>
  <c r="N6" i="1" s="1"/>
  <c r="N8" i="2"/>
  <c r="N9" i="1" s="1"/>
  <c r="O11" i="2"/>
  <c r="O12" i="1" s="1"/>
  <c r="M13" i="2"/>
  <c r="M14" i="1" s="1"/>
  <c r="O16" i="2"/>
  <c r="O17" i="1" s="1"/>
  <c r="M18" i="2"/>
  <c r="M19" i="1" s="1"/>
  <c r="O21" i="2"/>
  <c r="O22" i="1" s="1"/>
  <c r="L18" i="1"/>
  <c r="O5" i="2"/>
  <c r="O6" i="1" s="1"/>
  <c r="S6" i="2"/>
  <c r="S7" i="1" s="1"/>
  <c r="O8" i="2"/>
  <c r="O9" i="1" s="1"/>
  <c r="P11" i="2"/>
  <c r="P12" i="1" s="1"/>
  <c r="N13" i="2"/>
  <c r="N14" i="1" s="1"/>
  <c r="P16" i="2"/>
  <c r="P17" i="1" s="1"/>
  <c r="N18" i="2"/>
  <c r="N19" i="1" s="1"/>
  <c r="P21" i="2"/>
  <c r="P22" i="1" s="1"/>
  <c r="M23" i="2"/>
  <c r="M24" i="1" s="1"/>
  <c r="FE8" i="1"/>
  <c r="FE5" i="1"/>
  <c r="FE12" i="1"/>
  <c r="FE22" i="1"/>
  <c r="P5" i="2"/>
  <c r="P6" i="1" s="1"/>
  <c r="T6" i="2"/>
  <c r="T7" i="1" s="1"/>
  <c r="M7" i="2"/>
  <c r="M8" i="1" s="1"/>
  <c r="P8" i="2"/>
  <c r="P9" i="1" s="1"/>
  <c r="S9" i="2"/>
  <c r="S10" i="1" s="1"/>
  <c r="M10" i="2"/>
  <c r="M11" i="1" s="1"/>
  <c r="Q11" i="2"/>
  <c r="Q12" i="1" s="1"/>
  <c r="O13" i="2"/>
  <c r="O14" i="1" s="1"/>
  <c r="S14" i="2"/>
  <c r="S15" i="1" s="1"/>
  <c r="M15" i="2"/>
  <c r="M16" i="1" s="1"/>
  <c r="Q16" i="2"/>
  <c r="Q17" i="1" s="1"/>
  <c r="O18" i="2"/>
  <c r="O19" i="1" s="1"/>
  <c r="S19" i="2"/>
  <c r="S20" i="1" s="1"/>
  <c r="M20" i="2"/>
  <c r="M21" i="1" s="1"/>
  <c r="Q21" i="2"/>
  <c r="Q22" i="1" s="1"/>
  <c r="N23" i="2"/>
  <c r="N24" i="1" s="1"/>
  <c r="Q5" i="2"/>
  <c r="Q6" i="1" s="1"/>
  <c r="Q8" i="2"/>
  <c r="Q9" i="1" s="1"/>
  <c r="R11" i="2"/>
  <c r="R12" i="1" s="1"/>
  <c r="P13" i="2"/>
  <c r="P14" i="1" s="1"/>
  <c r="R16" i="2"/>
  <c r="R17" i="1" s="1"/>
  <c r="P18" i="2"/>
  <c r="P19" i="1" s="1"/>
  <c r="R21" i="2"/>
  <c r="R22" i="1" s="1"/>
  <c r="O23" i="2"/>
  <c r="O24" i="1" s="1"/>
</calcChain>
</file>

<file path=xl/sharedStrings.xml><?xml version="1.0" encoding="utf-8"?>
<sst xmlns="http://schemas.openxmlformats.org/spreadsheetml/2006/main" count="784" uniqueCount="634">
  <si>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</si>
  <si>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</si>
  <si>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</si>
  <si>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</si>
  <si>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</si>
  <si>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</si>
  <si>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</si>
  <si>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</si>
  <si>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</si>
  <si>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</si>
  <si>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</si>
  <si>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</si>
  <si>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</si>
  <si>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</si>
  <si>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</si>
  <si>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</si>
  <si>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</si>
  <si>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</si>
  <si>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</si>
  <si>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</si>
  <si>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</si>
  <si>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</si>
  <si>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</si>
  <si>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</si>
  <si>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</si>
  <si>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</si>
  <si>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</si>
  <si>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</si>
  <si>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</si>
  <si>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</si>
  <si>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</si>
  <si>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</si>
  <si>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</si>
  <si>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</si>
  <si>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</si>
  <si>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</si>
  <si>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</si>
  <si>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</si>
  <si>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</si>
  <si>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</si>
  <si>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</si>
  <si>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</si>
  <si>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</si>
  <si>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</si>
  <si>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</si>
  <si>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</si>
  <si>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</si>
  <si>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</si>
  <si>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</si>
  <si>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</si>
  <si>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</si>
  <si>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</si>
  <si>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</si>
  <si>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</si>
  <si>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</si>
  <si>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</si>
  <si>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</si>
  <si>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</si>
  <si>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</si>
  <si>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</si>
  <si>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</si>
  <si>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</si>
  <si>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</si>
  <si>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</si>
  <si>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</si>
  <si>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</si>
  <si>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</si>
  <si>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</si>
  <si>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</si>
  <si>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</si>
  <si>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</si>
  <si>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</si>
  <si>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</si>
  <si>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</si>
  <si>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</si>
  <si>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</si>
  <si>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</si>
  <si>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</si>
  <si>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</si>
  <si>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</si>
  <si>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</si>
  <si>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</si>
  <si>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</si>
  <si>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</si>
  <si>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</si>
  <si>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</si>
  <si>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</si>
  <si>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</si>
  <si>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</si>
  <si>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</si>
  <si>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</si>
  <si>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</si>
  <si>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</si>
  <si>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</si>
  <si>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</si>
  <si>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</si>
  <si>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</si>
  <si>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</si>
  <si>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</si>
  <si>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</si>
  <si>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</si>
  <si>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</si>
  <si>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</si>
  <si>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</si>
  <si>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</si>
  <si>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</si>
  <si>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</si>
  <si>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</si>
  <si>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</si>
  <si>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</si>
  <si>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</si>
  <si>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</si>
  <si>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</si>
  <si>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</si>
  <si>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</si>
  <si>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</si>
  <si>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</si>
  <si>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</si>
  <si>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</si>
  <si>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</si>
  <si>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</si>
  <si>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</si>
  <si>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</si>
  <si>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</si>
  <si>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</si>
  <si>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</si>
  <si>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</si>
  <si>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</si>
  <si>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</si>
  <si>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</si>
  <si>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</si>
  <si>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</si>
  <si>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</si>
  <si>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</si>
  <si>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</si>
  <si>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</si>
  <si>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</si>
  <si>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</si>
  <si>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</si>
  <si>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</si>
  <si>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</si>
  <si>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</si>
  <si>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</si>
  <si>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</si>
  <si>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</si>
  <si>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</si>
  <si>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</si>
  <si>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</si>
  <si>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</si>
  <si>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</si>
  <si>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</si>
  <si>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</si>
  <si>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</si>
  <si>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</si>
  <si>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</si>
  <si>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</si>
  <si>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</si>
  <si>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</si>
  <si>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</si>
  <si>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</si>
  <si>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</si>
  <si>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</si>
  <si>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</si>
  <si>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</si>
  <si>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</si>
  <si>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</si>
  <si>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</si>
  <si>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</si>
  <si>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</si>
  <si>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</si>
  <si>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</si>
  <si>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</si>
  <si>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</si>
  <si>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</si>
  <si>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</si>
  <si>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</si>
  <si>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</si>
  <si>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</si>
  <si>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</si>
  <si>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</si>
  <si>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</si>
  <si>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</si>
  <si>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</si>
  <si>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</si>
  <si>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</si>
  <si>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</si>
  <si>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</si>
  <si>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</si>
  <si>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</si>
  <si>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</si>
  <si>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</si>
  <si>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</si>
  <si>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</si>
  <si>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</si>
  <si>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</si>
  <si>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</si>
  <si>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</si>
  <si>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</si>
  <si>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</si>
  <si>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</si>
  <si>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</si>
  <si>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</si>
  <si>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</si>
  <si>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</si>
  <si>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</si>
  <si>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</si>
  <si>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</si>
  <si>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</si>
  <si>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</si>
  <si>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</si>
  <si>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</si>
  <si>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</si>
  <si>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</si>
  <si>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</si>
  <si>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</si>
  <si>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</si>
  <si>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</si>
  <si>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</si>
  <si>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</si>
  <si>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</si>
  <si>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</si>
  <si>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</si>
  <si>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</si>
  <si>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</si>
  <si>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</si>
  <si>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</si>
  <si>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</si>
  <si>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</si>
  <si>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</si>
  <si>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</si>
  <si>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</si>
  <si>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</si>
  <si>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</si>
  <si>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</si>
  <si>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</si>
  <si>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</si>
  <si>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</si>
  <si>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</si>
  <si>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</si>
  <si>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</si>
  <si>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</si>
  <si>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</si>
  <si>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</si>
  <si>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</si>
  <si>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</si>
  <si>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</si>
  <si>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</si>
  <si>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</si>
  <si>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</si>
  <si>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</si>
  <si>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</si>
  <si>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</si>
  <si>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</si>
  <si>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</si>
  <si>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</si>
  <si>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</si>
  <si>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</si>
  <si>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</si>
  <si>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</si>
  <si>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</si>
  <si>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</si>
  <si>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</si>
  <si>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</si>
  <si>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</si>
  <si>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</si>
  <si>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</si>
  <si>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</si>
  <si>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</si>
  <si>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</si>
  <si>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</si>
  <si>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</si>
  <si>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</si>
  <si>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</si>
  <si>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</si>
  <si>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</si>
  <si>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</si>
  <si>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</si>
  <si>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</si>
  <si>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</si>
  <si>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</si>
  <si>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</si>
  <si>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</si>
  <si>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</si>
  <si>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</si>
  <si>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</si>
  <si>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</si>
  <si>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</si>
  <si>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</si>
  <si>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</si>
  <si>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</si>
  <si>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</si>
  <si>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</si>
  <si>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</si>
  <si>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</si>
  <si>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</si>
  <si>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</si>
  <si>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</si>
  <si>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</si>
  <si>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</si>
  <si>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</si>
  <si>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</si>
  <si>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</si>
  <si>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</si>
  <si>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</si>
  <si>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</si>
  <si>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</si>
  <si>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</si>
  <si>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</si>
  <si>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</si>
  <si>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</si>
  <si>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</si>
  <si>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</si>
  <si>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</si>
  <si>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</si>
  <si>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</si>
  <si>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</si>
  <si>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</si>
  <si>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</si>
  <si>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</si>
  <si>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</si>
  <si>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</si>
  <si>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</si>
  <si>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</si>
  <si>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</si>
  <si>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</si>
  <si>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</si>
  <si>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</si>
  <si>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</si>
  <si>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</si>
  <si>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</si>
  <si>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</si>
  <si>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</si>
  <si>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</si>
  <si>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</si>
  <si>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</si>
  <si>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</si>
  <si>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</si>
  <si>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</si>
  <si>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</si>
  <si>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</si>
  <si>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</si>
  <si>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</si>
  <si>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</si>
  <si>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</si>
  <si>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</si>
  <si>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</si>
  <si>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</si>
  <si>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</si>
  <si>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</si>
  <si>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</si>
  <si>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</si>
  <si>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</si>
  <si>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</si>
  <si>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</si>
  <si>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</si>
  <si>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E570 E575 E570C</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</si>
  <si>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</si>
  <si>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</si>
  <si>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</si>
  <si>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</si>
  <si>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</si>
  <si>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</si>
  <si>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</si>
  <si>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</si>
  <si>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</si>
  <si>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</si>
  <si>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</si>
  <si>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</si>
  <si>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</si>
  <si>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</si>
  <si>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</si>
  <si>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E570 - DE</t>
  </si>
  <si>
    <t>German</t>
  </si>
  <si>
    <t>01AX172</t>
  </si>
  <si>
    <t>Price – NON-Backlit</t>
  </si>
  <si>
    <t>Lenovo E570 - FR FBA</t>
  </si>
  <si>
    <t>French</t>
  </si>
  <si>
    <t>01AX131</t>
  </si>
  <si>
    <t>Packing size</t>
  </si>
  <si>
    <t>Big</t>
  </si>
  <si>
    <t>Lenovo E570 - IT</t>
  </si>
  <si>
    <t>Italian</t>
  </si>
  <si>
    <t>01AX177</t>
  </si>
  <si>
    <t>Package height (CM)</t>
  </si>
  <si>
    <t>Lenovo E570 - ES</t>
  </si>
  <si>
    <t>Spanish</t>
  </si>
  <si>
    <t>01AX130</t>
  </si>
  <si>
    <t>Package width (CM)</t>
  </si>
  <si>
    <t>Lenovo E570 - UK FBA</t>
  </si>
  <si>
    <t>UK</t>
  </si>
  <si>
    <t>01AX149</t>
  </si>
  <si>
    <t>Package length (CM)</t>
  </si>
  <si>
    <t>Lenovo E570 - NOR</t>
  </si>
  <si>
    <t>Scandinavian – Nordic</t>
  </si>
  <si>
    <t>01EN353</t>
  </si>
  <si>
    <t>Origin of Product</t>
  </si>
  <si>
    <t>Lenovo E570 - BE</t>
  </si>
  <si>
    <t>Belgian</t>
  </si>
  <si>
    <t>01AX126</t>
  </si>
  <si>
    <t>Package weight (GR)</t>
  </si>
  <si>
    <t>Lenovo E570 - BG</t>
  </si>
  <si>
    <t>Bulgarian</t>
  </si>
  <si>
    <t>01AX207</t>
  </si>
  <si>
    <t>Lenovo E570 - CZ</t>
  </si>
  <si>
    <t>Czech</t>
  </si>
  <si>
    <t>01AX168</t>
  </si>
  <si>
    <t>Parent sku</t>
  </si>
  <si>
    <t>Lenovo E570 parent</t>
  </si>
  <si>
    <t>Lenovo E570 - DK</t>
  </si>
  <si>
    <t>Danish</t>
  </si>
  <si>
    <t>01AX169</t>
  </si>
  <si>
    <t>Parent EAN</t>
  </si>
  <si>
    <t>Lenovo E570 - HU</t>
  </si>
  <si>
    <t>Hungarian</t>
  </si>
  <si>
    <t>01AX215</t>
  </si>
  <si>
    <t>Lenovo E570 - NL</t>
  </si>
  <si>
    <t>Dutch</t>
  </si>
  <si>
    <t>01AX219</t>
  </si>
  <si>
    <t>Item_type</t>
  </si>
  <si>
    <t>laptop-computer-replacement-parts</t>
  </si>
  <si>
    <t>Lenovo E570 - NO</t>
  </si>
  <si>
    <t>Norwegian</t>
  </si>
  <si>
    <t>01AX220</t>
  </si>
  <si>
    <t>Lenovo E570 - PL</t>
  </si>
  <si>
    <t>Polish</t>
  </si>
  <si>
    <t>01AX221</t>
  </si>
  <si>
    <t>Default quantity</t>
  </si>
  <si>
    <t>Lenovo E570 - PT</t>
  </si>
  <si>
    <t>Portuguese</t>
  </si>
  <si>
    <t>01AX222</t>
  </si>
  <si>
    <t>Lenovo E570 - SE/FI</t>
  </si>
  <si>
    <t>Swedish – Finnish</t>
  </si>
  <si>
    <t>01AX226</t>
  </si>
  <si>
    <t>Format</t>
  </si>
  <si>
    <t>Update</t>
  </si>
  <si>
    <t>Lenovo E570 - CH</t>
  </si>
  <si>
    <t>Swiss</t>
  </si>
  <si>
    <t>01AX227</t>
  </si>
  <si>
    <t>Lenovo E570 - US INT</t>
  </si>
  <si>
    <t>US International</t>
  </si>
  <si>
    <t>01AX150</t>
  </si>
  <si>
    <t>Lenovo E570 - RUS</t>
  </si>
  <si>
    <t>Russian</t>
  </si>
  <si>
    <t>01AX223</t>
  </si>
  <si>
    <t>Bullet Point 1:</t>
  </si>
  <si>
    <t>Lenovo E570 - US</t>
  </si>
  <si>
    <t>US</t>
  </si>
  <si>
    <t>01AX160</t>
  </si>
  <si>
    <t>Bullet Point 2:</t>
  </si>
  <si>
    <t>Bullet Point 5:</t>
  </si>
  <si>
    <t>Bullet Point 4:</t>
  </si>
  <si>
    <t>Product Description</t>
  </si>
  <si>
    <t>Warranty Message</t>
  </si>
  <si>
    <t>bullet point 4: regular</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</si>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</sst>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509FC2A" TargetMode="External"/><Relationship Id="rId1" Type="http://schemas.openxmlformats.org/officeDocument/2006/relationships/externalLinkPath" Target="file:///B509FC2A/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12" sqref="B12"/>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633</v>
      </c>
    </row>
    <row r="4" spans="1:193" ht="17" x14ac:dyDescent="0.2">
      <c r="A4" s="2" t="str">
        <f>IF(ISBLANK(Values!E3),"",IF(Values!$B$37="EU","computercomponent","computer"))</f>
        <v>computercomponent</v>
      </c>
      <c r="B4" s="28" t="str">
        <f>Values!B13</f>
        <v>Lenovo E570 parent</v>
      </c>
      <c r="C4" s="28" t="s">
        <v>345</v>
      </c>
      <c r="D4" s="29">
        <f>Values!B14</f>
        <v>5714401571995</v>
      </c>
      <c r="E4" s="2" t="s">
        <v>346</v>
      </c>
      <c r="F4" s="28" t="str">
        <f>SUBSTITUTE(Values!B1, "{language}", "") &amp; " " &amp; Values!B3</f>
        <v>Teclado de respuesto  retroiluminado  para Lenovo Thinkpad E570 E575 E570C</v>
      </c>
      <c r="G4" s="28" t="s">
        <v>345</v>
      </c>
      <c r="H4" s="2" t="str">
        <f>Values!B16</f>
        <v>laptop-computer-replacement-parts</v>
      </c>
      <c r="I4" s="2" t="str">
        <f>IF(ISBLANK(Values!E3),"","4730574031")</f>
        <v>4730574031</v>
      </c>
      <c r="J4" s="30" t="str">
        <f>Values!B13</f>
        <v>Lenovo E570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E570 - DE</v>
      </c>
      <c r="C5" s="30" t="str">
        <f>IF(ISBLANK(Values!E4),"","TellusRem")</f>
        <v>TellusRem</v>
      </c>
      <c r="D5" s="29">
        <f>IF(ISBLANK(Values!E4),"",Values!E4)</f>
        <v>5714401571018</v>
      </c>
      <c r="E5" s="2" t="str">
        <f>IF(ISBLANK(Values!E4),"","EAN")</f>
        <v>EAN</v>
      </c>
      <c r="F5" s="28" t="str">
        <f>IF(ISBLANK(Values!E4),"",IF(Values!J4, SUBSTITUTE(Values!$B$1, "{language}", Values!H4) &amp; " " &amp;Values!$B$3, SUBSTITUTE(Values!$B$2, "{language}", Values!$H4) &amp; " " &amp;Values!$B$3))</f>
        <v>Teclado de respuesto Alemán sin retroiluminación  para Lenovo Thinkpad E570 E575 E570C</v>
      </c>
      <c r="G5" s="30" t="str">
        <f>IF(ISBLANK(Values!E4),"","TellusRem")</f>
        <v>TellusRem</v>
      </c>
      <c r="H5" s="2" t="str">
        <f>IF(ISBLANK(Values!E4),"",Values!$B$16)</f>
        <v>laptop-computer-replacement-parts</v>
      </c>
      <c r="I5" s="2" t="str">
        <f>IF(ISBLANK(Values!E4),"","4730574031")</f>
        <v>4730574031</v>
      </c>
      <c r="J5" s="32" t="str">
        <f>IF(ISBLANK(Values!E4),"",Values!F4 )</f>
        <v>Lenovo E570 - DE</v>
      </c>
      <c r="K5" s="28">
        <f>IF(ISBLANK(Values!E4),"",IF(Values!J4, Values!$B$4, Values!$B$5))</f>
        <v>51.99</v>
      </c>
      <c r="L5" s="28" t="str">
        <f>IF(ISBLANK(Values!E4),"",IF($CO5="DEFAULT", Values!$B$18, ""))</f>
        <v/>
      </c>
      <c r="M5" s="28" t="str">
        <f>IF(ISBLANK(Values!E4),"",Values!$M4)</f>
        <v>https://download.lenovo.com/Images/Parts/01AX172/01AX172_A.jpg</v>
      </c>
      <c r="N5" s="28" t="str">
        <f>IF(ISBLANK(Values!$F4),"",Values!N4)</f>
        <v>https://download.lenovo.com/Images/Parts/01AX172/01AX172_B.jpg</v>
      </c>
      <c r="O5" s="28" t="str">
        <f>IF(ISBLANK(Values!$F4),"",Values!O4)</f>
        <v>https://download.lenovo.com/Images/Parts/01AX172/01AX172_details.jpg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E570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Lenovo E570 E575 E570C.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51.99</v>
      </c>
    </row>
    <row r="6" spans="1:193" ht="48" x14ac:dyDescent="0.2">
      <c r="A6" s="2" t="str">
        <f>IF(ISBLANK(Values!E5),"",IF(Values!$B$37="EU","computercomponent","computer"))</f>
        <v>computercomponent</v>
      </c>
      <c r="B6" s="34" t="str">
        <f>IF(ISBLANK(Values!E5),"",Values!F5)</f>
        <v>Lenovo E570 - FR FBA</v>
      </c>
      <c r="C6" s="30" t="str">
        <f>IF(ISBLANK(Values!E5),"","TellusRem")</f>
        <v>TellusRem</v>
      </c>
      <c r="D6" s="29">
        <f>IF(ISBLANK(Values!E5),"",Values!E5)</f>
        <v>5714401571025</v>
      </c>
      <c r="E6" s="2" t="str">
        <f>IF(ISBLANK(Values!E5),"","EAN")</f>
        <v>EAN</v>
      </c>
      <c r="F6" s="28" t="str">
        <f>IF(ISBLANK(Values!E5),"",IF(Values!J5, SUBSTITUTE(Values!$B$1, "{language}", Values!H5) &amp; " " &amp;Values!$B$3, SUBSTITUTE(Values!$B$2, "{language}", Values!$H5) &amp; " " &amp;Values!$B$3))</f>
        <v>Teclado de respuesto Francés sin retroiluminación  para Lenovo Thinkpad E570 E575 E570C</v>
      </c>
      <c r="G6" s="30" t="str">
        <f>IF(ISBLANK(Values!E5),"","TellusRem")</f>
        <v>TellusRem</v>
      </c>
      <c r="H6" s="2" t="str">
        <f>IF(ISBLANK(Values!E5),"",Values!$B$16)</f>
        <v>laptop-computer-replacement-parts</v>
      </c>
      <c r="I6" s="2" t="str">
        <f>IF(ISBLANK(Values!E5),"","4730574031")</f>
        <v>4730574031</v>
      </c>
      <c r="J6" s="32" t="str">
        <f>IF(ISBLANK(Values!E5),"",Values!F5 )</f>
        <v>Lenovo E570 - FR FBA</v>
      </c>
      <c r="K6" s="28">
        <f>IF(ISBLANK(Values!E5),"",IF(Values!J5, Values!$B$4, Values!$B$5))</f>
        <v>51.99</v>
      </c>
      <c r="L6" s="28" t="str">
        <f>IF(ISBLANK(Values!E5),"",IF($CO6="DEFAULT", Values!$B$18, ""))</f>
        <v/>
      </c>
      <c r="M6" s="28" t="str">
        <f>IF(ISBLANK(Values!E5),"",Values!$M5)</f>
        <v>https://download.lenovo.com/Images/Parts/01AX131/01AX131_A.jpg</v>
      </c>
      <c r="N6" s="28" t="str">
        <f>IF(ISBLANK(Values!$F5),"",Values!N5)</f>
        <v>https://download.lenovo.com/Images/Parts/01AX131/01AX131_B.jpg</v>
      </c>
      <c r="O6" s="28" t="str">
        <f>IF(ISBLANK(Values!$F5),"",Values!O5)</f>
        <v>https://download.lenovo.com/Images/Parts/01AX131/01AX131_details.jpg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E570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Lenovo E570 E575 E570C.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51.99</v>
      </c>
    </row>
    <row r="7" spans="1:193" ht="48" x14ac:dyDescent="0.2">
      <c r="A7" s="2" t="str">
        <f>IF(ISBLANK(Values!E6),"",IF(Values!$B$37="EU","computercomponent","computer"))</f>
        <v>computercomponent</v>
      </c>
      <c r="B7" s="34" t="str">
        <f>IF(ISBLANK(Values!E6),"",Values!F6)</f>
        <v>Lenovo E570 - IT</v>
      </c>
      <c r="C7" s="30" t="str">
        <f>IF(ISBLANK(Values!E6),"","TellusRem")</f>
        <v>TellusRem</v>
      </c>
      <c r="D7" s="29">
        <f>IF(ISBLANK(Values!E6),"",Values!E6)</f>
        <v>5714401571032</v>
      </c>
      <c r="E7" s="2" t="str">
        <f>IF(ISBLANK(Values!E6),"","EAN")</f>
        <v>EAN</v>
      </c>
      <c r="F7" s="28" t="str">
        <f>IF(ISBLANK(Values!E6),"",IF(Values!J6, SUBSTITUTE(Values!$B$1, "{language}", Values!H6) &amp; " " &amp;Values!$B$3, SUBSTITUTE(Values!$B$2, "{language}", Values!$H6) &amp; " " &amp;Values!$B$3))</f>
        <v>Teclado de respuesto Italiano sin retroiluminación  para Lenovo Thinkpad E570 E575 E570C</v>
      </c>
      <c r="G7" s="30" t="str">
        <f>IF(ISBLANK(Values!E6),"","TellusRem")</f>
        <v>TellusRem</v>
      </c>
      <c r="H7" s="2" t="str">
        <f>IF(ISBLANK(Values!E6),"",Values!$B$16)</f>
        <v>laptop-computer-replacement-parts</v>
      </c>
      <c r="I7" s="2" t="str">
        <f>IF(ISBLANK(Values!E6),"","4730574031")</f>
        <v>4730574031</v>
      </c>
      <c r="J7" s="32" t="str">
        <f>IF(ISBLANK(Values!E6),"",Values!F6 )</f>
        <v>Lenovo E570 - IT</v>
      </c>
      <c r="K7" s="28">
        <f>IF(ISBLANK(Values!E6),"",IF(Values!J6, Values!$B$4, Values!$B$5))</f>
        <v>51.99</v>
      </c>
      <c r="L7" s="28" t="str">
        <f>IF(ISBLANK(Values!E6),"",IF($CO7="DEFAULT", Values!$B$18, ""))</f>
        <v/>
      </c>
      <c r="M7" s="28" t="str">
        <f>IF(ISBLANK(Values!E6),"",Values!$M6)</f>
        <v>https://download.lenovo.com/Images/Parts/01AX177/01AX177_A.jpg</v>
      </c>
      <c r="N7" s="28" t="str">
        <f>IF(ISBLANK(Values!$F6),"",Values!N6)</f>
        <v>https://download.lenovo.com/Images/Parts/01AX177/01AX177_B.jpg</v>
      </c>
      <c r="O7" s="28" t="str">
        <f>IF(ISBLANK(Values!$F6),"",Values!O6)</f>
        <v>https://download.lenovo.com/Images/Parts/01AX177/01AX177_details.jpg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E570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Lenovo E570 E575 E570C.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51.99</v>
      </c>
    </row>
    <row r="8" spans="1:193" ht="48" x14ac:dyDescent="0.2">
      <c r="A8" s="2" t="str">
        <f>IF(ISBLANK(Values!E7),"",IF(Values!$B$37="EU","computercomponent","computer"))</f>
        <v>computercomponent</v>
      </c>
      <c r="B8" s="34" t="str">
        <f>IF(ISBLANK(Values!E7),"",Values!F7)</f>
        <v>Lenovo E570 - ES</v>
      </c>
      <c r="C8" s="30" t="str">
        <f>IF(ISBLANK(Values!E7),"","TellusRem")</f>
        <v>TellusRem</v>
      </c>
      <c r="D8" s="29">
        <f>IF(ISBLANK(Values!E7),"",Values!E7)</f>
        <v>5714401571049</v>
      </c>
      <c r="E8" s="2" t="str">
        <f>IF(ISBLANK(Values!E7),"","EAN")</f>
        <v>EAN</v>
      </c>
      <c r="F8" s="28" t="str">
        <f>IF(ISBLANK(Values!E7),"",IF(Values!J7, SUBSTITUTE(Values!$B$1, "{language}", Values!H7) &amp; " " &amp;Values!$B$3, SUBSTITUTE(Values!$B$2, "{language}", Values!$H7) &amp; " " &amp;Values!$B$3))</f>
        <v>Teclado de respuesto Español sin retroiluminación  para Lenovo Thinkpad E570 E575 E570C</v>
      </c>
      <c r="G8" s="30" t="str">
        <f>IF(ISBLANK(Values!E7),"","TellusRem")</f>
        <v>TellusRem</v>
      </c>
      <c r="H8" s="2" t="str">
        <f>IF(ISBLANK(Values!E7),"",Values!$B$16)</f>
        <v>laptop-computer-replacement-parts</v>
      </c>
      <c r="I8" s="2" t="str">
        <f>IF(ISBLANK(Values!E7),"","4730574031")</f>
        <v>4730574031</v>
      </c>
      <c r="J8" s="32" t="str">
        <f>IF(ISBLANK(Values!E7),"",Values!F7 )</f>
        <v>Lenovo E570 - ES</v>
      </c>
      <c r="K8" s="28">
        <f>IF(ISBLANK(Values!E7),"",IF(Values!J7, Values!$B$4, Values!$B$5))</f>
        <v>51.99</v>
      </c>
      <c r="L8" s="28" t="str">
        <f>IF(ISBLANK(Values!E7),"",IF($CO8="DEFAULT", Values!$B$18, ""))</f>
        <v/>
      </c>
      <c r="M8" s="28" t="str">
        <f>IF(ISBLANK(Values!E7),"",Values!$M7)</f>
        <v>https://download.lenovo.com/Images/Parts/01AX130/01AX130_A.jpg</v>
      </c>
      <c r="N8" s="28" t="str">
        <f>IF(ISBLANK(Values!$F7),"",Values!N7)</f>
        <v>https://download.lenovo.com/Images/Parts/01AX130/01AX130_B.jpg</v>
      </c>
      <c r="O8" s="28" t="str">
        <f>IF(ISBLANK(Values!$F7),"",Values!O7)</f>
        <v>https://download.lenovo.com/Images/Parts/01AX130/01AX130_details.jpg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E570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Lenovo E570 E575 E570C.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51.99</v>
      </c>
    </row>
    <row r="9" spans="1:193" ht="48" x14ac:dyDescent="0.2">
      <c r="A9" s="2" t="str">
        <f>IF(ISBLANK(Values!E8),"",IF(Values!$B$37="EU","computercomponent","computer"))</f>
        <v>computercomponent</v>
      </c>
      <c r="B9" s="34" t="str">
        <f>IF(ISBLANK(Values!E8),"",Values!F8)</f>
        <v>Lenovo E570 - UK FBA</v>
      </c>
      <c r="C9" s="30" t="str">
        <f>IF(ISBLANK(Values!E8),"","TellusRem")</f>
        <v>TellusRem</v>
      </c>
      <c r="D9" s="29">
        <f>IF(ISBLANK(Values!E8),"",Values!E8)</f>
        <v>5714401571056</v>
      </c>
      <c r="E9" s="2" t="str">
        <f>IF(ISBLANK(Values!E8),"","EAN")</f>
        <v>EAN</v>
      </c>
      <c r="F9" s="28" t="str">
        <f>IF(ISBLANK(Values!E8),"",IF(Values!J8, SUBSTITUTE(Values!$B$1, "{language}", Values!H8) &amp; " " &amp;Values!$B$3, SUBSTITUTE(Values!$B$2, "{language}", Values!$H8) &amp; " " &amp;Values!$B$3))</f>
        <v>Teclado de respuesto Ingles sin retroiluminación  para Lenovo Thinkpad E570 E575 E570C</v>
      </c>
      <c r="G9" s="30" t="str">
        <f>IF(ISBLANK(Values!E8),"","TellusRem")</f>
        <v>TellusRem</v>
      </c>
      <c r="H9" s="2" t="str">
        <f>IF(ISBLANK(Values!E8),"",Values!$B$16)</f>
        <v>laptop-computer-replacement-parts</v>
      </c>
      <c r="I9" s="2" t="str">
        <f>IF(ISBLANK(Values!E8),"","4730574031")</f>
        <v>4730574031</v>
      </c>
      <c r="J9" s="32" t="str">
        <f>IF(ISBLANK(Values!E8),"",Values!F8 )</f>
        <v>Lenovo E570 - UK FBA</v>
      </c>
      <c r="K9" s="28">
        <f>IF(ISBLANK(Values!E8),"",IF(Values!J8, Values!$B$4, Values!$B$5))</f>
        <v>51.99</v>
      </c>
      <c r="L9" s="28" t="str">
        <f>IF(ISBLANK(Values!E8),"",IF($CO9="DEFAULT", Values!$B$18, ""))</f>
        <v/>
      </c>
      <c r="M9" s="28" t="str">
        <f>IF(ISBLANK(Values!E8),"",Values!$M8)</f>
        <v>https://download.lenovo.com/Images/Parts/01AX149/01AX149_A.jpg</v>
      </c>
      <c r="N9" s="28" t="str">
        <f>IF(ISBLANK(Values!$F8),"",Values!N8)</f>
        <v>https://download.lenovo.com/Images/Parts/01AX149/01AX149_B.jpg</v>
      </c>
      <c r="O9" s="28" t="str">
        <f>IF(ISBLANK(Values!$F8),"",Values!O8)</f>
        <v>https://download.lenovo.com/Images/Parts/01AX149/01AX149_details.jpg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E570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Lenovo E570 E575 E570C.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51.99</v>
      </c>
    </row>
    <row r="10" spans="1:193" ht="48" x14ac:dyDescent="0.2">
      <c r="A10" s="2" t="str">
        <f>IF(ISBLANK(Values!E9),"",IF(Values!$B$37="EU","computercomponent","computer"))</f>
        <v>computercomponent</v>
      </c>
      <c r="B10" s="34" t="str">
        <f>IF(ISBLANK(Values!E9),"",Values!F9)</f>
        <v>Lenovo E570 - NOR</v>
      </c>
      <c r="C10" s="30" t="str">
        <f>IF(ISBLANK(Values!E9),"","TellusRem")</f>
        <v>TellusRem</v>
      </c>
      <c r="D10" s="29">
        <f>IF(ISBLANK(Values!E9),"",Values!E9)</f>
        <v>5714401571063</v>
      </c>
      <c r="E10" s="2"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E570 E575 E570C</v>
      </c>
      <c r="G10" s="30" t="str">
        <f>IF(ISBLANK(Values!E9),"","TellusRem")</f>
        <v>TellusRem</v>
      </c>
      <c r="H10" s="2" t="str">
        <f>IF(ISBLANK(Values!E9),"",Values!$B$16)</f>
        <v>laptop-computer-replacement-parts</v>
      </c>
      <c r="I10" s="2" t="str">
        <f>IF(ISBLANK(Values!E9),"","4730574031")</f>
        <v>4730574031</v>
      </c>
      <c r="J10" s="32" t="str">
        <f>IF(ISBLANK(Values!E9),"",Values!F9 )</f>
        <v>Lenovo E570 - NOR</v>
      </c>
      <c r="K10" s="28">
        <f>IF(ISBLANK(Values!E9),"",IF(Values!J9, Values!$B$4, Values!$B$5))</f>
        <v>51.99</v>
      </c>
      <c r="L10" s="28" t="str">
        <f>IF(ISBLANK(Values!E9),"",IF($CO10="DEFAULT", Values!$B$18, ""))</f>
        <v/>
      </c>
      <c r="M10" s="28" t="str">
        <f>IF(ISBLANK(Values!E9),"",Values!$M9)</f>
        <v>https://download.lenovo.com/Images/Parts/01EN353/01EN353_A.jpg</v>
      </c>
      <c r="N10" s="28" t="str">
        <f>IF(ISBLANK(Values!$F9),"",Values!N9)</f>
        <v>https://download.lenovo.com/Images/Parts/01EN353/01EN353_B.jpg</v>
      </c>
      <c r="O10" s="28" t="str">
        <f>IF(ISBLANK(Values!$F9),"",Values!O9)</f>
        <v>https://download.lenovo.com/Images/Parts/01EN353/01EN353_details.jpg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E570 parent</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Lenovo E570 E575 E570C. Por favor, revise la imagen y la descripción cuidadosamente antes de comprar cualquier teclado. Esto asegura que obtenga el teclado correcto para su portátil. Instalación fácil.</v>
      </c>
      <c r="AT10" s="28" t="str">
        <f>IF(ISBLANK(Values!E9),"",Values!H9)</f>
        <v>Escandinavo - nórdico</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51.99</v>
      </c>
    </row>
    <row r="11" spans="1:193" ht="48" x14ac:dyDescent="0.2">
      <c r="A11" s="2" t="str">
        <f>IF(ISBLANK(Values!E10),"",IF(Values!$B$37="EU","computercomponent","computer"))</f>
        <v>computercomponent</v>
      </c>
      <c r="B11" s="34" t="str">
        <f>IF(ISBLANK(Values!E10),"",Values!F10)</f>
        <v>Lenovo E570 - BE</v>
      </c>
      <c r="C11" s="30" t="str">
        <f>IF(ISBLANK(Values!E10),"","TellusRem")</f>
        <v>TellusRem</v>
      </c>
      <c r="D11" s="29">
        <f>IF(ISBLANK(Values!E10),"",Values!E10)</f>
        <v>5714401571070</v>
      </c>
      <c r="E11" s="2" t="str">
        <f>IF(ISBLANK(Values!E10),"","EAN")</f>
        <v>EAN</v>
      </c>
      <c r="F11" s="28" t="str">
        <f>IF(ISBLANK(Values!E10),"",IF(Values!J10, SUBSTITUTE(Values!$B$1, "{language}", Values!H10) &amp; " " &amp;Values!$B$3, SUBSTITUTE(Values!$B$2, "{language}", Values!$H10) &amp; " " &amp;Values!$B$3))</f>
        <v>Teclado de respuesto Belga sin retroiluminación  para Lenovo Thinkpad E570 E575 E570C</v>
      </c>
      <c r="G11" s="30" t="str">
        <f>IF(ISBLANK(Values!E10),"","TellusRem")</f>
        <v>TellusRem</v>
      </c>
      <c r="H11" s="2" t="str">
        <f>IF(ISBLANK(Values!E10),"",Values!$B$16)</f>
        <v>laptop-computer-replacement-parts</v>
      </c>
      <c r="I11" s="2" t="str">
        <f>IF(ISBLANK(Values!E10),"","4730574031")</f>
        <v>4730574031</v>
      </c>
      <c r="J11" s="32" t="str">
        <f>IF(ISBLANK(Values!E10),"",Values!F10 )</f>
        <v>Lenovo E570 - BE</v>
      </c>
      <c r="K11" s="28">
        <f>IF(ISBLANK(Values!E10),"",IF(Values!J10, Values!$B$4, Values!$B$5))</f>
        <v>51.99</v>
      </c>
      <c r="L11" s="28">
        <f>IF(ISBLANK(Values!E10),"",IF($CO11="DEFAULT", Values!$B$18, ""))</f>
        <v>5</v>
      </c>
      <c r="M11" s="28" t="str">
        <f>IF(ISBLANK(Values!E10),"",Values!$M10)</f>
        <v>https://download.lenovo.com/Images/Parts/01AX126/01AX126_A.jpg</v>
      </c>
      <c r="N11" s="28" t="str">
        <f>IF(ISBLANK(Values!$F10),"",Values!N10)</f>
        <v>https://download.lenovo.com/Images/Parts/01AX126/01AX126_B.jpg</v>
      </c>
      <c r="O11" s="28" t="str">
        <f>IF(ISBLANK(Values!$F10),"",Values!O10)</f>
        <v>https://download.lenovo.com/Images/Parts/01AX126/01AX126_details.jpg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E570 parent</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Lenovo E570 E575 E570C. Por favor, revise la imagen y la descripción cuidadosamente antes de comprar cualquier teclado. Esto asegura que obtenga el teclado correcto para su portátil. Instalación fácil.</v>
      </c>
      <c r="AT11" s="28" t="str">
        <f>IF(ISBLANK(Values!E10),"",Values!H10)</f>
        <v>Belga</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51.99</v>
      </c>
    </row>
    <row r="12" spans="1:193" ht="48" x14ac:dyDescent="0.2">
      <c r="A12" s="2" t="str">
        <f>IF(ISBLANK(Values!E11),"",IF(Values!$B$37="EU","computercomponent","computer"))</f>
        <v>computercomponent</v>
      </c>
      <c r="B12" s="34" t="str">
        <f>IF(ISBLANK(Values!E11),"",Values!F11)</f>
        <v>Lenovo E570 - BG</v>
      </c>
      <c r="C12" s="30" t="str">
        <f>IF(ISBLANK(Values!E11),"","TellusRem")</f>
        <v>TellusRem</v>
      </c>
      <c r="D12" s="29">
        <f>IF(ISBLANK(Values!E11),"",Values!E11)</f>
        <v>5714401571087</v>
      </c>
      <c r="E12" s="2" t="str">
        <f>IF(ISBLANK(Values!E11),"","EAN")</f>
        <v>EAN</v>
      </c>
      <c r="F12" s="28" t="str">
        <f>IF(ISBLANK(Values!E11),"",IF(Values!J11, SUBSTITUTE(Values!$B$1, "{language}", Values!H11) &amp; " " &amp;Values!$B$3, SUBSTITUTE(Values!$B$2, "{language}", Values!$H11) &amp; " " &amp;Values!$B$3))</f>
        <v>Teclado de respuesto Búlgaro sin retroiluminación  para Lenovo Thinkpad E570 E575 E570C</v>
      </c>
      <c r="G12" s="30" t="str">
        <f>IF(ISBLANK(Values!E11),"","TellusRem")</f>
        <v>TellusRem</v>
      </c>
      <c r="H12" s="2" t="str">
        <f>IF(ISBLANK(Values!E11),"",Values!$B$16)</f>
        <v>laptop-computer-replacement-parts</v>
      </c>
      <c r="I12" s="2" t="str">
        <f>IF(ISBLANK(Values!E11),"","4730574031")</f>
        <v>4730574031</v>
      </c>
      <c r="J12" s="32" t="str">
        <f>IF(ISBLANK(Values!E11),"",Values!F11 )</f>
        <v>Lenovo E570 - BG</v>
      </c>
      <c r="K12" s="28">
        <f>IF(ISBLANK(Values!E11),"",IF(Values!J11, Values!$B$4, Values!$B$5))</f>
        <v>51.99</v>
      </c>
      <c r="L12" s="28">
        <f>IF(ISBLANK(Values!E11),"",IF($CO12="DEFAULT", Values!$B$18, ""))</f>
        <v>5</v>
      </c>
      <c r="M12" s="28" t="str">
        <f>IF(ISBLANK(Values!E11),"",Values!$M11)</f>
        <v>https://download.lenovo.com/Images/Parts/01AX207/01AX207_A.jpg</v>
      </c>
      <c r="N12" s="28" t="str">
        <f>IF(ISBLANK(Values!$F11),"",Values!N11)</f>
        <v>https://download.lenovo.com/Images/Parts/01AX207/01AX207_B.jpg</v>
      </c>
      <c r="O12" s="28" t="str">
        <f>IF(ISBLANK(Values!$F11),"",Values!O11)</f>
        <v>https://download.lenovo.com/Images/Parts/01AX207/01AX207_details.jpg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E570 parent</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Búlgaro sin retroiluminación.</v>
      </c>
      <c r="AM12" s="2" t="str">
        <f>SUBSTITUTE(IF(ISBLANK(Values!E11),"",Values!$B$27), "{model}", Values!$B$3)</f>
        <v>👉 COMPATIBLE CON: Lenovo E570 E575 E570C. Por favor, revise la imagen y la descripción cuidadosamente antes de comprar cualquier teclado. Esto asegura que obtenga el teclado correcto para su portátil. Instalación fácil.</v>
      </c>
      <c r="AT12" s="28" t="str">
        <f>IF(ISBLANK(Values!E11),"",Values!H11)</f>
        <v>Búlgaro</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51.99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51.99</v>
      </c>
    </row>
    <row r="13" spans="1:193" ht="48" x14ac:dyDescent="0.2">
      <c r="A13" s="2" t="str">
        <f>IF(ISBLANK(Values!E12),"",IF(Values!$B$37="EU","computercomponent","computer"))</f>
        <v>computercomponent</v>
      </c>
      <c r="B13" s="34" t="str">
        <f>IF(ISBLANK(Values!E12),"",Values!F12)</f>
        <v>Lenovo E570 - CZ</v>
      </c>
      <c r="C13" s="30" t="str">
        <f>IF(ISBLANK(Values!E12),"","TellusRem")</f>
        <v>TellusRem</v>
      </c>
      <c r="D13" s="29">
        <f>IF(ISBLANK(Values!E12),"",Values!E12)</f>
        <v>5714401571094</v>
      </c>
      <c r="E13" s="2" t="str">
        <f>IF(ISBLANK(Values!E12),"","EAN")</f>
        <v>EAN</v>
      </c>
      <c r="F13" s="28" t="str">
        <f>IF(ISBLANK(Values!E12),"",IF(Values!J12, SUBSTITUTE(Values!$B$1, "{language}", Values!H12) &amp; " " &amp;Values!$B$3, SUBSTITUTE(Values!$B$2, "{language}", Values!$H12) &amp; " " &amp;Values!$B$3))</f>
        <v>Teclado de respuesto Checo sin retroiluminación  para Lenovo Thinkpad E570 E575 E570C</v>
      </c>
      <c r="G13" s="30" t="str">
        <f>IF(ISBLANK(Values!E12),"","TellusRem")</f>
        <v>TellusRem</v>
      </c>
      <c r="H13" s="2" t="str">
        <f>IF(ISBLANK(Values!E12),"",Values!$B$16)</f>
        <v>laptop-computer-replacement-parts</v>
      </c>
      <c r="I13" s="2" t="str">
        <f>IF(ISBLANK(Values!E12),"","4730574031")</f>
        <v>4730574031</v>
      </c>
      <c r="J13" s="32" t="str">
        <f>IF(ISBLANK(Values!E12),"",Values!F12 )</f>
        <v>Lenovo E570 - CZ</v>
      </c>
      <c r="K13" s="28">
        <f>IF(ISBLANK(Values!E12),"",IF(Values!J12, Values!$B$4, Values!$B$5))</f>
        <v>51.99</v>
      </c>
      <c r="L13" s="28">
        <f>IF(ISBLANK(Values!E12),"",IF($CO13="DEFAULT", Values!$B$18, ""))</f>
        <v>5</v>
      </c>
      <c r="M13" s="28" t="str">
        <f>IF(ISBLANK(Values!E12),"",Values!$M12)</f>
        <v>https://download.lenovo.com/Images/Parts/01AX168/01AX168_A.jpg</v>
      </c>
      <c r="N13" s="28" t="str">
        <f>IF(ISBLANK(Values!$F12),"",Values!N12)</f>
        <v>https://download.lenovo.com/Images/Parts/01AX168/01AX168_B.jpg</v>
      </c>
      <c r="O13" s="28" t="str">
        <f>IF(ISBLANK(Values!$F12),"",Values!O12)</f>
        <v>https://download.lenovo.com/Images/Parts/01AX168/01AX168_details.jpg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E570 parent</v>
      </c>
      <c r="Y13" s="32" t="str">
        <f>IF(ISBLANK(Values!E12),"","Size-Color")</f>
        <v>Size-Color</v>
      </c>
      <c r="Z13" s="30" t="str">
        <f>IF(ISBLANK(Values!E12),"","variation")</f>
        <v>variation</v>
      </c>
      <c r="AA13" s="2"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Checo sin retroiluminación.</v>
      </c>
      <c r="AM13" s="2" t="str">
        <f>SUBSTITUTE(IF(ISBLANK(Values!E12),"",Values!$B$27), "{model}", Values!$B$3)</f>
        <v>👉 COMPATIBLE CON: Lenovo E570 E575 E570C. Por favor, revise la imagen y la descripción cuidadosamente antes de comprar cualquier teclado. Esto asegura que obtenga el teclado correcto para su portátil. Instalación fácil.</v>
      </c>
      <c r="AT13" s="28" t="str">
        <f>IF(ISBLANK(Values!E12),"",Values!H12)</f>
        <v>Checo</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 t="str">
        <f>IF(ISBLANK(Values!E12),"","Parts")</f>
        <v>Parts</v>
      </c>
      <c r="DP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51.99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51.99</v>
      </c>
    </row>
    <row r="14" spans="1:193" ht="48" x14ac:dyDescent="0.2">
      <c r="A14" s="2" t="str">
        <f>IF(ISBLANK(Values!E13),"",IF(Values!$B$37="EU","computercomponent","computer"))</f>
        <v>computercomponent</v>
      </c>
      <c r="B14" s="34" t="str">
        <f>IF(ISBLANK(Values!E13),"",Values!F13)</f>
        <v>Lenovo E570 - DK</v>
      </c>
      <c r="C14" s="30" t="str">
        <f>IF(ISBLANK(Values!E13),"","TellusRem")</f>
        <v>TellusRem</v>
      </c>
      <c r="D14" s="29">
        <f>IF(ISBLANK(Values!E13),"",Values!E13)</f>
        <v>5714401571100</v>
      </c>
      <c r="E14" s="2" t="str">
        <f>IF(ISBLANK(Values!E13),"","EAN")</f>
        <v>EAN</v>
      </c>
      <c r="F14" s="28" t="str">
        <f>IF(ISBLANK(Values!E13),"",IF(Values!J13, SUBSTITUTE(Values!$B$1, "{language}", Values!H13) &amp; " " &amp;Values!$B$3, SUBSTITUTE(Values!$B$2, "{language}", Values!$H13) &amp; " " &amp;Values!$B$3))</f>
        <v>Teclado de respuesto Danés sin retroiluminación  para Lenovo Thinkpad E570 E575 E570C</v>
      </c>
      <c r="G14" s="30" t="str">
        <f>IF(ISBLANK(Values!E13),"","TellusRem")</f>
        <v>TellusRem</v>
      </c>
      <c r="H14" s="2" t="str">
        <f>IF(ISBLANK(Values!E13),"",Values!$B$16)</f>
        <v>laptop-computer-replacement-parts</v>
      </c>
      <c r="I14" s="2" t="str">
        <f>IF(ISBLANK(Values!E13),"","4730574031")</f>
        <v>4730574031</v>
      </c>
      <c r="J14" s="32" t="str">
        <f>IF(ISBLANK(Values!E13),"",Values!F13 )</f>
        <v>Lenovo E570 - DK</v>
      </c>
      <c r="K14" s="28">
        <f>IF(ISBLANK(Values!E13),"",IF(Values!J13, Values!$B$4, Values!$B$5))</f>
        <v>51.99</v>
      </c>
      <c r="L14" s="28">
        <f>IF(ISBLANK(Values!E13),"",IF($CO14="DEFAULT", Values!$B$18, ""))</f>
        <v>5</v>
      </c>
      <c r="M14" s="28" t="str">
        <f>IF(ISBLANK(Values!E13),"",Values!$M13)</f>
        <v>https://download.lenovo.com/Images/Parts/01AX169/01AX169_A.jpg</v>
      </c>
      <c r="N14" s="28" t="str">
        <f>IF(ISBLANK(Values!$F13),"",Values!N13)</f>
        <v>https://download.lenovo.com/Images/Parts/01AX169/01AX169_B.jpg</v>
      </c>
      <c r="O14" s="28" t="str">
        <f>IF(ISBLANK(Values!$F13),"",Values!O13)</f>
        <v>https://download.lenovo.com/Images/Parts/01AX169/01AX169_details.jpg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E570 parent</v>
      </c>
      <c r="Y14" s="32" t="str">
        <f>IF(ISBLANK(Values!E13),"","Size-Color")</f>
        <v>Size-Color</v>
      </c>
      <c r="Z14" s="30" t="str">
        <f>IF(ISBLANK(Values!E13),"","variation")</f>
        <v>variation</v>
      </c>
      <c r="AA14" s="2" t="str">
        <f>IF(ISBLANK(Values!E13),"",Values!$B$20)</f>
        <v>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Danés sin retroiluminación.</v>
      </c>
      <c r="AM14" s="2" t="str">
        <f>SUBSTITUTE(IF(ISBLANK(Values!E13),"",Values!$B$27), "{model}", Values!$B$3)</f>
        <v>👉 COMPATIBLE CON: Lenovo E570 E575 E570C. Por favor, revise la imagen y la descripción cuidadosamente antes de comprar cualquier teclado. Esto asegura que obtenga el teclado correcto para su portátil. Instalación fácil.</v>
      </c>
      <c r="AT14" s="28" t="str">
        <f>IF(ISBLANK(Values!E13),"",Values!H13)</f>
        <v>Danés</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 t="str">
        <f>IF(ISBLANK(Values!E13),"","Parts")</f>
        <v>Parts</v>
      </c>
      <c r="DP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51.99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0">
        <f>K14</f>
        <v>51.99</v>
      </c>
    </row>
    <row r="15" spans="1:193" ht="48" x14ac:dyDescent="0.2">
      <c r="A15" s="2" t="str">
        <f>IF(ISBLANK(Values!E14),"",IF(Values!$B$37="EU","computercomponent","computer"))</f>
        <v>computercomponent</v>
      </c>
      <c r="B15" s="34" t="str">
        <f>IF(ISBLANK(Values!E14),"",Values!F14)</f>
        <v>Lenovo E570 - HU</v>
      </c>
      <c r="C15" s="30" t="str">
        <f>IF(ISBLANK(Values!E14),"","TellusRem")</f>
        <v>TellusRem</v>
      </c>
      <c r="D15" s="29">
        <f>IF(ISBLANK(Values!E14),"",Values!E14)</f>
        <v>5714401571117</v>
      </c>
      <c r="E15" s="2" t="str">
        <f>IF(ISBLANK(Values!E14),"","EAN")</f>
        <v>EAN</v>
      </c>
      <c r="F15" s="28" t="str">
        <f>IF(ISBLANK(Values!E14),"",IF(Values!J14, SUBSTITUTE(Values!$B$1, "{language}", Values!H14) &amp; " " &amp;Values!$B$3, SUBSTITUTE(Values!$B$2, "{language}", Values!$H14) &amp; " " &amp;Values!$B$3))</f>
        <v>Teclado de respuesto Húngaro sin retroiluminación  para Lenovo Thinkpad E570 E575 E570C</v>
      </c>
      <c r="G15" s="30" t="str">
        <f>IF(ISBLANK(Values!E14),"","TellusRem")</f>
        <v>TellusRem</v>
      </c>
      <c r="H15" s="2" t="str">
        <f>IF(ISBLANK(Values!E14),"",Values!$B$16)</f>
        <v>laptop-computer-replacement-parts</v>
      </c>
      <c r="I15" s="2" t="str">
        <f>IF(ISBLANK(Values!E14),"","4730574031")</f>
        <v>4730574031</v>
      </c>
      <c r="J15" s="32" t="str">
        <f>IF(ISBLANK(Values!E14),"",Values!F14 )</f>
        <v>Lenovo E570 - HU</v>
      </c>
      <c r="K15" s="28">
        <f>IF(ISBLANK(Values!E14),"",IF(Values!J14, Values!$B$4, Values!$B$5))</f>
        <v>51.99</v>
      </c>
      <c r="L15" s="28">
        <f>IF(ISBLANK(Values!E14),"",IF($CO15="DEFAULT", Values!$B$18, ""))</f>
        <v>5</v>
      </c>
      <c r="M15" s="28" t="str">
        <f>IF(ISBLANK(Values!E14),"",Values!$M14)</f>
        <v>https://download.lenovo.com/Images/Parts/01AX215/01AX215_A.jpg</v>
      </c>
      <c r="N15" s="28" t="str">
        <f>IF(ISBLANK(Values!$F14),"",Values!N14)</f>
        <v>https://download.lenovo.com/Images/Parts/01AX215/01AX215_B.jpg</v>
      </c>
      <c r="O15" s="28" t="str">
        <f>IF(ISBLANK(Values!$F14),"",Values!O14)</f>
        <v>https://download.lenovo.com/Images/Parts/01AX215/01AX215_details.jpg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E570 parent</v>
      </c>
      <c r="Y15" s="32" t="str">
        <f>IF(ISBLANK(Values!E14),"","Size-Color")</f>
        <v>Size-Color</v>
      </c>
      <c r="Z15" s="30" t="str">
        <f>IF(ISBLANK(Values!E14),"","variation")</f>
        <v>variation</v>
      </c>
      <c r="AA15" s="2" t="str">
        <f>IF(ISBLANK(Values!E14),"",Values!$B$20)</f>
        <v>Update</v>
      </c>
      <c r="AB15" s="2"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3"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Húngaro sin retroiluminación.</v>
      </c>
      <c r="AM15" s="2" t="str">
        <f>SUBSTITUTE(IF(ISBLANK(Values!E14),"",Values!$B$27), "{model}", Values!$B$3)</f>
        <v>👉 COMPATIBLE CON: Lenovo E570 E575 E570C. Por favor, revise la imagen y la descripción cuidadosamente antes de comprar cualquier teclado. Esto asegura que obtenga el teclado correcto para su portátil. Instalación fácil.</v>
      </c>
      <c r="AT15" s="28" t="str">
        <f>IF(ISBLANK(Values!E14),"",Values!H14)</f>
        <v>Húngaro</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 t="str">
        <f>IF(ISBLANK(Values!E14),"","Parts")</f>
        <v>Parts</v>
      </c>
      <c r="DP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51.99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0">
        <f>K15</f>
        <v>51.99</v>
      </c>
    </row>
    <row r="16" spans="1:193" ht="48" x14ac:dyDescent="0.2">
      <c r="A16" s="2" t="str">
        <f>IF(ISBLANK(Values!E15),"",IF(Values!$B$37="EU","computercomponent","computer"))</f>
        <v>computercomponent</v>
      </c>
      <c r="B16" s="34" t="str">
        <f>IF(ISBLANK(Values!E15),"",Values!F15)</f>
        <v>Lenovo E570 - NL</v>
      </c>
      <c r="C16" s="30" t="str">
        <f>IF(ISBLANK(Values!E15),"","TellusRem")</f>
        <v>TellusRem</v>
      </c>
      <c r="D16" s="29">
        <f>IF(ISBLANK(Values!E15),"",Values!E15)</f>
        <v>5714401571124</v>
      </c>
      <c r="E16" s="2" t="str">
        <f>IF(ISBLANK(Values!E15),"","EAN")</f>
        <v>EAN</v>
      </c>
      <c r="F16" s="28" t="str">
        <f>IF(ISBLANK(Values!E15),"",IF(Values!J15, SUBSTITUTE(Values!$B$1, "{language}", Values!H15) &amp; " " &amp;Values!$B$3, SUBSTITUTE(Values!$B$2, "{language}", Values!$H15) &amp; " " &amp;Values!$B$3))</f>
        <v>Teclado de respuesto Holandés sin retroiluminación  para Lenovo Thinkpad E570 E575 E570C</v>
      </c>
      <c r="G16" s="30" t="str">
        <f>IF(ISBLANK(Values!E15),"","TellusRem")</f>
        <v>TellusRem</v>
      </c>
      <c r="H16" s="2" t="str">
        <f>IF(ISBLANK(Values!E15),"",Values!$B$16)</f>
        <v>laptop-computer-replacement-parts</v>
      </c>
      <c r="I16" s="2" t="str">
        <f>IF(ISBLANK(Values!E15),"","4730574031")</f>
        <v>4730574031</v>
      </c>
      <c r="J16" s="32" t="str">
        <f>IF(ISBLANK(Values!E15),"",Values!F15 )</f>
        <v>Lenovo E570 - NL</v>
      </c>
      <c r="K16" s="28">
        <f>IF(ISBLANK(Values!E15),"",IF(Values!J15, Values!$B$4, Values!$B$5))</f>
        <v>51.99</v>
      </c>
      <c r="L16" s="28">
        <f>IF(ISBLANK(Values!E15),"",IF($CO16="DEFAULT", Values!$B$18, ""))</f>
        <v>5</v>
      </c>
      <c r="M16" s="28" t="str">
        <f>IF(ISBLANK(Values!E15),"",Values!$M15)</f>
        <v>https://download.lenovo.com/Images/Parts/01AX219/01AX219_A.jpg</v>
      </c>
      <c r="N16" s="28" t="str">
        <f>IF(ISBLANK(Values!$F15),"",Values!N15)</f>
        <v>https://download.lenovo.com/Images/Parts/01AX219/01AX219_B.jpg</v>
      </c>
      <c r="O16" s="28" t="str">
        <f>IF(ISBLANK(Values!$F15),"",Values!O15)</f>
        <v>https://download.lenovo.com/Images/Parts/01AX219/01AX219_details.jpg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E570 parent</v>
      </c>
      <c r="Y16" s="32" t="str">
        <f>IF(ISBLANK(Values!E15),"","Size-Color")</f>
        <v>Size-Color</v>
      </c>
      <c r="Z16" s="30" t="str">
        <f>IF(ISBLANK(Values!E15),"","variation")</f>
        <v>variation</v>
      </c>
      <c r="AA16" s="2" t="str">
        <f>IF(ISBLANK(Values!E15),"",Values!$B$20)</f>
        <v>Update</v>
      </c>
      <c r="AB16" s="2"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3"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Holandés sin retroiluminación.</v>
      </c>
      <c r="AM16" s="2" t="str">
        <f>SUBSTITUTE(IF(ISBLANK(Values!E15),"",Values!$B$27), "{model}", Values!$B$3)</f>
        <v>👉 COMPATIBLE CON: Lenovo E570 E575 E570C. Por favor, revise la imagen y la descripción cuidadosamente antes de comprar cualquier teclado. Esto asegura que obtenga el teclado correcto para su portátil. Instalación fácil.</v>
      </c>
      <c r="AT16" s="28" t="str">
        <f>IF(ISBLANK(Values!E15),"",Values!H15)</f>
        <v>Holandés</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 t="str">
        <f>IF(ISBLANK(Values!E15),"","Parts")</f>
        <v>Parts</v>
      </c>
      <c r="DP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51.99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0">
        <f>K16</f>
        <v>51.99</v>
      </c>
    </row>
    <row r="17" spans="1:193" ht="48" x14ac:dyDescent="0.2">
      <c r="A17" s="2" t="str">
        <f>IF(ISBLANK(Values!E16),"",IF(Values!$B$37="EU","computercomponent","computer"))</f>
        <v>computercomponent</v>
      </c>
      <c r="B17" s="34" t="str">
        <f>IF(ISBLANK(Values!E16),"",Values!F16)</f>
        <v>Lenovo E570 - NO</v>
      </c>
      <c r="C17" s="30" t="str">
        <f>IF(ISBLANK(Values!E16),"","TellusRem")</f>
        <v>TellusRem</v>
      </c>
      <c r="D17" s="29">
        <f>IF(ISBLANK(Values!E16),"",Values!E16)</f>
        <v>5714401571131</v>
      </c>
      <c r="E17" s="2" t="str">
        <f>IF(ISBLANK(Values!E16),"","EAN")</f>
        <v>EAN</v>
      </c>
      <c r="F17" s="28" t="str">
        <f>IF(ISBLANK(Values!E16),"",IF(Values!J16, SUBSTITUTE(Values!$B$1, "{language}", Values!H16) &amp; " " &amp;Values!$B$3, SUBSTITUTE(Values!$B$2, "{language}", Values!$H16) &amp; " " &amp;Values!$B$3))</f>
        <v>Teclado de respuesto Noruego sin retroiluminación  para Lenovo Thinkpad E570 E575 E570C</v>
      </c>
      <c r="G17" s="30" t="str">
        <f>IF(ISBLANK(Values!E16),"","TellusRem")</f>
        <v>TellusRem</v>
      </c>
      <c r="H17" s="2" t="str">
        <f>IF(ISBLANK(Values!E16),"",Values!$B$16)</f>
        <v>laptop-computer-replacement-parts</v>
      </c>
      <c r="I17" s="2" t="str">
        <f>IF(ISBLANK(Values!E16),"","4730574031")</f>
        <v>4730574031</v>
      </c>
      <c r="J17" s="32" t="str">
        <f>IF(ISBLANK(Values!E16),"",Values!F16 )</f>
        <v>Lenovo E570 - NO</v>
      </c>
      <c r="K17" s="28">
        <f>IF(ISBLANK(Values!E16),"",IF(Values!J16, Values!$B$4, Values!$B$5))</f>
        <v>51.99</v>
      </c>
      <c r="L17" s="28">
        <f>IF(ISBLANK(Values!E16),"",IF($CO17="DEFAULT", Values!$B$18, ""))</f>
        <v>5</v>
      </c>
      <c r="M17" s="28" t="str">
        <f>IF(ISBLANK(Values!E16),"",Values!$M16)</f>
        <v>https://download.lenovo.com/Images/Parts/01AX220/01AX220_A.jpg</v>
      </c>
      <c r="N17" s="28" t="str">
        <f>IF(ISBLANK(Values!$F16),"",Values!N16)</f>
        <v>https://download.lenovo.com/Images/Parts/01AX220/01AX220_B.jpg</v>
      </c>
      <c r="O17" s="28" t="str">
        <f>IF(ISBLANK(Values!$F16),"",Values!O16)</f>
        <v>https://download.lenovo.com/Images/Parts/01AX220/01AX220_details.jpg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E570 parent</v>
      </c>
      <c r="Y17" s="32" t="str">
        <f>IF(ISBLANK(Values!E16),"","Size-Color")</f>
        <v>Size-Color</v>
      </c>
      <c r="Z17" s="30" t="str">
        <f>IF(ISBLANK(Values!E16),"","variation")</f>
        <v>variation</v>
      </c>
      <c r="AA17" s="2" t="str">
        <f>IF(ISBLANK(Values!E16),"",Values!$B$20)</f>
        <v>Update</v>
      </c>
      <c r="AB17" s="2"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3"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Noruego sin retroiluminación.</v>
      </c>
      <c r="AM17" s="2" t="str">
        <f>SUBSTITUTE(IF(ISBLANK(Values!E16),"",Values!$B$27), "{model}", Values!$B$3)</f>
        <v>👉 COMPATIBLE CON: Lenovo E570 E575 E570C. Por favor, revise la imagen y la descripción cuidadosamente antes de comprar cualquier teclado. Esto asegura que obtenga el teclado correcto para su portátil. Instalación fácil.</v>
      </c>
      <c r="AT17" s="28" t="str">
        <f>IF(ISBLANK(Values!E16),"",Values!H16)</f>
        <v>Noruego</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 t="str">
        <f>IF(ISBLANK(Values!E16),"","Parts")</f>
        <v>Parts</v>
      </c>
      <c r="DP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51.99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0">
        <f>K17</f>
        <v>51.99</v>
      </c>
    </row>
    <row r="18" spans="1:193" ht="48" x14ac:dyDescent="0.2">
      <c r="A18" s="2" t="str">
        <f>IF(ISBLANK(Values!E17),"",IF(Values!$B$37="EU","computercomponent","computer"))</f>
        <v>computercomponent</v>
      </c>
      <c r="B18" s="34" t="str">
        <f>IF(ISBLANK(Values!E17),"",Values!F17)</f>
        <v>Lenovo E570 - PL</v>
      </c>
      <c r="C18" s="30" t="str">
        <f>IF(ISBLANK(Values!E17),"","TellusRem")</f>
        <v>TellusRem</v>
      </c>
      <c r="D18" s="29">
        <f>IF(ISBLANK(Values!E17),"",Values!E17)</f>
        <v>5714401571148</v>
      </c>
      <c r="E18" s="2" t="str">
        <f>IF(ISBLANK(Values!E17),"","EAN")</f>
        <v>EAN</v>
      </c>
      <c r="F18" s="28" t="str">
        <f>IF(ISBLANK(Values!E17),"",IF(Values!J17, SUBSTITUTE(Values!$B$1, "{language}", Values!H17) &amp; " " &amp;Values!$B$3, SUBSTITUTE(Values!$B$2, "{language}", Values!$H17) &amp; " " &amp;Values!$B$3))</f>
        <v>Teclado de respuesto Polaco sin retroiluminación  para Lenovo Thinkpad E570 E575 E570C</v>
      </c>
      <c r="G18" s="30" t="str">
        <f>IF(ISBLANK(Values!E17),"","TellusRem")</f>
        <v>TellusRem</v>
      </c>
      <c r="H18" s="2" t="str">
        <f>IF(ISBLANK(Values!E17),"",Values!$B$16)</f>
        <v>laptop-computer-replacement-parts</v>
      </c>
      <c r="I18" s="2" t="str">
        <f>IF(ISBLANK(Values!E17),"","4730574031")</f>
        <v>4730574031</v>
      </c>
      <c r="J18" s="32" t="str">
        <f>IF(ISBLANK(Values!E17),"",Values!F17 )</f>
        <v>Lenovo E570 - PL</v>
      </c>
      <c r="K18" s="28">
        <f>IF(ISBLANK(Values!E17),"",IF(Values!J17, Values!$B$4, Values!$B$5))</f>
        <v>51.99</v>
      </c>
      <c r="L18" s="28">
        <f>IF(ISBLANK(Values!E17),"",IF($CO18="DEFAULT", Values!$B$18, ""))</f>
        <v>5</v>
      </c>
      <c r="M18" s="28" t="str">
        <f>IF(ISBLANK(Values!E17),"",Values!$M17)</f>
        <v>https://download.lenovo.com/Images/Parts/01AX221/01AX221_A.jpg</v>
      </c>
      <c r="N18" s="28" t="str">
        <f>IF(ISBLANK(Values!$F17),"",Values!N17)</f>
        <v>https://download.lenovo.com/Images/Parts/01AX221/01AX221_B.jpg</v>
      </c>
      <c r="O18" s="28" t="str">
        <f>IF(ISBLANK(Values!$F17),"",Values!O17)</f>
        <v>https://download.lenovo.com/Images/Parts/01AX221/01AX221_details.jpg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E570 parent</v>
      </c>
      <c r="Y18" s="32" t="str">
        <f>IF(ISBLANK(Values!E17),"","Size-Color")</f>
        <v>Size-Color</v>
      </c>
      <c r="Z18" s="30" t="str">
        <f>IF(ISBLANK(Values!E17),"","variation")</f>
        <v>variation</v>
      </c>
      <c r="AA18" s="2" t="str">
        <f>IF(ISBLANK(Values!E17),"",Values!$B$20)</f>
        <v>Update</v>
      </c>
      <c r="AB18" s="2"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3"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Polaco sin retroiluminación.</v>
      </c>
      <c r="AM18" s="2" t="str">
        <f>SUBSTITUTE(IF(ISBLANK(Values!E17),"",Values!$B$27), "{model}", Values!$B$3)</f>
        <v>👉 COMPATIBLE CON: Lenovo E570 E575 E570C. Por favor, revise la imagen y la descripción cuidadosamente antes de comprar cualquier teclado. Esto asegura que obtenga el teclado correcto para su portátil. Instalación fácil.</v>
      </c>
      <c r="AT18" s="28" t="str">
        <f>IF(ISBLANK(Values!E17),"",Values!H17)</f>
        <v>Polaco</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 t="str">
        <f>IF(ISBLANK(Values!E17),"","Parts")</f>
        <v>Parts</v>
      </c>
      <c r="DP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51.99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0">
        <f>K18</f>
        <v>51.99</v>
      </c>
    </row>
    <row r="19" spans="1:193" ht="48" x14ac:dyDescent="0.2">
      <c r="A19" s="2" t="str">
        <f>IF(ISBLANK(Values!E18),"",IF(Values!$B$37="EU","computercomponent","computer"))</f>
        <v>computercomponent</v>
      </c>
      <c r="B19" s="34" t="str">
        <f>IF(ISBLANK(Values!E18),"",Values!F18)</f>
        <v>Lenovo E570 - PT</v>
      </c>
      <c r="C19" s="30" t="str">
        <f>IF(ISBLANK(Values!E18),"","TellusRem")</f>
        <v>TellusRem</v>
      </c>
      <c r="D19" s="29">
        <f>IF(ISBLANK(Values!E18),"",Values!E18)</f>
        <v>5714401571155</v>
      </c>
      <c r="E19" s="2" t="str">
        <f>IF(ISBLANK(Values!E18),"","EAN")</f>
        <v>EAN</v>
      </c>
      <c r="F19" s="28" t="str">
        <f>IF(ISBLANK(Values!E18),"",IF(Values!J18, SUBSTITUTE(Values!$B$1, "{language}", Values!H18) &amp; " " &amp;Values!$B$3, SUBSTITUTE(Values!$B$2, "{language}", Values!$H18) &amp; " " &amp;Values!$B$3))</f>
        <v>Teclado de respuesto Portugués sin retroiluminación  para Lenovo Thinkpad E570 E575 E570C</v>
      </c>
      <c r="G19" s="30" t="str">
        <f>IF(ISBLANK(Values!E18),"","TellusRem")</f>
        <v>TellusRem</v>
      </c>
      <c r="H19" s="2" t="str">
        <f>IF(ISBLANK(Values!E18),"",Values!$B$16)</f>
        <v>laptop-computer-replacement-parts</v>
      </c>
      <c r="I19" s="2" t="str">
        <f>IF(ISBLANK(Values!E18),"","4730574031")</f>
        <v>4730574031</v>
      </c>
      <c r="J19" s="32" t="str">
        <f>IF(ISBLANK(Values!E18),"",Values!F18 )</f>
        <v>Lenovo E570 - PT</v>
      </c>
      <c r="K19" s="28">
        <f>IF(ISBLANK(Values!E18),"",IF(Values!J18, Values!$B$4, Values!$B$5))</f>
        <v>51.99</v>
      </c>
      <c r="L19" s="28">
        <f>IF(ISBLANK(Values!E18),"",IF($CO19="DEFAULT", Values!$B$18, ""))</f>
        <v>5</v>
      </c>
      <c r="M19" s="28" t="str">
        <f>IF(ISBLANK(Values!E18),"",Values!$M18)</f>
        <v>https://download.lenovo.com/Images/Parts/01AX222/01AX222_A.jpg</v>
      </c>
      <c r="N19" s="28" t="str">
        <f>IF(ISBLANK(Values!$F18),"",Values!N18)</f>
        <v>https://download.lenovo.com/Images/Parts/01AX222/01AX222_B.jpg</v>
      </c>
      <c r="O19" s="28" t="str">
        <f>IF(ISBLANK(Values!$F18),"",Values!O18)</f>
        <v>https://download.lenovo.com/Images/Parts/01AX222/01AX222_details.jpg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E570 parent</v>
      </c>
      <c r="Y19" s="32" t="str">
        <f>IF(ISBLANK(Values!E18),"","Size-Color")</f>
        <v>Size-Color</v>
      </c>
      <c r="Z19" s="30" t="str">
        <f>IF(ISBLANK(Values!E18),"","variation")</f>
        <v>variation</v>
      </c>
      <c r="AA19" s="2" t="str">
        <f>IF(ISBLANK(Values!E18),"",Values!$B$20)</f>
        <v>Update</v>
      </c>
      <c r="AB19" s="2"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3"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Portugués sin retroiluminación.</v>
      </c>
      <c r="AM19" s="2" t="str">
        <f>SUBSTITUTE(IF(ISBLANK(Values!E18),"",Values!$B$27), "{model}", Values!$B$3)</f>
        <v>👉 COMPATIBLE CON: Lenovo E570 E575 E570C. Por favor, revise la imagen y la descripción cuidadosamente antes de comprar cualquier teclado. Esto asegura que obtenga el teclado correcto para su portátil. Instalación fácil.</v>
      </c>
      <c r="AT19" s="28" t="str">
        <f>IF(ISBLANK(Values!E18),"",Values!H18)</f>
        <v>Portugués</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 t="str">
        <f>IF(ISBLANK(Values!E18),"","Parts")</f>
        <v>Parts</v>
      </c>
      <c r="DP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51.99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0">
        <f>K19</f>
        <v>51.99</v>
      </c>
    </row>
    <row r="20" spans="1:193" ht="48" x14ac:dyDescent="0.2">
      <c r="A20" s="2" t="str">
        <f>IF(ISBLANK(Values!E19),"",IF(Values!$B$37="EU","computercomponent","computer"))</f>
        <v>computercomponent</v>
      </c>
      <c r="B20" s="34" t="str">
        <f>IF(ISBLANK(Values!E19),"",Values!F19)</f>
        <v>Lenovo E570 - SE/FI</v>
      </c>
      <c r="C20" s="30" t="str">
        <f>IF(ISBLANK(Values!E19),"","TellusRem")</f>
        <v>TellusRem</v>
      </c>
      <c r="D20" s="29">
        <f>IF(ISBLANK(Values!E19),"",Values!E19)</f>
        <v>5714401571162</v>
      </c>
      <c r="E20" s="2"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E570 E575 E570C</v>
      </c>
      <c r="G20" s="30" t="str">
        <f>IF(ISBLANK(Values!E19),"","TellusRem")</f>
        <v>TellusRem</v>
      </c>
      <c r="H20" s="2" t="str">
        <f>IF(ISBLANK(Values!E19),"",Values!$B$16)</f>
        <v>laptop-computer-replacement-parts</v>
      </c>
      <c r="I20" s="2" t="str">
        <f>IF(ISBLANK(Values!E19),"","4730574031")</f>
        <v>4730574031</v>
      </c>
      <c r="J20" s="32" t="str">
        <f>IF(ISBLANK(Values!E19),"",Values!F19 )</f>
        <v>Lenovo E570 - SE/FI</v>
      </c>
      <c r="K20" s="28">
        <f>IF(ISBLANK(Values!E19),"",IF(Values!J19, Values!$B$4, Values!$B$5))</f>
        <v>51.99</v>
      </c>
      <c r="L20" s="28">
        <f>IF(ISBLANK(Values!E19),"",IF($CO20="DEFAULT", Values!$B$18, ""))</f>
        <v>5</v>
      </c>
      <c r="M20" s="28" t="str">
        <f>IF(ISBLANK(Values!E19),"",Values!$M19)</f>
        <v>https://download.lenovo.com/Images/Parts/01AX226/01AX226_A.jpg</v>
      </c>
      <c r="N20" s="28" t="str">
        <f>IF(ISBLANK(Values!$F19),"",Values!N19)</f>
        <v>https://download.lenovo.com/Images/Parts/01AX226/01AX226_B.jpg</v>
      </c>
      <c r="O20" s="28" t="str">
        <f>IF(ISBLANK(Values!$F19),"",Values!O19)</f>
        <v>https://download.lenovo.com/Images/Parts/01AX226/01AX226_details.jpg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E570 parent</v>
      </c>
      <c r="Y20" s="32" t="str">
        <f>IF(ISBLANK(Values!E19),"","Size-Color")</f>
        <v>Size-Color</v>
      </c>
      <c r="Z20" s="30" t="str">
        <f>IF(ISBLANK(Values!E19),"","variation")</f>
        <v>variation</v>
      </c>
      <c r="AA20" s="2" t="str">
        <f>IF(ISBLANK(Values!E19),"",Values!$B$20)</f>
        <v>Update</v>
      </c>
      <c r="AB20" s="2"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3"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Sueco – Finlandes sin retroiluminación.</v>
      </c>
      <c r="AM20" s="2" t="str">
        <f>SUBSTITUTE(IF(ISBLANK(Values!E19),"",Values!$B$27), "{model}", Values!$B$3)</f>
        <v>👉 COMPATIBLE CON: Lenovo E570 E575 E570C. Por favor, revise la imagen y la descripción cuidadosamente antes de comprar cualquier teclado. Esto asegura que obtenga el teclado correcto para su portátil. Instalación fácil.</v>
      </c>
      <c r="AT20" s="28" t="str">
        <f>IF(ISBLANK(Values!E19),"",Values!H19)</f>
        <v>Sueco – Finlandes</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 t="str">
        <f>IF(ISBLANK(Values!E19),"","Parts")</f>
        <v>Parts</v>
      </c>
      <c r="DP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51.99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0">
        <f>K20</f>
        <v>51.99</v>
      </c>
    </row>
    <row r="21" spans="1:193" ht="48" x14ac:dyDescent="0.2">
      <c r="A21" s="2" t="str">
        <f>IF(ISBLANK(Values!E20),"",IF(Values!$B$37="EU","computercomponent","computer"))</f>
        <v>computercomponent</v>
      </c>
      <c r="B21" s="34" t="str">
        <f>IF(ISBLANK(Values!E20),"",Values!F20)</f>
        <v>Lenovo E570 - CH</v>
      </c>
      <c r="C21" s="30" t="str">
        <f>IF(ISBLANK(Values!E20),"","TellusRem")</f>
        <v>TellusRem</v>
      </c>
      <c r="D21" s="29">
        <f>IF(ISBLANK(Values!E20),"",Values!E20)</f>
        <v>5714401571179</v>
      </c>
      <c r="E21" s="2" t="str">
        <f>IF(ISBLANK(Values!E20),"","EAN")</f>
        <v>EAN</v>
      </c>
      <c r="F21" s="28" t="str">
        <f>IF(ISBLANK(Values!E20),"",IF(Values!J20, SUBSTITUTE(Values!$B$1, "{language}", Values!H20) &amp; " " &amp;Values!$B$3, SUBSTITUTE(Values!$B$2, "{language}", Values!$H20) &amp; " " &amp;Values!$B$3))</f>
        <v>Teclado de respuesto Suizo sin retroiluminación  para Lenovo Thinkpad E570 E575 E570C</v>
      </c>
      <c r="G21" s="30" t="str">
        <f>IF(ISBLANK(Values!E20),"","TellusRem")</f>
        <v>TellusRem</v>
      </c>
      <c r="H21" s="2" t="str">
        <f>IF(ISBLANK(Values!E20),"",Values!$B$16)</f>
        <v>laptop-computer-replacement-parts</v>
      </c>
      <c r="I21" s="2" t="str">
        <f>IF(ISBLANK(Values!E20),"","4730574031")</f>
        <v>4730574031</v>
      </c>
      <c r="J21" s="32" t="str">
        <f>IF(ISBLANK(Values!E20),"",Values!F20 )</f>
        <v>Lenovo E570 - CH</v>
      </c>
      <c r="K21" s="28">
        <f>IF(ISBLANK(Values!E20),"",IF(Values!J20, Values!$B$4, Values!$B$5))</f>
        <v>51.99</v>
      </c>
      <c r="L21" s="28">
        <f>IF(ISBLANK(Values!E20),"",IF($CO21="DEFAULT", Values!$B$18, ""))</f>
        <v>5</v>
      </c>
      <c r="M21" s="28" t="str">
        <f>IF(ISBLANK(Values!E20),"",Values!$M20)</f>
        <v>https://download.lenovo.com/Images/Parts/01AX227/01AX227_A.jpg</v>
      </c>
      <c r="N21" s="28" t="str">
        <f>IF(ISBLANK(Values!$F20),"",Values!N20)</f>
        <v>https://download.lenovo.com/Images/Parts/01AX227/01AX227_B.jpg</v>
      </c>
      <c r="O21" s="28" t="str">
        <f>IF(ISBLANK(Values!$F20),"",Values!O20)</f>
        <v>https://download.lenovo.com/Images/Parts/01AX227/01AX227_details.jpg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E570 parent</v>
      </c>
      <c r="Y21" s="32" t="str">
        <f>IF(ISBLANK(Values!E20),"","Size-Color")</f>
        <v>Size-Color</v>
      </c>
      <c r="Z21" s="30" t="str">
        <f>IF(ISBLANK(Values!E20),"","variation")</f>
        <v>variation</v>
      </c>
      <c r="AA21" s="2" t="str">
        <f>IF(ISBLANK(Values!E20),"",Values!$B$20)</f>
        <v>Update</v>
      </c>
      <c r="AB21" s="2"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3"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Suizo sin retroiluminación.</v>
      </c>
      <c r="AM21" s="2" t="str">
        <f>SUBSTITUTE(IF(ISBLANK(Values!E20),"",Values!$B$27), "{model}", Values!$B$3)</f>
        <v>👉 COMPATIBLE CON: Lenovo E570 E575 E570C. Por favor, revise la imagen y la descripción cuidadosamente antes de comprar cualquier teclado. Esto asegura que obtenga el teclado correcto para su portátil. Instalación fácil.</v>
      </c>
      <c r="AT21" s="28" t="str">
        <f>IF(ISBLANK(Values!E20),"",Values!H20)</f>
        <v>Suizo</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 t="str">
        <f>IF(ISBLANK(Values!E20),"","Parts")</f>
        <v>Parts</v>
      </c>
      <c r="DP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51.99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0">
        <f>K21</f>
        <v>51.99</v>
      </c>
    </row>
    <row r="22" spans="1:193" ht="48" x14ac:dyDescent="0.2">
      <c r="A22" s="2" t="str">
        <f>IF(ISBLANK(Values!E21),"",IF(Values!$B$37="EU","computercomponent","computer"))</f>
        <v>computercomponent</v>
      </c>
      <c r="B22" s="34" t="str">
        <f>IF(ISBLANK(Values!E21),"",Values!F21)</f>
        <v>Lenovo E570 - US INT</v>
      </c>
      <c r="C22" s="30" t="str">
        <f>IF(ISBLANK(Values!E21),"","TellusRem")</f>
        <v>TellusRem</v>
      </c>
      <c r="D22" s="29">
        <f>IF(ISBLANK(Values!E21),"",Values!E21)</f>
        <v>5714401571186</v>
      </c>
      <c r="E22" s="2"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E570 E575 E570C</v>
      </c>
      <c r="G22" s="30" t="str">
        <f>IF(ISBLANK(Values!E21),"","TellusRem")</f>
        <v>TellusRem</v>
      </c>
      <c r="H22" s="2" t="str">
        <f>IF(ISBLANK(Values!E21),"",Values!$B$16)</f>
        <v>laptop-computer-replacement-parts</v>
      </c>
      <c r="I22" s="2" t="str">
        <f>IF(ISBLANK(Values!E21),"","4730574031")</f>
        <v>4730574031</v>
      </c>
      <c r="J22" s="32" t="str">
        <f>IF(ISBLANK(Values!E21),"",Values!F21 )</f>
        <v>Lenovo E570 - US INT</v>
      </c>
      <c r="K22" s="28">
        <f>IF(ISBLANK(Values!E21),"",IF(Values!J21, Values!$B$4, Values!$B$5))</f>
        <v>51.99</v>
      </c>
      <c r="L22" s="28">
        <f>IF(ISBLANK(Values!E21),"",IF($CO22="DEFAULT", Values!$B$18, ""))</f>
        <v>5</v>
      </c>
      <c r="M22" s="28" t="str">
        <f>IF(ISBLANK(Values!E21),"",Values!$M21)</f>
        <v>https://download.lenovo.com/Images/Parts/01AX150/01AX150_A.jpg</v>
      </c>
      <c r="N22" s="28" t="str">
        <f>IF(ISBLANK(Values!$F21),"",Values!N21)</f>
        <v>https://download.lenovo.com/Images/Parts/01AX150/01AX150_B.jpg</v>
      </c>
      <c r="O22" s="28" t="str">
        <f>IF(ISBLANK(Values!$F21),"",Values!O21)</f>
        <v>https://download.lenovo.com/Images/Parts/01AX150/01AX150_details.jpg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E570 parent</v>
      </c>
      <c r="Y22" s="32" t="str">
        <f>IF(ISBLANK(Values!E21),"","Size-Color")</f>
        <v>Size-Color</v>
      </c>
      <c r="Z22" s="30" t="str">
        <f>IF(ISBLANK(Values!E21),"","variation")</f>
        <v>variation</v>
      </c>
      <c r="AA22" s="2" t="str">
        <f>IF(ISBLANK(Values!E21),"",Values!$B$20)</f>
        <v>Update</v>
      </c>
      <c r="AB22" s="2"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3"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internacional sin retroiluminación.</v>
      </c>
      <c r="AM22" s="2" t="str">
        <f>SUBSTITUTE(IF(ISBLANK(Values!E21),"",Values!$B$27), "{model}", Values!$B$3)</f>
        <v>👉 COMPATIBLE CON: Lenovo E570 E575 E570C. Por favor, revise la imagen y la descripción cuidadosamente antes de comprar cualquier teclado. Esto asegura que obtenga el teclado correcto para su portátil. Instalación fácil.</v>
      </c>
      <c r="AT22" s="28" t="str">
        <f>IF(ISBLANK(Values!E21),"",Values!H21)</f>
        <v>US internacional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 t="str">
        <f>IF(ISBLANK(Values!E21),"","Parts")</f>
        <v>Parts</v>
      </c>
      <c r="DP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51.99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0">
        <f>K22</f>
        <v>51.99</v>
      </c>
    </row>
    <row r="23" spans="1:193" s="36" customFormat="1" ht="48" x14ac:dyDescent="0.2">
      <c r="A23" s="2" t="str">
        <f>IF(ISBLANK(Values!E22),"",IF(Values!$B$37="EU","computercomponent","computer"))</f>
        <v>computercomponent</v>
      </c>
      <c r="B23" s="34" t="str">
        <f>IF(ISBLANK(Values!E22),"",Values!F22)</f>
        <v>Lenovo E570 - RUS</v>
      </c>
      <c r="C23" s="30" t="str">
        <f>IF(ISBLANK(Values!E22),"","TellusRem")</f>
        <v>TellusRem</v>
      </c>
      <c r="D23" s="29">
        <f>IF(ISBLANK(Values!E22),"",Values!E22)</f>
        <v>5714401571193</v>
      </c>
      <c r="E23" s="2" t="str">
        <f>IF(ISBLANK(Values!E22),"","EAN")</f>
        <v>EAN</v>
      </c>
      <c r="F23" s="28" t="str">
        <f>IF(ISBLANK(Values!E22),"",IF(Values!J22, SUBSTITUTE(Values!$B$1, "{language}", Values!H22) &amp; " " &amp;Values!$B$3, SUBSTITUTE(Values!$B$2, "{language}", Values!$H22) &amp; " " &amp;Values!$B$3))</f>
        <v>Teclado de respuesto Ruso sin retroiluminación  para Lenovo Thinkpad E570 E575 E570C</v>
      </c>
      <c r="G23" s="30" t="str">
        <f>IF(ISBLANK(Values!E22),"","TellusRem")</f>
        <v>TellusRem</v>
      </c>
      <c r="H23" s="2" t="str">
        <f>IF(ISBLANK(Values!E22),"",Values!$B$16)</f>
        <v>laptop-computer-replacement-parts</v>
      </c>
      <c r="I23" s="2" t="str">
        <f>IF(ISBLANK(Values!E22),"","4730574031")</f>
        <v>4730574031</v>
      </c>
      <c r="J23" s="32" t="str">
        <f>IF(ISBLANK(Values!E22),"",Values!F22 )</f>
        <v>Lenovo E570 - RUS</v>
      </c>
      <c r="K23" s="28">
        <f>IF(ISBLANK(Values!E22),"",IF(Values!J22, Values!$B$4, Values!$B$5))</f>
        <v>51.99</v>
      </c>
      <c r="L23" s="28">
        <f>IF(ISBLANK(Values!E22),"",IF($CO23="DEFAULT", Values!$B$18, ""))</f>
        <v>5</v>
      </c>
      <c r="M23" s="28" t="str">
        <f>IF(ISBLANK(Values!E22),"",Values!$M22)</f>
        <v>https://download.lenovo.com/Images/Parts/01AX223/01AX223_A.jpg</v>
      </c>
      <c r="N23" s="28" t="str">
        <f>IF(ISBLANK(Values!$F22),"",Values!N22)</f>
        <v>https://download.lenovo.com/Images/Parts/01AX223/01AX223_B.jpg</v>
      </c>
      <c r="O23" s="28" t="str">
        <f>IF(ISBLANK(Values!$F22),"",Values!O22)</f>
        <v>https://download.lenovo.com/Images/Parts/01AX223/01AX223_details.jpg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E570 parent</v>
      </c>
      <c r="Y23" s="32" t="str">
        <f>IF(ISBLANK(Values!E22),"","Size-Color")</f>
        <v>Size-Color</v>
      </c>
      <c r="Z23" s="30" t="str">
        <f>IF(ISBLANK(Values!E22),"","variation")</f>
        <v>variation</v>
      </c>
      <c r="AA23" s="2" t="str">
        <f>IF(ISBLANK(Values!E22),"",Values!$B$20)</f>
        <v>Update</v>
      </c>
      <c r="AB23" s="2"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3"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Ruso sin retroiluminación.</v>
      </c>
      <c r="AM23" s="2" t="str">
        <f>SUBSTITUTE(IF(ISBLANK(Values!E22),"",Values!$B$27), "{model}", Values!$B$3)</f>
        <v>👉 COMPATIBLE CON: Lenovo E570 E575 E570C.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IF(ISBLANK(Values!E22),"",Values!H22)</f>
        <v>Ruso</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51.99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1">
        <f>K23</f>
        <v>51.99</v>
      </c>
    </row>
    <row r="24" spans="1:193" s="36" customFormat="1" ht="48" x14ac:dyDescent="0.2">
      <c r="A24" s="2" t="str">
        <f>IF(ISBLANK(Values!E23),"",IF(Values!$B$37="EU","computercomponent","computer"))</f>
        <v>computercomponent</v>
      </c>
      <c r="B24" s="34" t="str">
        <f>IF(ISBLANK(Values!E23),"",Values!F23)</f>
        <v>Lenovo E570 - US</v>
      </c>
      <c r="C24" s="30" t="str">
        <f>IF(ISBLANK(Values!E23),"","TellusRem")</f>
        <v>TellusRem</v>
      </c>
      <c r="D24" s="29">
        <f>IF(ISBLANK(Values!E23),"",Values!E23)</f>
        <v>5714401571209</v>
      </c>
      <c r="E24" s="2" t="str">
        <f>IF(ISBLANK(Values!E23),"","EAN")</f>
        <v>EAN</v>
      </c>
      <c r="F24" s="28" t="str">
        <f>IF(ISBLANK(Values!E23),"",IF(Values!J23, SUBSTITUTE(Values!$B$1, "{language}", Values!H23) &amp; " " &amp;Values!$B$3, SUBSTITUTE(Values!$B$2, "{language}", Values!$H23) &amp; " " &amp;Values!$B$3))</f>
        <v>Teclado de respuesto US sin retroiluminación  para Lenovo Thinkpad E570 E575 E570C</v>
      </c>
      <c r="G24" s="30" t="str">
        <f>IF(ISBLANK(Values!E23),"","TellusRem")</f>
        <v>TellusRem</v>
      </c>
      <c r="H24" s="2" t="str">
        <f>IF(ISBLANK(Values!E23),"",Values!$B$16)</f>
        <v>laptop-computer-replacement-parts</v>
      </c>
      <c r="I24" s="2" t="str">
        <f>IF(ISBLANK(Values!E23),"","4730574031")</f>
        <v>4730574031</v>
      </c>
      <c r="J24" s="32" t="str">
        <f>IF(ISBLANK(Values!E23),"",Values!F23 )</f>
        <v>Lenovo E570 - US</v>
      </c>
      <c r="K24" s="28">
        <f>IF(ISBLANK(Values!E23),"",IF(Values!J23, Values!$B$4, Values!$B$5))</f>
        <v>51.99</v>
      </c>
      <c r="L24" s="28">
        <f>IF(ISBLANK(Values!E23),"",IF($CO24="DEFAULT", Values!$B$18, ""))</f>
        <v>5</v>
      </c>
      <c r="M24" s="28" t="str">
        <f>IF(ISBLANK(Values!E23),"",Values!$M23)</f>
        <v>https://download.lenovo.com/Images/Parts/01AX160/01AX160_A.jpg</v>
      </c>
      <c r="N24" s="28" t="str">
        <f>IF(ISBLANK(Values!$F23),"",Values!N23)</f>
        <v>https://download.lenovo.com/Images/Parts/01AX160/01AX160_B.jpg</v>
      </c>
      <c r="O24" s="28" t="str">
        <f>IF(ISBLANK(Values!$F23),"",Values!O23)</f>
        <v>https://download.lenovo.com/Images/Parts/01AX160/01AX160_details.jpg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E570 parent</v>
      </c>
      <c r="Y24" s="32" t="str">
        <f>IF(ISBLANK(Values!E23),"","Size-Color")</f>
        <v>Size-Color</v>
      </c>
      <c r="Z24" s="30" t="str">
        <f>IF(ISBLANK(Values!E23),"","variation")</f>
        <v>variation</v>
      </c>
      <c r="AA24" s="2" t="str">
        <f>IF(ISBLANK(Values!E23),"",Values!$B$20)</f>
        <v>Update</v>
      </c>
      <c r="AB24" s="2"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3"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sin retroiluminación.</v>
      </c>
      <c r="AM24" s="2" t="str">
        <f>SUBSTITUTE(IF(ISBLANK(Values!E23),"",Values!$B$27), "{model}", Values!$B$3)</f>
        <v>👉 COMPATIBLE CON: Lenovo E570 E575 E570C.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IF(ISBLANK(Values!E23),"",Values!H23)</f>
        <v>US</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1">
        <f>K24</f>
        <v>51.99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5" priority="8">
      <formula>IF(LEN(A4)&gt;0,1,0)</formula>
    </cfRule>
    <cfRule type="expression" dxfId="524" priority="9">
      <formula>IF(VLOOKUP($A$3,#NAME?,MATCH($A4,#NAME?,0)+1,0)&gt;0,1,0)</formula>
    </cfRule>
    <cfRule type="expression" dxfId="523" priority="12">
      <formula>AND(IF(IFERROR(VLOOKUP($A$3,#NAME?,MATCH($A4,#NAME?,0)+1,0),0)&gt;0,0,1),IF(IFERROR(VLOOKUP($A$3,#NAME?,MATCH($A4,#NAME?,0)+1,0),0)&gt;0,0,1),IF(IFERROR(VLOOKUP($A$3,#NAME?,MATCH($A4,#NAME?,0)+1,0),0)&gt;0,0,1),IF(IFERROR(MATCH($A4,#NAME?,0),0)&gt;0,1,0))</formula>
    </cfRule>
  </conditionalFormatting>
  <conditionalFormatting sqref="B4">
    <cfRule type="expression" dxfId="522" priority="990">
      <formula>IF(LEN(B4)&gt;0,1,0)</formula>
    </cfRule>
    <cfRule type="expression" dxfId="521" priority="991">
      <formula>IF(VLOOKUP($B$3,#NAME?,MATCH($A4,#NAME?,0)+1,0)&gt;0,1,0)</formula>
    </cfRule>
    <cfRule type="expression" dxfId="52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9" priority="17">
      <formula>AND(IF(IFERROR(VLOOKUP($B$3,#NAME?,MATCH($A4,#NAME?,0)+1,0),0)&gt;0,0,1),IF(IFERROR(VLOOKUP($B$3,#NAME?,MATCH($A4,#NAME?,0)+1,0),0)&gt;0,0,1),IF(IFERROR(VLOOKUP($B$3,#NAME?,MATCH($A4,#NAME?,0)+1,0),0)&gt;0,0,1),IF(IFERROR(MATCH($A4,#NAME?,0),0)&gt;0,1,0))</formula>
    </cfRule>
    <cfRule type="expression" dxfId="518" priority="13">
      <formula>IF(LEN(B4)&gt;0,1,0)</formula>
    </cfRule>
    <cfRule type="expression" dxfId="517" priority="14">
      <formula>IF(VLOOKUP($B$3,#NAME?,MATCH($A4,#NAME?,0)+1,0)&gt;0,1,0)</formula>
    </cfRule>
  </conditionalFormatting>
  <conditionalFormatting sqref="C4:C204">
    <cfRule type="expression" dxfId="516" priority="995">
      <formula>IF(LEN(C4)&gt;0,1,0)</formula>
    </cfRule>
    <cfRule type="expression" dxfId="515" priority="996">
      <formula>IF(VLOOKUP($C$3,#NAME?,MATCH($A4,#NAME?,0)+1,0)&gt;0,1,0)</formula>
    </cfRule>
    <cfRule type="expression" dxfId="51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3" priority="22">
      <formula>AND(IF(IFERROR(VLOOKUP($C$3,#NAME?,MATCH($A5,#NAME?,0)+1,0),0)&gt;0,0,1),IF(IFERROR(VLOOKUP($C$3,#NAME?,MATCH($A5,#NAME?,0)+1,0),0)&gt;0,0,1),IF(IFERROR(VLOOKUP($C$3,#NAME?,MATCH($A5,#NAME?,0)+1,0),0)&gt;0,0,1),IF(IFERROR(MATCH($A5,#NAME?,0),0)&gt;0,1,0))</formula>
    </cfRule>
    <cfRule type="expression" dxfId="512" priority="19">
      <formula>IF(VLOOKUP($C$3,#NAME?,MATCH($A5,#NAME?,0)+1,0)&gt;0,1,0)</formula>
    </cfRule>
    <cfRule type="expression" dxfId="511" priority="18">
      <formula>IF(LEN(C5)&gt;0,1,0)</formula>
    </cfRule>
  </conditionalFormatting>
  <conditionalFormatting sqref="D4:D1048576">
    <cfRule type="expression" dxfId="510" priority="27">
      <formula>AND(IF(IFERROR(VLOOKUP($D$3,#NAME?,MATCH($A4,#NAME?,0)+1,0),0)&gt;0,0,1),IF(IFERROR(VLOOKUP($D$3,#NAME?,MATCH($A4,#NAME?,0)+1,0),0)&gt;0,0,1),IF(IFERROR(VLOOKUP($D$3,#NAME?,MATCH($A4,#NAME?,0)+1,0),0)&gt;0,0,1),IF(IFERROR(MATCH($A4,#NAME?,0),0)&gt;0,1,0))</formula>
    </cfRule>
    <cfRule type="expression" dxfId="509" priority="24">
      <formula>IF(VLOOKUP($D$3,#NAME?,MATCH($A4,#NAME?,0)+1,0)&gt;0,1,0)</formula>
    </cfRule>
  </conditionalFormatting>
  <conditionalFormatting sqref="D4:E1048576">
    <cfRule type="expression" dxfId="508" priority="23">
      <formula>IF(LEN(D4)&gt;0,1,0)</formula>
    </cfRule>
  </conditionalFormatting>
  <conditionalFormatting sqref="E4:E1048576">
    <cfRule type="expression" dxfId="507" priority="32">
      <formula>AND(IF(IFERROR(VLOOKUP($E$3,#NAME?,MATCH($A4,#NAME?,0)+1,0),0)&gt;0,0,1),IF(IFERROR(VLOOKUP($E$3,#NAME?,MATCH($A4,#NAME?,0)+1,0),0)&gt;0,0,1),IF(IFERROR(VLOOKUP($E$3,#NAME?,MATCH($A4,#NAME?,0)+1,0),0)&gt;0,0,1),IF(IFERROR(MATCH($A4,#NAME?,0),0)&gt;0,1,0))</formula>
    </cfRule>
    <cfRule type="expression" dxfId="506" priority="29">
      <formula>IF(VLOOKUP($E$3,#NAME?,MATCH($A4,#NAME?,0)+1,0)&gt;0,1,0)</formula>
    </cfRule>
  </conditionalFormatting>
  <conditionalFormatting sqref="F4:F243">
    <cfRule type="expression" dxfId="505" priority="1010">
      <formula>IF(LEN(F4)&gt;0,1,0)</formula>
    </cfRule>
    <cfRule type="expression" dxfId="504" priority="1011">
      <formula>IF(VLOOKUP($F$3,#NAME?,MATCH($A4,#NAME?,0)+1,0)&gt;0,1,0)</formula>
    </cfRule>
    <cfRule type="expression" dxfId="50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F5:G1048576">
    <cfRule type="expression" dxfId="500" priority="33">
      <formula>IF(LEN(F5)&gt;0,1,0)</formula>
    </cfRule>
  </conditionalFormatting>
  <conditionalFormatting sqref="G4:G204">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fRule type="expression" dxfId="497" priority="1016">
      <formula>IF(VLOOKUP($G$3,#NAME?,MATCH($A4,#NAME?,0)+1,0)&gt;0,1,0)</formula>
    </cfRule>
  </conditionalFormatting>
  <conditionalFormatting sqref="G5:G1048576">
    <cfRule type="expression" dxfId="496" priority="39">
      <formula>IF(VLOOKUP($G$3,#NAME?,MATCH($A5,#NAME?,0)+1,0)&gt;0,1,0)</formula>
    </cfRule>
    <cfRule type="expression" dxfId="495" priority="42">
      <formula>AND(IF(IFERROR(VLOOKUP($G$3,#NAME?,MATCH($A5,#NAME?,0)+1,0),0)&gt;0,0,1),IF(IFERROR(VLOOKUP($G$3,#NAME?,MATCH($A5,#NAME?,0)+1,0),0)&gt;0,0,1),IF(IFERROR(VLOOKUP($G$3,#NAME?,MATCH($A5,#NAME?,0)+1,0),0)&gt;0,0,1),IF(IFERROR(MATCH($A5,#NAME?,0),0)&gt;0,1,0))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49">
      <formula>IF(VLOOKUP($J$3,#NAME?,MATCH($A5,#NAME?,0)+1,0)&gt;0,1,0)</formula>
    </cfRule>
    <cfRule type="expression" dxfId="488"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9">
      <formula>AND(IF(IFERROR(VLOOKUP($L$3,#NAME?,MATCH($A4,#NAME?,0)+1,0),0)&gt;0,0,1),IF(IFERROR(VLOOKUP($L$3,#NAME?,MATCH($A4,#NAME?,0)+1,0),0)&gt;0,0,1),IF(IFERROR(VLOOKUP($L$3,#NAME?,MATCH($A4,#NAME?,0)+1,0),0)&gt;0,0,1),IF(IFERROR(MATCH($A4,#NAME?,0),0)&gt;0,1,0))</formula>
    </cfRule>
    <cfRule type="expression" dxfId="485" priority="1036">
      <formula>IF(VLOOKUP($L$3,#NAME?,MATCH($A4,#NAME?,0)+1,0)&gt;0,1,0)</formula>
    </cfRule>
  </conditionalFormatting>
  <conditionalFormatting sqref="L5:L1048576">
    <cfRule type="expression" dxfId="484" priority="58">
      <formula>IF(LEN(L6)&gt;0,1,0)</formula>
    </cfRule>
    <cfRule type="expression" dxfId="483" priority="59">
      <formula>IF(VLOOKUP($L$3,#NAME?,MATCH($A5,#NAME?,0)+1,0)&gt;0,1,0)</formula>
    </cfRule>
    <cfRule type="expression" dxfId="482"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3">
      <formula>IF(LEN(M5)&gt;0,1,0)</formula>
    </cfRule>
    <cfRule type="expression" dxfId="478" priority="64">
      <formula>IF(VLOOKUP($M$3,#NAME?,MATCH($A5,#NAME?,0)+1,0)&gt;0,1,0)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4">
      <formula>IF(VLOOKUP($W$3,#NAME?,MATCH($A5,#NAME?,0)+1,0)&gt;0,1,0)</formula>
    </cfRule>
    <cfRule type="expression" dxfId="451" priority="117">
      <formula>AND(IF(IFERROR(VLOOKUP($W$3,#NAME?,MATCH($A5,#NAME?,0)+1,0),0)&gt;0,0,1),IF(IFERROR(VLOOKUP($W$3,#NAME?,MATCH($A5,#NAME?,0)+1,0),0)&gt;0,0,1),IF(IFERROR(VLOOKUP($W$3,#NAME?,MATCH($A5,#NAME?,0)+1,0),0)&gt;0,0,1),IF(IFERROR(MATCH($A5,#NAME?,0),0)&gt;0,1,0))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9">
      <formula>AND(IF(IFERROR(VLOOKUP($B$3,#NAME?,MATCH($A5,#NAME?,0)+1,0),0)&gt;0,0,1),IF(IFERROR(VLOOKUP($B$3,#NAME?,MATCH($A5,#NAME?,0)+1,0),0)&gt;0,0,1),IF(IFERROR(VLOOKUP($B$3,#NAME?,MATCH($A5,#NAME?,0)+1,0),0)&gt;0,0,1),IF(IFERROR(MATCH($A5,#NAME?,0),0)&gt;0,1,0))</formula>
    </cfRule>
    <cfRule type="expression" dxfId="445" priority="1076">
      <formula>IF(VLOOKUP($B$3,#NAME?,MATCH($A5,#NAME?,0)+1,0)&gt;0,1,0)</formula>
    </cfRule>
  </conditionalFormatting>
  <conditionalFormatting sqref="X5:X1048576">
    <cfRule type="expression" dxfId="444" priority="119">
      <formula>IF(VLOOKUP($X$3,#NAME?,MATCH($A5,#NAME?,0)+1,0)&gt;0,1,0)</formula>
    </cfRule>
    <cfRule type="expression" dxfId="443"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2" priority="124">
      <formula>IF(VLOOKUP($Y$3,#NAME?,MATCH($A5,#NAME?,0)+1,0)&gt;0,1,0)</formula>
    </cfRule>
    <cfRule type="expression" dxfId="441" priority="127">
      <formula>AND(IF(IFERROR(VLOOKUP($Y$3,#NAME?,MATCH($A5,#NAME?,0)+1,0),0)&gt;0,0,1),IF(IFERROR(VLOOKUP($Y$3,#NAME?,MATCH($A5,#NAME?,0)+1,0),0)&gt;0,0,1),IF(IFERROR(VLOOKUP($Y$3,#NAME?,MATCH($A5,#NAME?,0)+1,0),0)&gt;0,0,1),IF(IFERROR(MATCH($A5,#NAME?,0),0)&gt;0,1,0))</formula>
    </cfRule>
  </conditionalFormatting>
  <conditionalFormatting sqref="Z4:Z204">
    <cfRule type="expression" dxfId="440" priority="1060">
      <formula>IF(LEN(Z4)&gt;0,1,0)</formula>
    </cfRule>
    <cfRule type="expression" dxfId="439" priority="1061">
      <formula>IF(VLOOKUP($Q$3,#NAME?,MATCH($A4,#NAME?,0)+1,0)&gt;0,1,0)</formula>
    </cfRule>
    <cfRule type="expression" dxfId="438"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7" priority="129">
      <formula>IF(VLOOKUP($Z$3,#NAME?,MATCH($A5,#NAME?,0)+1,0)&gt;0,1,0)</formula>
    </cfRule>
    <cfRule type="expression" dxfId="436"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5" priority="134">
      <formula>IF(VLOOKUP($AA$3,#NAME?,MATCH($A4,#NAME?,0)+1,0)&gt;0,1,0)</formula>
    </cfRule>
    <cfRule type="expression" dxfId="434" priority="133">
      <formula>IF(LEN(AA4)&gt;0,1,0)</formula>
    </cfRule>
    <cfRule type="expression" dxfId="433"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2" priority="138">
      <formula>IF(LEN(AB4)&gt;0,1,0)</formula>
    </cfRule>
    <cfRule type="expression" dxfId="431" priority="139">
      <formula>IF(VLOOKUP($AB$3,#NAME?,MATCH($A4,#NAME?,0)+1,0)&gt;0,1,0)</formula>
    </cfRule>
    <cfRule type="expression" dxfId="430"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9" priority="143">
      <formula>IF(LEN(#REF!)&gt;0,1,0)</formula>
    </cfRule>
    <cfRule type="expression" dxfId="428" priority="144">
      <formula>IF(VLOOKUP($AC$3,#NAME?,MATCH(#REF!,#NAME?,0)+1,0)&gt;0,1,0)</formula>
    </cfRule>
    <cfRule type="expression" dxfId="427" priority="145">
      <formula>IF(VLOOKUP($AC$3,#NAME?,MATCH(#REF!,#NAME?,0)+1,0)&gt;0,1,0)</formula>
    </cfRule>
    <cfRule type="expression" dxfId="426" priority="146">
      <formula>IF(VLOOKUP($AC$3,#NAME?,MATCH(#REF!,#NAME?,0)+1,0)&gt;0,1,0)</formula>
    </cfRule>
  </conditionalFormatting>
  <conditionalFormatting sqref="AC4 AB5:AB204 AC7:AC1048576">
    <cfRule type="expression" dxfId="425"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4" priority="152">
      <formula>AND(IF(IFERROR(VLOOKUP($AD$3,#NAME?,MATCH($A4,#NAME?,0)+1,0),0)&gt;0,0,1),IF(IFERROR(VLOOKUP($AD$3,#NAME?,MATCH($A4,#NAME?,0)+1,0),0)&gt;0,0,1),IF(IFERROR(VLOOKUP($AD$3,#NAME?,MATCH($A4,#NAME?,0)+1,0),0)&gt;0,0,1),IF(IFERROR(MATCH($A4,#NAME?,0),0)&gt;0,1,0))</formula>
    </cfRule>
    <cfRule type="expression" dxfId="423" priority="149">
      <formula>IF(VLOOKUP($AD$3,#NAME?,MATCH($A4,#NAME?,0)+1,0)&gt;0,1,0)</formula>
    </cfRule>
  </conditionalFormatting>
  <conditionalFormatting sqref="AD4:AI1048576">
    <cfRule type="expression" dxfId="422" priority="148">
      <formula>IF(LEN(AD4)&gt;0,1,0)</formula>
    </cfRule>
  </conditionalFormatting>
  <conditionalFormatting sqref="AE4:AE1048576">
    <cfRule type="expression" dxfId="421" priority="154">
      <formula>IF(VLOOKUP($AE$3,#NAME?,MATCH($A4,#NAME?,0)+1,0)&gt;0,1,0)</formula>
    </cfRule>
    <cfRule type="expression" dxfId="420"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9" priority="159">
      <formula>IF(VLOOKUP($AF$3,#NAME?,MATCH($A4,#NAME?,0)+1,0)&gt;0,1,0)</formula>
    </cfRule>
    <cfRule type="expression" dxfId="418"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7" priority="164">
      <formula>IF(VLOOKUP($AG$3,#NAME?,MATCH($A4,#NAME?,0)+1,0)&gt;0,1,0)</formula>
    </cfRule>
    <cfRule type="expression" dxfId="416"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5" priority="169">
      <formula>IF(VLOOKUP($AH$3,#NAME?,MATCH($A4,#NAME?,0)+1,0)&gt;0,1,0)</formula>
    </cfRule>
    <cfRule type="expression" dxfId="414"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3" priority="174">
      <formula>IF(VLOOKUP($AI$3,#NAME?,MATCH($A4,#NAME?,0)+1,0)&gt;0,1,0)</formula>
    </cfRule>
    <cfRule type="expression" dxfId="412"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1" priority="178">
      <formula>IF(LEN(AJ4)&gt;0,1,0)</formula>
    </cfRule>
    <cfRule type="expression" dxfId="410" priority="179">
      <formula>IF(VLOOKUP($AJ$3,#NAME?,MATCH($A4,#NAME?,0)+1,0)&gt;0,1,0)</formula>
    </cfRule>
    <cfRule type="expression" dxfId="409"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8" priority="184">
      <formula>IF(VLOOKUP($AK$3,#NAME?,MATCH($A4,#NAME?,0)+1,0)&gt;0,1,0)</formula>
    </cfRule>
    <cfRule type="expression" dxfId="407"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6" priority="183">
      <formula>IF(LEN(AK4)&gt;0,1,0)</formula>
    </cfRule>
  </conditionalFormatting>
  <conditionalFormatting sqref="AL4:AL1048576">
    <cfRule type="expression" dxfId="405" priority="189">
      <formula>IF(VLOOKUP($AL$3,#NAME?,MATCH($A4,#NAME?,0)+1,0)&gt;0,1,0)</formula>
    </cfRule>
    <cfRule type="expression" dxfId="404"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3" priority="194">
      <formula>IF(VLOOKUP($AM$3,#NAME?,MATCH($A4,#NAME?,0)+1,0)&gt;0,1,0)</formula>
    </cfRule>
    <cfRule type="expression" dxfId="40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1" priority="202">
      <formula>AND(IF(IFERROR(VLOOKUP($AN$3,#NAME?,MATCH($A4,#NAME?,0)+1,0),0)&gt;0,0,1),IF(IFERROR(VLOOKUP($AN$3,#NAME?,MATCH($A4,#NAME?,0)+1,0),0)&gt;0,0,1),IF(IFERROR(VLOOKUP($AN$3,#NAME?,MATCH($A4,#NAME?,0)+1,0),0)&gt;0,0,1),IF(IFERROR(MATCH($A4,#NAME?,0),0)&gt;0,1,0))</formula>
    </cfRule>
    <cfRule type="expression" dxfId="400" priority="199">
      <formula>IF(VLOOKUP($AN$3,#NAME?,MATCH($A4,#NAME?,0)+1,0)&gt;0,1,0)</formula>
    </cfRule>
  </conditionalFormatting>
  <conditionalFormatting sqref="AO4:AO1048576">
    <cfRule type="expression" dxfId="399" priority="204">
      <formula>IF(VLOOKUP($AO$3,#NAME?,MATCH($A4,#NAME?,0)+1,0)&gt;0,1,0)</formula>
    </cfRule>
    <cfRule type="expression" dxfId="398"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7" priority="212">
      <formula>AND(IF(IFERROR(VLOOKUP($AP$3,#NAME?,MATCH($A4,#NAME?,0)+1,0),0)&gt;0,0,1),IF(IFERROR(VLOOKUP($AP$3,#NAME?,MATCH($A4,#NAME?,0)+1,0),0)&gt;0,0,1),IF(IFERROR(VLOOKUP($AP$3,#NAME?,MATCH($A4,#NAME?,0)+1,0),0)&gt;0,0,1),IF(IFERROR(MATCH($A4,#NAME?,0),0)&gt;0,1,0))</formula>
    </cfRule>
    <cfRule type="expression" dxfId="396" priority="209">
      <formula>IF(VLOOKUP($AP$3,#NAME?,MATCH($A4,#NAME?,0)+1,0)&gt;0,1,0)</formula>
    </cfRule>
  </conditionalFormatting>
  <conditionalFormatting sqref="AQ4:AQ1048576">
    <cfRule type="expression" dxfId="395" priority="217">
      <formula>AND(IF(IFERROR(VLOOKUP($AQ$3,#NAME?,MATCH($A4,#NAME?,0)+1,0),0)&gt;0,0,1),IF(IFERROR(VLOOKUP($AQ$3,#NAME?,MATCH($A4,#NAME?,0)+1,0),0)&gt;0,0,1),IF(IFERROR(VLOOKUP($AQ$3,#NAME?,MATCH($A4,#NAME?,0)+1,0),0)&gt;0,0,1),IF(IFERROR(MATCH($A4,#NAME?,0),0)&gt;0,1,0))</formula>
    </cfRule>
    <cfRule type="expression" dxfId="394" priority="214">
      <formula>IF(VLOOKUP($AQ$3,#NAME?,MATCH($A4,#NAME?,0)+1,0)&gt;0,1,0)</formula>
    </cfRule>
  </conditionalFormatting>
  <conditionalFormatting sqref="AR4:AR1048576">
    <cfRule type="expression" dxfId="393" priority="222">
      <formula>AND(IF(IFERROR(VLOOKUP($AR$3,#NAME?,MATCH($A4,#NAME?,0)+1,0),0)&gt;0,0,1),IF(IFERROR(VLOOKUP($AR$3,#NAME?,MATCH($A4,#NAME?,0)+1,0),0)&gt;0,0,1),IF(IFERROR(VLOOKUP($AR$3,#NAME?,MATCH($A4,#NAME?,0)+1,0),0)&gt;0,0,1),IF(IFERROR(MATCH($A4,#NAME?,0),0)&gt;0,1,0))</formula>
    </cfRule>
    <cfRule type="expression" dxfId="392" priority="219">
      <formula>IF(VLOOKUP($AR$3,#NAME?,MATCH($A4,#NAME?,0)+1,0)&gt;0,1,0)</formula>
    </cfRule>
  </conditionalFormatting>
  <conditionalFormatting sqref="AS4:AS1048576">
    <cfRule type="expression" dxfId="391" priority="224">
      <formula>IF(VLOOKUP($AS$3,#NAME?,MATCH($A4,#NAME?,0)+1,0)&gt;0,1,0)</formula>
    </cfRule>
    <cfRule type="expression" dxfId="390"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9" priority="228">
      <formula>IF(LEN(AT4)&gt;0,1,0)</formula>
    </cfRule>
    <cfRule type="expression" dxfId="388" priority="229">
      <formula>IF(VLOOKUP($AT$3,#NAME?,MATCH($A4,#NAME?,0)+1,0)&gt;0,1,0)</formula>
    </cfRule>
    <cfRule type="expression" dxfId="38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6" priority="234">
      <formula>IF(VLOOKUP($AU$3,#NAME?,MATCH($A4,#NAME?,0)+1,0)&gt;0,1,0)</formula>
    </cfRule>
    <cfRule type="expression" dxfId="385" priority="233">
      <formula>IF(LEN(AU4)&gt;0,1,0)</formula>
    </cfRule>
    <cfRule type="expression" dxfId="384"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3"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2" priority="239">
      <formula>IF(VLOOKUP($AV$3,#NAME?,MATCH($A4,#NAME?,0)+1,0)&gt;0,1,0)</formula>
    </cfRule>
  </conditionalFormatting>
  <conditionalFormatting sqref="AV7:AW1048576 AV4:AW4">
    <cfRule type="expression" dxfId="381" priority="238">
      <formula>IF(LEN(AV4)&gt;0,1,0)</formula>
    </cfRule>
  </conditionalFormatting>
  <conditionalFormatting sqref="AW4 AW7:AW1048576">
    <cfRule type="expression" dxfId="380" priority="247">
      <formula>AND(IF(IFERROR(VLOOKUP($AW$3,#NAME?,MATCH($A4,#NAME?,0)+1,0),0)&gt;0,0,1),IF(IFERROR(VLOOKUP($AW$3,#NAME?,MATCH($A4,#NAME?,0)+1,0),0)&gt;0,0,1),IF(IFERROR(VLOOKUP($AW$3,#NAME?,MATCH($A4,#NAME?,0)+1,0),0)&gt;0,0,1),IF(IFERROR(MATCH($A4,#NAME?,0),0)&gt;0,1,0))</formula>
    </cfRule>
    <cfRule type="expression" dxfId="379" priority="244">
      <formula>IF(VLOOKUP($AW$3,#NAME?,MATCH($A4,#NAME?,0)+1,0)&gt;0,1,0)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33">
      <formula>IF(LEN(DC4)&gt;0,1,0)</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1" t="s">
        <v>352</v>
      </c>
      <c r="F1" s="1"/>
      <c r="G1" s="1"/>
      <c r="H1" s="40"/>
      <c r="I1" s="40"/>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x14ac:dyDescent="0.15">
      <c r="A3" s="38" t="s">
        <v>354</v>
      </c>
      <c r="B3" s="41"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14" x14ac:dyDescent="0.15">
      <c r="A4" s="38" t="s">
        <v>370</v>
      </c>
      <c r="B4" s="42">
        <v>51.99</v>
      </c>
      <c r="C4" s="43" t="b">
        <f>FALSE()</f>
        <v>0</v>
      </c>
      <c r="D4" s="43" t="b">
        <f>TRUE()</f>
        <v>1</v>
      </c>
      <c r="E4" s="37">
        <v>5714401571018</v>
      </c>
      <c r="F4" s="37" t="s">
        <v>371</v>
      </c>
      <c r="G4" s="4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5" t="b">
        <f>TRUE()</f>
        <v>1</v>
      </c>
      <c r="J4" s="46" t="b">
        <f>FALSE()</f>
        <v>0</v>
      </c>
      <c r="K4" s="37" t="s">
        <v>373</v>
      </c>
      <c r="L4" s="47" t="b">
        <f>FALSE()</f>
        <v>0</v>
      </c>
      <c r="M4" s="48" t="str">
        <f t="shared" ref="M4:M35" si="0">IF(ISBLANK(K4),"",IF(L4, "https://raw.githubusercontent.com/PatrickVibild/TellusAmazonPictures/master/pictures/"&amp;K4&amp;"/1.jpg","https://download.lenovo.com/Images/Parts/"&amp;K4&amp;"/"&amp;K4&amp;"_A.jpg"))</f>
        <v>https://download.lenovo.com/Images/Parts/01AX172/01AX172_A.jpg</v>
      </c>
      <c r="N4" s="48" t="str">
        <f t="shared" ref="N4:N35" si="1">IF(ISBLANK(K4),"",IF(L4, "https://raw.githubusercontent.com/PatrickVibild/TellusAmazonPictures/master/pictures/"&amp;K4&amp;"/2.jpg","https://download.lenovo.com/Images/Parts/"&amp;K4&amp;"/"&amp;K4&amp;"_B.jpg"))</f>
        <v>https://download.lenovo.com/Images/Parts/01AX172/01AX172_B.jpg</v>
      </c>
      <c r="O4" s="49" t="str">
        <f t="shared" ref="O4:O35" si="2">IF(ISBLANK(K4),"",IF(L4, "https://raw.githubusercontent.com/PatrickVibild/TellusAmazonPictures/master/pictures/"&amp;K4&amp;"/3.jpg","https://download.lenovo.com/Images/Parts/"&amp;K4&amp;"/"&amp;K4&amp;"_details.jpg"))</f>
        <v>https://download.lenovo.com/Images/Parts/01AX172/01AX172_details.jpg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4">
        <f>MATCH(G4,options!$D$1:$D$20,0)</f>
        <v>1</v>
      </c>
    </row>
    <row r="5" spans="1:22" ht="14" x14ac:dyDescent="0.15">
      <c r="A5" s="38" t="s">
        <v>374</v>
      </c>
      <c r="B5" s="42">
        <v>51.99</v>
      </c>
      <c r="C5" s="43" t="b">
        <f>FALSE()</f>
        <v>0</v>
      </c>
      <c r="D5" s="43" t="b">
        <f>TRUE()</f>
        <v>1</v>
      </c>
      <c r="E5" s="37">
        <v>5714401571025</v>
      </c>
      <c r="F5" s="37" t="s">
        <v>375</v>
      </c>
      <c r="G5" s="44"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5" t="b">
        <f>TRUE()</f>
        <v>1</v>
      </c>
      <c r="J5" s="46" t="b">
        <f>FALSE()</f>
        <v>0</v>
      </c>
      <c r="K5" s="37" t="s">
        <v>377</v>
      </c>
      <c r="L5" s="47" t="b">
        <f>FALSE()</f>
        <v>0</v>
      </c>
      <c r="M5" s="48" t="str">
        <f t="shared" si="0"/>
        <v>https://download.lenovo.com/Images/Parts/01AX131/01AX131_A.jpg</v>
      </c>
      <c r="N5" s="48" t="str">
        <f t="shared" si="1"/>
        <v>https://download.lenovo.com/Images/Parts/01AX131/01AX131_B.jpg</v>
      </c>
      <c r="O5" s="49" t="str">
        <f t="shared" si="2"/>
        <v>https://download.lenovo.com/Images/Parts/01AX131/01AX131_details.jpg</v>
      </c>
      <c r="P5" t="str">
        <f t="shared" si="3"/>
        <v/>
      </c>
      <c r="Q5" t="str">
        <f t="shared" si="4"/>
        <v/>
      </c>
      <c r="R5" t="str">
        <f t="shared" si="5"/>
        <v/>
      </c>
      <c r="S5" t="str">
        <f t="shared" si="6"/>
        <v/>
      </c>
      <c r="T5" t="str">
        <f t="shared" si="7"/>
        <v/>
      </c>
      <c r="U5" t="str">
        <f t="shared" si="8"/>
        <v/>
      </c>
      <c r="V5" s="44">
        <f>MATCH(G5,options!$D$1:$D$20,0)</f>
        <v>2</v>
      </c>
    </row>
    <row r="6" spans="1:22" ht="14" x14ac:dyDescent="0.15">
      <c r="A6" s="38" t="s">
        <v>378</v>
      </c>
      <c r="B6" s="50" t="s">
        <v>379</v>
      </c>
      <c r="C6" s="43" t="b">
        <f>FALSE()</f>
        <v>0</v>
      </c>
      <c r="D6" s="43" t="b">
        <f>TRUE()</f>
        <v>1</v>
      </c>
      <c r="E6" s="37">
        <v>5714401571032</v>
      </c>
      <c r="F6" s="37" t="s">
        <v>380</v>
      </c>
      <c r="G6" s="44" t="s">
        <v>381</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5" t="b">
        <f>TRUE()</f>
        <v>1</v>
      </c>
      <c r="J6" s="46" t="b">
        <f>FALSE()</f>
        <v>0</v>
      </c>
      <c r="K6" s="37" t="s">
        <v>382</v>
      </c>
      <c r="L6" s="47" t="b">
        <f>FALSE()</f>
        <v>0</v>
      </c>
      <c r="M6" s="48" t="str">
        <f t="shared" si="0"/>
        <v>https://download.lenovo.com/Images/Parts/01AX177/01AX177_A.jpg</v>
      </c>
      <c r="N6" s="48" t="str">
        <f t="shared" si="1"/>
        <v>https://download.lenovo.com/Images/Parts/01AX177/01AX177_B.jpg</v>
      </c>
      <c r="O6" s="49" t="str">
        <f t="shared" si="2"/>
        <v>https://download.lenovo.com/Images/Parts/01AX177/01AX177_details.jpg</v>
      </c>
      <c r="P6" t="str">
        <f t="shared" si="3"/>
        <v/>
      </c>
      <c r="Q6" t="str">
        <f t="shared" si="4"/>
        <v/>
      </c>
      <c r="R6" t="str">
        <f t="shared" si="5"/>
        <v/>
      </c>
      <c r="S6" t="str">
        <f t="shared" si="6"/>
        <v/>
      </c>
      <c r="T6" t="str">
        <f t="shared" si="7"/>
        <v/>
      </c>
      <c r="U6" t="str">
        <f t="shared" si="8"/>
        <v/>
      </c>
      <c r="V6" s="44">
        <f>MATCH(G6,options!$D$1:$D$20,0)</f>
        <v>3</v>
      </c>
    </row>
    <row r="7" spans="1:22" ht="14" x14ac:dyDescent="0.15">
      <c r="A7" s="38" t="s">
        <v>383</v>
      </c>
      <c r="B7" s="51" t="str">
        <f>IF(B6=options!C1,"41","41")</f>
        <v>41</v>
      </c>
      <c r="C7" s="43" t="b">
        <f>FALSE()</f>
        <v>0</v>
      </c>
      <c r="D7" s="43" t="b">
        <f>TRUE()</f>
        <v>1</v>
      </c>
      <c r="E7" s="37">
        <v>5714401571049</v>
      </c>
      <c r="F7" s="37" t="s">
        <v>384</v>
      </c>
      <c r="G7" s="44" t="s">
        <v>385</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5" t="b">
        <f>TRUE()</f>
        <v>1</v>
      </c>
      <c r="J7" s="46" t="b">
        <f>FALSE()</f>
        <v>0</v>
      </c>
      <c r="K7" s="37" t="s">
        <v>386</v>
      </c>
      <c r="L7" s="47" t="b">
        <f>FALSE()</f>
        <v>0</v>
      </c>
      <c r="M7" s="48" t="str">
        <f t="shared" si="0"/>
        <v>https://download.lenovo.com/Images/Parts/01AX130/01AX130_A.jpg</v>
      </c>
      <c r="N7" s="48" t="str">
        <f t="shared" si="1"/>
        <v>https://download.lenovo.com/Images/Parts/01AX130/01AX130_B.jpg</v>
      </c>
      <c r="O7" s="49" t="str">
        <f t="shared" si="2"/>
        <v>https://download.lenovo.com/Images/Parts/01AX130/01AX130_details.jpg</v>
      </c>
      <c r="P7" t="str">
        <f t="shared" si="3"/>
        <v/>
      </c>
      <c r="Q7" t="str">
        <f t="shared" si="4"/>
        <v/>
      </c>
      <c r="R7" t="str">
        <f t="shared" si="5"/>
        <v/>
      </c>
      <c r="S7" t="str">
        <f t="shared" si="6"/>
        <v/>
      </c>
      <c r="T7" t="str">
        <f t="shared" si="7"/>
        <v/>
      </c>
      <c r="U7" t="str">
        <f t="shared" si="8"/>
        <v/>
      </c>
      <c r="V7" s="44">
        <f>MATCH(G7,options!$D$1:$D$20,0)</f>
        <v>4</v>
      </c>
    </row>
    <row r="8" spans="1:22" ht="14" x14ac:dyDescent="0.15">
      <c r="A8" s="38" t="s">
        <v>387</v>
      </c>
      <c r="B8" s="51" t="str">
        <f>IF(B6=options!C1,"17","17")</f>
        <v>17</v>
      </c>
      <c r="C8" s="43" t="b">
        <f>FALSE()</f>
        <v>0</v>
      </c>
      <c r="D8" s="43" t="b">
        <f>TRUE()</f>
        <v>1</v>
      </c>
      <c r="E8" s="37">
        <v>5714401571056</v>
      </c>
      <c r="F8" s="37" t="s">
        <v>388</v>
      </c>
      <c r="G8" s="44" t="s">
        <v>389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5" t="b">
        <f>TRUE()</f>
        <v>1</v>
      </c>
      <c r="J8" s="46" t="b">
        <f>FALSE()</f>
        <v>0</v>
      </c>
      <c r="K8" s="37" t="s">
        <v>390</v>
      </c>
      <c r="L8" s="47" t="b">
        <f>FALSE()</f>
        <v>0</v>
      </c>
      <c r="M8" s="48" t="str">
        <f t="shared" si="0"/>
        <v>https://download.lenovo.com/Images/Parts/01AX149/01AX149_A.jpg</v>
      </c>
      <c r="N8" s="48" t="str">
        <f t="shared" si="1"/>
        <v>https://download.lenovo.com/Images/Parts/01AX149/01AX149_B.jpg</v>
      </c>
      <c r="O8" s="49" t="str">
        <f t="shared" si="2"/>
        <v>https://download.lenovo.com/Images/Parts/01AX149/01AX149_details.jpg</v>
      </c>
      <c r="P8" t="str">
        <f t="shared" si="3"/>
        <v/>
      </c>
      <c r="Q8" t="str">
        <f t="shared" si="4"/>
        <v/>
      </c>
      <c r="R8" t="str">
        <f t="shared" si="5"/>
        <v/>
      </c>
      <c r="S8" t="str">
        <f t="shared" si="6"/>
        <v/>
      </c>
      <c r="T8" t="str">
        <f t="shared" si="7"/>
        <v/>
      </c>
      <c r="U8" t="str">
        <f t="shared" si="8"/>
        <v/>
      </c>
      <c r="V8" s="44">
        <f>MATCH(G8,options!$D$1:$D$20,0)</f>
        <v>5</v>
      </c>
    </row>
    <row r="9" spans="1:22" ht="14" x14ac:dyDescent="0.15">
      <c r="A9" s="38" t="s">
        <v>391</v>
      </c>
      <c r="B9" s="51" t="str">
        <f>IF(B6=options!C1,"5","5")</f>
        <v>5</v>
      </c>
      <c r="C9" s="43" t="b">
        <f>FALSE()</f>
        <v>0</v>
      </c>
      <c r="D9" s="43" t="b">
        <f>TRUE()</f>
        <v>1</v>
      </c>
      <c r="E9" s="37">
        <v>5714401571063</v>
      </c>
      <c r="F9" s="37" t="s">
        <v>392</v>
      </c>
      <c r="G9" s="44" t="s">
        <v>393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5" t="b">
        <f>TRUE()</f>
        <v>1</v>
      </c>
      <c r="J9" s="46" t="b">
        <f>FALSE()</f>
        <v>0</v>
      </c>
      <c r="K9" s="37" t="s">
        <v>394</v>
      </c>
      <c r="L9" s="47" t="b">
        <f>FALSE()</f>
        <v>0</v>
      </c>
      <c r="M9" s="48" t="str">
        <f t="shared" si="0"/>
        <v>https://download.lenovo.com/Images/Parts/01EN353/01EN353_A.jpg</v>
      </c>
      <c r="N9" s="48" t="str">
        <f t="shared" si="1"/>
        <v>https://download.lenovo.com/Images/Parts/01EN353/01EN353_B.jpg</v>
      </c>
      <c r="O9" s="49" t="str">
        <f t="shared" si="2"/>
        <v>https://download.lenovo.com/Images/Parts/01EN353/01EN353_details.jpg</v>
      </c>
      <c r="P9" t="str">
        <f t="shared" si="3"/>
        <v/>
      </c>
      <c r="Q9" t="str">
        <f t="shared" si="4"/>
        <v/>
      </c>
      <c r="R9" t="str">
        <f t="shared" si="5"/>
        <v/>
      </c>
      <c r="S9" t="str">
        <f t="shared" si="6"/>
        <v/>
      </c>
      <c r="T9" t="str">
        <f t="shared" si="7"/>
        <v/>
      </c>
      <c r="U9" t="str">
        <f t="shared" si="8"/>
        <v/>
      </c>
      <c r="V9" s="44">
        <f>MATCH(G9,options!$D$1:$D$20,0)</f>
        <v>6</v>
      </c>
    </row>
    <row r="10" spans="1:22" ht="14" x14ac:dyDescent="0.15">
      <c r="A10" t="s">
        <v>395</v>
      </c>
      <c r="B10" s="52"/>
      <c r="C10" s="43" t="b">
        <f>FALSE()</f>
        <v>0</v>
      </c>
      <c r="D10" s="43" t="b">
        <f>FALSE()</f>
        <v>0</v>
      </c>
      <c r="E10" s="37">
        <v>5714401571070</v>
      </c>
      <c r="F10" s="37" t="s">
        <v>396</v>
      </c>
      <c r="G10" s="44" t="s">
        <v>397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5" t="b">
        <f>TRUE()</f>
        <v>1</v>
      </c>
      <c r="J10" s="46" t="b">
        <f>FALSE()</f>
        <v>0</v>
      </c>
      <c r="K10" s="37" t="s">
        <v>398</v>
      </c>
      <c r="L10" s="47" t="b">
        <f>FALSE()</f>
        <v>0</v>
      </c>
      <c r="M10" s="48" t="str">
        <f t="shared" si="0"/>
        <v>https://download.lenovo.com/Images/Parts/01AX126/01AX126_A.jpg</v>
      </c>
      <c r="N10" s="48" t="str">
        <f t="shared" si="1"/>
        <v>https://download.lenovo.com/Images/Parts/01AX126/01AX126_B.jpg</v>
      </c>
      <c r="O10" s="49" t="str">
        <f t="shared" si="2"/>
        <v>https://download.lenovo.com/Images/Parts/01AX126/01AX126_details.jpg</v>
      </c>
      <c r="P10" t="str">
        <f t="shared" si="3"/>
        <v/>
      </c>
      <c r="Q10" t="str">
        <f t="shared" si="4"/>
        <v/>
      </c>
      <c r="R10" t="str">
        <f t="shared" si="5"/>
        <v/>
      </c>
      <c r="S10" t="str">
        <f t="shared" si="6"/>
        <v/>
      </c>
      <c r="T10" t="str">
        <f t="shared" si="7"/>
        <v/>
      </c>
      <c r="U10" t="str">
        <f t="shared" si="8"/>
        <v/>
      </c>
      <c r="V10" s="44">
        <f>MATCH(G10,options!$D$1:$D$20,0)</f>
        <v>7</v>
      </c>
    </row>
    <row r="11" spans="1:22" ht="14" x14ac:dyDescent="0.15">
      <c r="A11" s="38" t="s">
        <v>399</v>
      </c>
      <c r="B11" s="53">
        <v>150</v>
      </c>
      <c r="C11" s="43" t="b">
        <f>FALSE()</f>
        <v>0</v>
      </c>
      <c r="D11" s="43" t="b">
        <f>FALSE()</f>
        <v>0</v>
      </c>
      <c r="E11" s="37">
        <v>5714401571087</v>
      </c>
      <c r="F11" s="37" t="s">
        <v>400</v>
      </c>
      <c r="G11" s="44"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45" t="b">
        <f>TRUE()</f>
        <v>1</v>
      </c>
      <c r="J11" s="46" t="b">
        <f>FALSE()</f>
        <v>0</v>
      </c>
      <c r="K11" s="37" t="s">
        <v>402</v>
      </c>
      <c r="L11" s="47" t="b">
        <f>FALSE()</f>
        <v>0</v>
      </c>
      <c r="M11" s="48" t="str">
        <f t="shared" si="0"/>
        <v>https://download.lenovo.com/Images/Parts/01AX207/01AX207_A.jpg</v>
      </c>
      <c r="N11" s="48" t="str">
        <f t="shared" si="1"/>
        <v>https://download.lenovo.com/Images/Parts/01AX207/01AX207_B.jpg</v>
      </c>
      <c r="O11" s="49" t="str">
        <f t="shared" si="2"/>
        <v>https://download.lenovo.com/Images/Parts/01AX207/01AX207_details.jpg</v>
      </c>
      <c r="P11" t="str">
        <f t="shared" si="3"/>
        <v/>
      </c>
      <c r="Q11" t="str">
        <f t="shared" si="4"/>
        <v/>
      </c>
      <c r="R11" t="str">
        <f t="shared" si="5"/>
        <v/>
      </c>
      <c r="S11" t="str">
        <f t="shared" si="6"/>
        <v/>
      </c>
      <c r="T11" t="str">
        <f t="shared" si="7"/>
        <v/>
      </c>
      <c r="U11" t="str">
        <f t="shared" si="8"/>
        <v/>
      </c>
      <c r="V11" s="44">
        <f>MATCH(G11,options!$D$1:$D$20,0)</f>
        <v>8</v>
      </c>
    </row>
    <row r="12" spans="1:22" ht="14" x14ac:dyDescent="0.15">
      <c r="B12" s="52"/>
      <c r="C12" s="43" t="b">
        <f>FALSE()</f>
        <v>0</v>
      </c>
      <c r="D12" s="43" t="b">
        <f>FALSE()</f>
        <v>0</v>
      </c>
      <c r="E12" s="37">
        <v>5714401571094</v>
      </c>
      <c r="F12" s="37" t="s">
        <v>403</v>
      </c>
      <c r="G12" s="44"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45" t="b">
        <f>TRUE()</f>
        <v>1</v>
      </c>
      <c r="J12" s="46" t="b">
        <f>FALSE()</f>
        <v>0</v>
      </c>
      <c r="K12" s="37" t="s">
        <v>405</v>
      </c>
      <c r="L12" s="47" t="b">
        <f>FALSE()</f>
        <v>0</v>
      </c>
      <c r="M12" s="48" t="str">
        <f t="shared" si="0"/>
        <v>https://download.lenovo.com/Images/Parts/01AX168/01AX168_A.jpg</v>
      </c>
      <c r="N12" s="48" t="str">
        <f t="shared" si="1"/>
        <v>https://download.lenovo.com/Images/Parts/01AX168/01AX168_B.jpg</v>
      </c>
      <c r="O12" s="49" t="str">
        <f t="shared" si="2"/>
        <v>https://download.lenovo.com/Images/Parts/01AX168/01AX168_details.jpg</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406</v>
      </c>
      <c r="B13" s="37" t="s">
        <v>407</v>
      </c>
      <c r="C13" s="43" t="b">
        <f>FALSE()</f>
        <v>0</v>
      </c>
      <c r="D13" s="43" t="b">
        <f>FALSE()</f>
        <v>0</v>
      </c>
      <c r="E13" s="37">
        <v>5714401571100</v>
      </c>
      <c r="F13" s="37" t="s">
        <v>408</v>
      </c>
      <c r="G13" s="44"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45" t="b">
        <f>TRUE()</f>
        <v>1</v>
      </c>
      <c r="J13" s="46" t="b">
        <f>FALSE()</f>
        <v>0</v>
      </c>
      <c r="K13" s="37" t="s">
        <v>410</v>
      </c>
      <c r="L13" s="47" t="b">
        <f>FALSE()</f>
        <v>0</v>
      </c>
      <c r="M13" s="48" t="str">
        <f t="shared" si="0"/>
        <v>https://download.lenovo.com/Images/Parts/01AX169/01AX169_A.jpg</v>
      </c>
      <c r="N13" s="48" t="str">
        <f t="shared" si="1"/>
        <v>https://download.lenovo.com/Images/Parts/01AX169/01AX169_B.jpg</v>
      </c>
      <c r="O13" s="49" t="str">
        <f t="shared" si="2"/>
        <v>https://download.lenovo.com/Images/Parts/01AX169/01AX169_details.jpg</v>
      </c>
      <c r="P13" t="str">
        <f t="shared" si="3"/>
        <v/>
      </c>
      <c r="Q13" t="str">
        <f t="shared" si="4"/>
        <v/>
      </c>
      <c r="R13" t="str">
        <f t="shared" si="5"/>
        <v/>
      </c>
      <c r="S13" t="str">
        <f t="shared" si="6"/>
        <v/>
      </c>
      <c r="T13" t="str">
        <f t="shared" si="7"/>
        <v/>
      </c>
      <c r="U13" t="str">
        <f t="shared" si="8"/>
        <v/>
      </c>
      <c r="V13" s="44">
        <f>MATCH(G13,options!$D$1:$D$20,0)</f>
        <v>9</v>
      </c>
    </row>
    <row r="14" spans="1:22" ht="14" x14ac:dyDescent="0.15">
      <c r="A14" s="38" t="s">
        <v>411</v>
      </c>
      <c r="B14" s="37">
        <v>5714401571995</v>
      </c>
      <c r="C14" s="43" t="b">
        <f>FALSE()</f>
        <v>0</v>
      </c>
      <c r="D14" s="43" t="b">
        <f>FALSE()</f>
        <v>0</v>
      </c>
      <c r="E14" s="37">
        <v>5714401571117</v>
      </c>
      <c r="F14" s="37" t="s">
        <v>412</v>
      </c>
      <c r="G14" s="44" t="s">
        <v>413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5" t="b">
        <f>TRUE()</f>
        <v>1</v>
      </c>
      <c r="J14" s="46" t="b">
        <f>FALSE()</f>
        <v>0</v>
      </c>
      <c r="K14" s="37" t="s">
        <v>414</v>
      </c>
      <c r="L14" s="47" t="b">
        <f>FALSE()</f>
        <v>0</v>
      </c>
      <c r="M14" s="48" t="str">
        <f t="shared" si="0"/>
        <v>https://download.lenovo.com/Images/Parts/01AX215/01AX215_A.jpg</v>
      </c>
      <c r="N14" s="48" t="str">
        <f t="shared" si="1"/>
        <v>https://download.lenovo.com/Images/Parts/01AX215/01AX215_B.jpg</v>
      </c>
      <c r="O14" s="49" t="str">
        <f t="shared" si="2"/>
        <v>https://download.lenovo.com/Images/Parts/01AX215/01AX215_details.jpg</v>
      </c>
      <c r="P14" t="str">
        <f t="shared" si="3"/>
        <v/>
      </c>
      <c r="Q14" t="str">
        <f t="shared" si="4"/>
        <v/>
      </c>
      <c r="R14" t="str">
        <f t="shared" si="5"/>
        <v/>
      </c>
      <c r="S14" t="str">
        <f t="shared" si="6"/>
        <v/>
      </c>
      <c r="T14" t="str">
        <f t="shared" si="7"/>
        <v/>
      </c>
      <c r="U14" t="str">
        <f t="shared" si="8"/>
        <v/>
      </c>
      <c r="V14" s="44">
        <f>MATCH(G14,options!$D$1:$D$20,0)</f>
        <v>19</v>
      </c>
    </row>
    <row r="15" spans="1:22" ht="14" x14ac:dyDescent="0.15">
      <c r="B15" s="52"/>
      <c r="C15" s="43" t="b">
        <f>FALSE()</f>
        <v>0</v>
      </c>
      <c r="D15" s="43" t="b">
        <f>FALSE()</f>
        <v>0</v>
      </c>
      <c r="E15" s="37">
        <v>5714401571124</v>
      </c>
      <c r="F15" s="37" t="s">
        <v>415</v>
      </c>
      <c r="G15" s="44" t="s">
        <v>416</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5" t="b">
        <f>TRUE()</f>
        <v>1</v>
      </c>
      <c r="J15" s="46" t="b">
        <f>FALSE()</f>
        <v>0</v>
      </c>
      <c r="K15" s="37" t="s">
        <v>417</v>
      </c>
      <c r="L15" s="47" t="b">
        <f>FALSE()</f>
        <v>0</v>
      </c>
      <c r="M15" s="48" t="str">
        <f t="shared" si="0"/>
        <v>https://download.lenovo.com/Images/Parts/01AX219/01AX219_A.jpg</v>
      </c>
      <c r="N15" s="48" t="str">
        <f t="shared" si="1"/>
        <v>https://download.lenovo.com/Images/Parts/01AX219/01AX219_B.jpg</v>
      </c>
      <c r="O15" s="49" t="str">
        <f t="shared" si="2"/>
        <v>https://download.lenovo.com/Images/Parts/01AX219/01AX219_details.jpg</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418</v>
      </c>
      <c r="B16" s="39" t="s">
        <v>419</v>
      </c>
      <c r="C16" s="43" t="b">
        <f>FALSE()</f>
        <v>0</v>
      </c>
      <c r="D16" s="43" t="b">
        <f>FALSE()</f>
        <v>0</v>
      </c>
      <c r="E16" s="37">
        <v>5714401571131</v>
      </c>
      <c r="F16" s="37" t="s">
        <v>420</v>
      </c>
      <c r="G16" s="44" t="s">
        <v>421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5" t="b">
        <f>TRUE()</f>
        <v>1</v>
      </c>
      <c r="J16" s="46" t="b">
        <f>FALSE()</f>
        <v>0</v>
      </c>
      <c r="K16" s="37" t="s">
        <v>422</v>
      </c>
      <c r="L16" s="47" t="b">
        <f>FALSE()</f>
        <v>0</v>
      </c>
      <c r="M16" s="48" t="str">
        <f t="shared" si="0"/>
        <v>https://download.lenovo.com/Images/Parts/01AX220/01AX220_A.jpg</v>
      </c>
      <c r="N16" s="48" t="str">
        <f t="shared" si="1"/>
        <v>https://download.lenovo.com/Images/Parts/01AX220/01AX220_B.jpg</v>
      </c>
      <c r="O16" s="49" t="str">
        <f t="shared" si="2"/>
        <v>https://download.lenovo.com/Images/Parts/01AX220/01AX220_details.jpg</v>
      </c>
      <c r="P16" t="str">
        <f t="shared" si="3"/>
        <v/>
      </c>
      <c r="Q16" t="str">
        <f t="shared" si="4"/>
        <v/>
      </c>
      <c r="R16" t="str">
        <f t="shared" si="5"/>
        <v/>
      </c>
      <c r="S16" t="str">
        <f t="shared" si="6"/>
        <v/>
      </c>
      <c r="T16" t="str">
        <f t="shared" si="7"/>
        <v/>
      </c>
      <c r="U16" t="str">
        <f t="shared" si="8"/>
        <v/>
      </c>
      <c r="V16" s="44">
        <f>MATCH(G16,options!$D$1:$D$20,0)</f>
        <v>11</v>
      </c>
    </row>
    <row r="17" spans="1:22" ht="14" x14ac:dyDescent="0.15">
      <c r="B17" s="52"/>
      <c r="C17" s="43" t="b">
        <f>FALSE()</f>
        <v>0</v>
      </c>
      <c r="D17" s="43" t="b">
        <f>FALSE()</f>
        <v>0</v>
      </c>
      <c r="E17" s="37">
        <v>5714401571148</v>
      </c>
      <c r="F17" s="37" t="s">
        <v>423</v>
      </c>
      <c r="G17" s="44" t="s">
        <v>424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5" t="b">
        <f>TRUE()</f>
        <v>1</v>
      </c>
      <c r="J17" s="46" t="b">
        <f>FALSE()</f>
        <v>0</v>
      </c>
      <c r="K17" s="37" t="s">
        <v>425</v>
      </c>
      <c r="L17" s="47" t="b">
        <f>FALSE()</f>
        <v>0</v>
      </c>
      <c r="M17" s="48" t="str">
        <f t="shared" si="0"/>
        <v>https://download.lenovo.com/Images/Parts/01AX221/01AX221_A.jpg</v>
      </c>
      <c r="N17" s="48" t="str">
        <f t="shared" si="1"/>
        <v>https://download.lenovo.com/Images/Parts/01AX221/01AX221_B.jpg</v>
      </c>
      <c r="O17" s="49" t="str">
        <f t="shared" si="2"/>
        <v>https://download.lenovo.com/Images/Parts/01AX221/01AX221_details.jpg</v>
      </c>
      <c r="P17" t="str">
        <f t="shared" si="3"/>
        <v/>
      </c>
      <c r="Q17" t="str">
        <f t="shared" si="4"/>
        <v/>
      </c>
      <c r="R17" t="str">
        <f t="shared" si="5"/>
        <v/>
      </c>
      <c r="S17" t="str">
        <f t="shared" si="6"/>
        <v/>
      </c>
      <c r="T17" t="str">
        <f t="shared" si="7"/>
        <v/>
      </c>
      <c r="U17" t="str">
        <f t="shared" si="8"/>
        <v/>
      </c>
      <c r="V17" s="44">
        <f>MATCH(G17,options!$D$1:$D$20,0)</f>
        <v>12</v>
      </c>
    </row>
    <row r="18" spans="1:22" ht="14" x14ac:dyDescent="0.15">
      <c r="A18" s="38" t="s">
        <v>426</v>
      </c>
      <c r="B18" s="53">
        <v>5</v>
      </c>
      <c r="C18" s="43" t="b">
        <f>FALSE()</f>
        <v>0</v>
      </c>
      <c r="D18" s="43" t="b">
        <f>FALSE()</f>
        <v>0</v>
      </c>
      <c r="E18" s="37">
        <v>5714401571155</v>
      </c>
      <c r="F18" s="37" t="s">
        <v>427</v>
      </c>
      <c r="G18" s="44" t="s">
        <v>428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5" t="b">
        <f>TRUE()</f>
        <v>1</v>
      </c>
      <c r="J18" s="46" t="b">
        <f>FALSE()</f>
        <v>0</v>
      </c>
      <c r="K18" s="37" t="s">
        <v>429</v>
      </c>
      <c r="L18" s="47" t="b">
        <f>FALSE()</f>
        <v>0</v>
      </c>
      <c r="M18" s="48" t="str">
        <f t="shared" si="0"/>
        <v>https://download.lenovo.com/Images/Parts/01AX222/01AX222_A.jpg</v>
      </c>
      <c r="N18" s="48" t="str">
        <f t="shared" si="1"/>
        <v>https://download.lenovo.com/Images/Parts/01AX222/01AX222_B.jpg</v>
      </c>
      <c r="O18" s="49" t="str">
        <f t="shared" si="2"/>
        <v>https://download.lenovo.com/Images/Parts/01AX222/01AX222_details.jpg</v>
      </c>
      <c r="P18" t="str">
        <f t="shared" si="3"/>
        <v/>
      </c>
      <c r="Q18" t="str">
        <f t="shared" si="4"/>
        <v/>
      </c>
      <c r="R18" t="str">
        <f t="shared" si="5"/>
        <v/>
      </c>
      <c r="S18" t="str">
        <f t="shared" si="6"/>
        <v/>
      </c>
      <c r="T18" t="str">
        <f t="shared" si="7"/>
        <v/>
      </c>
      <c r="U18" t="str">
        <f t="shared" si="8"/>
        <v/>
      </c>
      <c r="V18" s="44">
        <f>MATCH(G18,options!$D$1:$D$20,0)</f>
        <v>13</v>
      </c>
    </row>
    <row r="19" spans="1:22" ht="14" x14ac:dyDescent="0.15">
      <c r="B19" s="52"/>
      <c r="C19" s="43" t="b">
        <f>FALSE()</f>
        <v>0</v>
      </c>
      <c r="D19" s="43" t="b">
        <f>FALSE()</f>
        <v>0</v>
      </c>
      <c r="E19" s="37">
        <v>5714401571162</v>
      </c>
      <c r="F19" s="37" t="s">
        <v>430</v>
      </c>
      <c r="G19" s="44" t="s">
        <v>431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5" t="b">
        <f>TRUE()</f>
        <v>1</v>
      </c>
      <c r="J19" s="46" t="b">
        <f>FALSE()</f>
        <v>0</v>
      </c>
      <c r="K19" s="37" t="s">
        <v>432</v>
      </c>
      <c r="L19" s="47" t="b">
        <f>FALSE()</f>
        <v>0</v>
      </c>
      <c r="M19" s="48" t="str">
        <f t="shared" si="0"/>
        <v>https://download.lenovo.com/Images/Parts/01AX226/01AX226_A.jpg</v>
      </c>
      <c r="N19" s="48" t="str">
        <f t="shared" si="1"/>
        <v>https://download.lenovo.com/Images/Parts/01AX226/01AX226_B.jpg</v>
      </c>
      <c r="O19" s="49" t="str">
        <f t="shared" si="2"/>
        <v>https://download.lenovo.com/Images/Parts/01AX226/01AX226_details.jpg</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433</v>
      </c>
      <c r="B20" s="54" t="s">
        <v>434</v>
      </c>
      <c r="C20" s="43" t="b">
        <f>FALSE()</f>
        <v>0</v>
      </c>
      <c r="D20" s="43" t="b">
        <f>FALSE()</f>
        <v>0</v>
      </c>
      <c r="E20" s="37">
        <v>5714401571179</v>
      </c>
      <c r="F20" s="37" t="s">
        <v>435</v>
      </c>
      <c r="G20" s="44" t="s">
        <v>436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5" t="b">
        <f>TRUE()</f>
        <v>1</v>
      </c>
      <c r="J20" s="46" t="b">
        <f>FALSE()</f>
        <v>0</v>
      </c>
      <c r="K20" s="37" t="s">
        <v>437</v>
      </c>
      <c r="L20" s="47" t="b">
        <f>FALSE()</f>
        <v>0</v>
      </c>
      <c r="M20" s="48" t="str">
        <f t="shared" si="0"/>
        <v>https://download.lenovo.com/Images/Parts/01AX227/01AX227_A.jpg</v>
      </c>
      <c r="N20" s="48" t="str">
        <f t="shared" si="1"/>
        <v>https://download.lenovo.com/Images/Parts/01AX227/01AX227_B.jpg</v>
      </c>
      <c r="O20" s="49" t="str">
        <f t="shared" si="2"/>
        <v>https://download.lenovo.com/Images/Parts/01AX227/01AX227_details.jpg</v>
      </c>
      <c r="P20" t="str">
        <f t="shared" si="3"/>
        <v/>
      </c>
      <c r="Q20" t="str">
        <f t="shared" si="4"/>
        <v/>
      </c>
      <c r="R20" t="str">
        <f t="shared" si="5"/>
        <v/>
      </c>
      <c r="S20" t="str">
        <f t="shared" si="6"/>
        <v/>
      </c>
      <c r="T20" t="str">
        <f t="shared" si="7"/>
        <v/>
      </c>
      <c r="U20" t="str">
        <f t="shared" si="8"/>
        <v/>
      </c>
      <c r="V20" s="44">
        <f>MATCH(G20,options!$D$1:$D$20,0)</f>
        <v>15</v>
      </c>
    </row>
    <row r="21" spans="1:22" ht="14" x14ac:dyDescent="0.15">
      <c r="B21" s="52"/>
      <c r="C21" s="43" t="b">
        <f>FALSE()</f>
        <v>0</v>
      </c>
      <c r="D21" s="43" t="b">
        <f>FALSE()</f>
        <v>0</v>
      </c>
      <c r="E21" s="37">
        <v>5714401571186</v>
      </c>
      <c r="F21" s="37" t="s">
        <v>438</v>
      </c>
      <c r="G21" s="44" t="s">
        <v>439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5" t="b">
        <f>TRUE()</f>
        <v>1</v>
      </c>
      <c r="J21" s="46" t="b">
        <f>FALSE()</f>
        <v>0</v>
      </c>
      <c r="K21" s="37" t="s">
        <v>440</v>
      </c>
      <c r="L21" s="47" t="b">
        <f>FALSE()</f>
        <v>0</v>
      </c>
      <c r="M21" s="48" t="str">
        <f t="shared" si="0"/>
        <v>https://download.lenovo.com/Images/Parts/01AX150/01AX150_A.jpg</v>
      </c>
      <c r="N21" s="48" t="str">
        <f t="shared" si="1"/>
        <v>https://download.lenovo.com/Images/Parts/01AX150/01AX150_B.jpg</v>
      </c>
      <c r="O21" s="49" t="str">
        <f t="shared" si="2"/>
        <v>https://download.lenovo.com/Images/Parts/01AX150/01AX150_details.jpg</v>
      </c>
      <c r="P21" t="str">
        <f t="shared" si="3"/>
        <v/>
      </c>
      <c r="Q21" t="str">
        <f t="shared" si="4"/>
        <v/>
      </c>
      <c r="R21" t="str">
        <f t="shared" si="5"/>
        <v/>
      </c>
      <c r="S21" t="str">
        <f t="shared" si="6"/>
        <v/>
      </c>
      <c r="T21" t="str">
        <f t="shared" si="7"/>
        <v/>
      </c>
      <c r="U21" t="str">
        <f t="shared" si="8"/>
        <v/>
      </c>
      <c r="V21" s="44">
        <f>MATCH(G21,options!$D$1:$D$20,0)</f>
        <v>16</v>
      </c>
    </row>
    <row r="22" spans="1:22" ht="14" x14ac:dyDescent="0.15">
      <c r="B22" s="52"/>
      <c r="C22" s="43" t="b">
        <f>FALSE()</f>
        <v>0</v>
      </c>
      <c r="D22" s="43" t="b">
        <f>FALSE()</f>
        <v>0</v>
      </c>
      <c r="E22" s="37">
        <v>5714401571193</v>
      </c>
      <c r="F22" s="37" t="s">
        <v>441</v>
      </c>
      <c r="G22" s="44" t="s">
        <v>442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45" t="b">
        <f>TRUE()</f>
        <v>1</v>
      </c>
      <c r="J22" s="46" t="b">
        <f>FALSE()</f>
        <v>0</v>
      </c>
      <c r="K22" s="37" t="s">
        <v>443</v>
      </c>
      <c r="L22" s="47" t="b">
        <f>FALSE()</f>
        <v>0</v>
      </c>
      <c r="M22" s="48" t="str">
        <f t="shared" si="0"/>
        <v>https://download.lenovo.com/Images/Parts/01AX223/01AX223_A.jpg</v>
      </c>
      <c r="N22" s="48" t="str">
        <f t="shared" si="1"/>
        <v>https://download.lenovo.com/Images/Parts/01AX223/01AX223_B.jpg</v>
      </c>
      <c r="O22" s="49" t="str">
        <f t="shared" si="2"/>
        <v>https://download.lenovo.com/Images/Parts/01AX223/01AX223_details.jpg</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444</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3" t="b">
        <f>TRUE()</f>
        <v>1</v>
      </c>
      <c r="D23" s="43" t="b">
        <f>FALSE()</f>
        <v>0</v>
      </c>
      <c r="E23" s="37">
        <v>5714401571209</v>
      </c>
      <c r="F23" s="37" t="s">
        <v>445</v>
      </c>
      <c r="G23" s="44" t="s">
        <v>446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t="b">
        <f>TRUE()</f>
        <v>1</v>
      </c>
      <c r="J23" s="46" t="b">
        <f>FALSE()</f>
        <v>0</v>
      </c>
      <c r="K23" s="37" t="s">
        <v>447</v>
      </c>
      <c r="L23" s="47" t="b">
        <f>FALSE()</f>
        <v>0</v>
      </c>
      <c r="M23" s="48" t="str">
        <f t="shared" si="0"/>
        <v>https://download.lenovo.com/Images/Parts/01AX160/01AX160_A.jpg</v>
      </c>
      <c r="N23" s="48" t="str">
        <f t="shared" si="1"/>
        <v>https://download.lenovo.com/Images/Parts/01AX160/01AX160_B.jpg</v>
      </c>
      <c r="O23" s="49" t="str">
        <f t="shared" si="2"/>
        <v>https://download.lenovo.com/Images/Parts/01AX160/01AX160_details.jpg</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448</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3"/>
      <c r="D24" s="43"/>
      <c r="E24" s="37"/>
      <c r="F24" s="37"/>
      <c r="G24" s="44"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449</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3"/>
      <c r="D25" s="43"/>
      <c r="E25" s="37"/>
      <c r="F25" s="37"/>
      <c r="G25" s="44" t="s">
        <v>376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450</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3"/>
      <c r="D26" s="43"/>
      <c r="E26" s="37"/>
      <c r="F26" s="37"/>
      <c r="G26" s="44" t="s">
        <v>381</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449</v>
      </c>
      <c r="B27" s="39"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3"/>
      <c r="D27" s="43"/>
      <c r="E27" s="37"/>
      <c r="F27" s="37"/>
      <c r="G27" s="44"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389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451</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3"/>
      <c r="D29" s="43"/>
      <c r="E29" s="37"/>
      <c r="F29" s="37"/>
      <c r="G29" s="44" t="s">
        <v>393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452</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3"/>
      <c r="D31" s="43"/>
      <c r="E31" s="37"/>
      <c r="F31" s="37"/>
      <c r="G31" s="44" t="s">
        <v>401</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404</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453</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3"/>
      <c r="D33" s="43"/>
      <c r="E33" s="37"/>
      <c r="F33" s="37"/>
      <c r="G33" s="44" t="s">
        <v>409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454</v>
      </c>
      <c r="B36" s="54" t="s">
        <v>385</v>
      </c>
      <c r="C36" s="43"/>
      <c r="D36" s="43"/>
      <c r="E36" s="37"/>
      <c r="F36" s="37"/>
      <c r="G36" s="44" t="s">
        <v>421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455</v>
      </c>
      <c r="B37" s="54" t="s">
        <v>456</v>
      </c>
      <c r="C37" s="43"/>
      <c r="D37" s="43"/>
      <c r="E37" s="37"/>
      <c r="F37" s="37"/>
      <c r="G37" s="44" t="s">
        <v>424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428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431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436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439</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442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446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434</v>
      </c>
      <c r="B1" s="43" t="b">
        <f>TRUE()</f>
        <v>1</v>
      </c>
      <c r="C1" t="s">
        <v>457</v>
      </c>
      <c r="D1" s="44" t="s">
        <v>372</v>
      </c>
      <c r="E1" t="s">
        <v>458</v>
      </c>
      <c r="F1" t="s">
        <v>459</v>
      </c>
      <c r="G1" t="s">
        <v>456</v>
      </c>
    </row>
    <row r="2" spans="1:7" x14ac:dyDescent="0.15">
      <c r="A2" t="s">
        <v>460</v>
      </c>
      <c r="B2" s="43" t="b">
        <f>FALSE()</f>
        <v>0</v>
      </c>
      <c r="C2" t="s">
        <v>379</v>
      </c>
      <c r="D2" s="44" t="s">
        <v>376</v>
      </c>
      <c r="E2" t="s">
        <v>461</v>
      </c>
      <c r="F2" t="s">
        <v>376</v>
      </c>
      <c r="G2" t="s">
        <v>446</v>
      </c>
    </row>
    <row r="3" spans="1:7" x14ac:dyDescent="0.15">
      <c r="A3" t="s">
        <v>462</v>
      </c>
      <c r="D3" s="44" t="s">
        <v>381</v>
      </c>
      <c r="E3" t="s">
        <v>463</v>
      </c>
      <c r="F3" t="s">
        <v>372</v>
      </c>
    </row>
    <row r="4" spans="1:7" x14ac:dyDescent="0.15">
      <c r="D4" s="44" t="s">
        <v>385</v>
      </c>
      <c r="E4" t="s">
        <v>464</v>
      </c>
      <c r="F4" t="s">
        <v>381</v>
      </c>
    </row>
    <row r="5" spans="1:7" x14ac:dyDescent="0.15">
      <c r="D5" s="44" t="s">
        <v>389</v>
      </c>
      <c r="E5" t="s">
        <v>465</v>
      </c>
      <c r="F5" t="s">
        <v>385</v>
      </c>
    </row>
    <row r="6" spans="1:7" x14ac:dyDescent="0.15">
      <c r="D6" s="44" t="s">
        <v>393</v>
      </c>
      <c r="E6" t="s">
        <v>466</v>
      </c>
      <c r="F6" t="s">
        <v>416</v>
      </c>
    </row>
    <row r="7" spans="1:7" x14ac:dyDescent="0.15">
      <c r="D7" s="44" t="s">
        <v>397</v>
      </c>
      <c r="E7" t="s">
        <v>467</v>
      </c>
    </row>
    <row r="8" spans="1:7" x14ac:dyDescent="0.15">
      <c r="D8" s="44" t="s">
        <v>401</v>
      </c>
      <c r="E8" t="s">
        <v>468</v>
      </c>
    </row>
    <row r="9" spans="1:7" x14ac:dyDescent="0.15">
      <c r="D9" s="44" t="s">
        <v>409</v>
      </c>
      <c r="E9" t="s">
        <v>469</v>
      </c>
    </row>
    <row r="10" spans="1:7" x14ac:dyDescent="0.15">
      <c r="D10" s="44" t="s">
        <v>416</v>
      </c>
      <c r="E10" t="s">
        <v>470</v>
      </c>
    </row>
    <row r="11" spans="1:7" x14ac:dyDescent="0.15">
      <c r="D11" s="44" t="s">
        <v>421</v>
      </c>
      <c r="E11" t="s">
        <v>471</v>
      </c>
    </row>
    <row r="12" spans="1:7" x14ac:dyDescent="0.15">
      <c r="D12" s="44" t="s">
        <v>424</v>
      </c>
      <c r="E12" t="s">
        <v>472</v>
      </c>
    </row>
    <row r="13" spans="1:7" x14ac:dyDescent="0.15">
      <c r="D13" s="44" t="s">
        <v>428</v>
      </c>
      <c r="E13" t="s">
        <v>473</v>
      </c>
    </row>
    <row r="14" spans="1:7" x14ac:dyDescent="0.15">
      <c r="D14" s="44" t="s">
        <v>431</v>
      </c>
      <c r="E14" t="s">
        <v>474</v>
      </c>
    </row>
    <row r="15" spans="1:7" x14ac:dyDescent="0.15">
      <c r="D15" s="44" t="s">
        <v>436</v>
      </c>
      <c r="E15" t="s">
        <v>475</v>
      </c>
    </row>
    <row r="16" spans="1:7" x14ac:dyDescent="0.15">
      <c r="D16" s="44" t="s">
        <v>439</v>
      </c>
      <c r="E16" s="58" t="s">
        <v>476</v>
      </c>
    </row>
    <row r="17" spans="4:5" x14ac:dyDescent="0.15">
      <c r="D17" s="44" t="s">
        <v>442</v>
      </c>
      <c r="E17" t="s">
        <v>477</v>
      </c>
    </row>
    <row r="18" spans="4:5" x14ac:dyDescent="0.15">
      <c r="D18" s="44" t="s">
        <v>446</v>
      </c>
      <c r="E18" t="s">
        <v>478</v>
      </c>
    </row>
    <row r="19" spans="4:5" x14ac:dyDescent="0.15">
      <c r="D19" s="44" t="s">
        <v>413</v>
      </c>
      <c r="E19" t="s">
        <v>479</v>
      </c>
    </row>
    <row r="20" spans="4:5" x14ac:dyDescent="0.15">
      <c r="D20" s="44" t="s">
        <v>404</v>
      </c>
      <c r="E20" t="s">
        <v>480</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459</v>
      </c>
    </row>
    <row r="3" spans="1:2" x14ac:dyDescent="0.15">
      <c r="B3" s="41" t="s">
        <v>481</v>
      </c>
    </row>
    <row r="4" spans="1:2" x14ac:dyDescent="0.15">
      <c r="B4" s="41" t="s">
        <v>482</v>
      </c>
    </row>
    <row r="5" spans="1:2" x14ac:dyDescent="0.15">
      <c r="B5" s="41" t="s">
        <v>483</v>
      </c>
    </row>
    <row r="6" spans="1:2" x14ac:dyDescent="0.15">
      <c r="A6" t="s">
        <v>484</v>
      </c>
      <c r="B6" s="41" t="s">
        <v>485</v>
      </c>
    </row>
    <row r="7" spans="1:2" x14ac:dyDescent="0.15">
      <c r="B7" s="41" t="s">
        <v>486</v>
      </c>
    </row>
    <row r="8" spans="1:2" x14ac:dyDescent="0.15">
      <c r="A8" t="s">
        <v>40</v>
      </c>
      <c r="B8" s="41" t="s">
        <v>487</v>
      </c>
    </row>
    <row r="9" spans="1:2" x14ac:dyDescent="0.15">
      <c r="A9" t="s">
        <v>488</v>
      </c>
      <c r="B9" s="41" t="s">
        <v>489</v>
      </c>
    </row>
    <row r="10" spans="1:2" x14ac:dyDescent="0.15">
      <c r="B10" t="s">
        <v>490</v>
      </c>
    </row>
    <row r="11" spans="1:2" x14ac:dyDescent="0.15">
      <c r="B11" t="s">
        <v>491</v>
      </c>
    </row>
    <row r="14" spans="1:2" x14ac:dyDescent="0.15">
      <c r="B14" s="41" t="s">
        <v>492</v>
      </c>
    </row>
    <row r="20" spans="2:2" x14ac:dyDescent="0.15">
      <c r="B20" s="44" t="s">
        <v>372</v>
      </c>
    </row>
    <row r="21" spans="2:2" x14ac:dyDescent="0.15">
      <c r="B21" s="44" t="s">
        <v>376</v>
      </c>
    </row>
    <row r="22" spans="2:2" x14ac:dyDescent="0.15">
      <c r="B22" s="44" t="s">
        <v>381</v>
      </c>
    </row>
    <row r="23" spans="2:2" x14ac:dyDescent="0.15">
      <c r="B23" s="44" t="s">
        <v>385</v>
      </c>
    </row>
    <row r="24" spans="2:2" x14ac:dyDescent="0.15">
      <c r="B24" s="44" t="s">
        <v>389</v>
      </c>
    </row>
    <row r="25" spans="2:2" x14ac:dyDescent="0.15">
      <c r="B25" s="44" t="s">
        <v>393</v>
      </c>
    </row>
    <row r="26" spans="2:2" x14ac:dyDescent="0.15">
      <c r="B26" s="44" t="s">
        <v>397</v>
      </c>
    </row>
    <row r="27" spans="2:2" x14ac:dyDescent="0.15">
      <c r="B27" s="44" t="s">
        <v>401</v>
      </c>
    </row>
    <row r="28" spans="2:2" x14ac:dyDescent="0.15">
      <c r="B28" s="44" t="s">
        <v>409</v>
      </c>
    </row>
    <row r="29" spans="2:2" x14ac:dyDescent="0.15">
      <c r="B29" s="44" t="s">
        <v>416</v>
      </c>
    </row>
    <row r="30" spans="2:2" x14ac:dyDescent="0.15">
      <c r="B30" s="44" t="s">
        <v>421</v>
      </c>
    </row>
    <row r="31" spans="2:2" x14ac:dyDescent="0.15">
      <c r="B31" s="44" t="s">
        <v>424</v>
      </c>
    </row>
    <row r="32" spans="2:2" x14ac:dyDescent="0.15">
      <c r="B32" s="44" t="s">
        <v>428</v>
      </c>
    </row>
    <row r="33" spans="2:4" x14ac:dyDescent="0.15">
      <c r="B33" s="44" t="s">
        <v>431</v>
      </c>
    </row>
    <row r="34" spans="2:4" x14ac:dyDescent="0.15">
      <c r="B34" s="44" t="s">
        <v>436</v>
      </c>
      <c r="D34" s="41"/>
    </row>
    <row r="35" spans="2:4" x14ac:dyDescent="0.15">
      <c r="B35" s="44" t="s">
        <v>439</v>
      </c>
      <c r="D35" s="41"/>
    </row>
    <row r="36" spans="2:4" x14ac:dyDescent="0.15">
      <c r="B36" s="44" t="s">
        <v>442</v>
      </c>
      <c r="D36" s="41"/>
    </row>
    <row r="37" spans="2:4" x14ac:dyDescent="0.15">
      <c r="B37" s="44" t="s">
        <v>446</v>
      </c>
      <c r="D37" s="41"/>
    </row>
    <row r="38" spans="2:4" x14ac:dyDescent="0.15">
      <c r="B38" s="44" t="s">
        <v>413</v>
      </c>
      <c r="D38" s="41"/>
    </row>
    <row r="39" spans="2:4" x14ac:dyDescent="0.15">
      <c r="B39" s="44" t="s">
        <v>404</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493</v>
      </c>
    </row>
    <row r="4" spans="1:2" ht="16" x14ac:dyDescent="0.2">
      <c r="B4" s="59" t="s">
        <v>494</v>
      </c>
    </row>
    <row r="5" spans="1:2" ht="16" x14ac:dyDescent="0.2">
      <c r="B5" s="59" t="s">
        <v>495</v>
      </c>
    </row>
    <row r="6" spans="1:2" ht="16" x14ac:dyDescent="0.2">
      <c r="B6" s="59" t="s">
        <v>496</v>
      </c>
    </row>
    <row r="7" spans="1:2" ht="16" x14ac:dyDescent="0.2">
      <c r="B7" s="59"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439</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385</v>
      </c>
    </row>
    <row r="3" spans="1:2" x14ac:dyDescent="0.15">
      <c r="B3" s="41" t="s">
        <v>523</v>
      </c>
    </row>
    <row r="4" spans="1:2" x14ac:dyDescent="0.15">
      <c r="B4" s="41" t="s">
        <v>524</v>
      </c>
    </row>
    <row r="5" spans="1:2" x14ac:dyDescent="0.15">
      <c r="B5" s="41" t="s">
        <v>525</v>
      </c>
    </row>
    <row r="6" spans="1:2" x14ac:dyDescent="0.15">
      <c r="B6" s="41" t="s">
        <v>526</v>
      </c>
    </row>
    <row r="7" spans="1:2" x14ac:dyDescent="0.15">
      <c r="B7" s="41" t="s">
        <v>527</v>
      </c>
    </row>
    <row r="8" spans="1:2" x14ac:dyDescent="0.15">
      <c r="A8" t="s">
        <v>498</v>
      </c>
      <c r="B8" s="41" t="s">
        <v>528</v>
      </c>
    </row>
    <row r="9" spans="1:2" x14ac:dyDescent="0.15">
      <c r="A9" t="s">
        <v>500</v>
      </c>
      <c r="B9" s="41" t="s">
        <v>529</v>
      </c>
    </row>
    <row r="10" spans="1:2" x14ac:dyDescent="0.15">
      <c r="B10" s="41" t="s">
        <v>530</v>
      </c>
    </row>
    <row r="11" spans="1:2" x14ac:dyDescent="0.15">
      <c r="B11" s="41" t="s">
        <v>531</v>
      </c>
    </row>
    <row r="12" spans="1:2" x14ac:dyDescent="0.15">
      <c r="B12" s="41"/>
    </row>
    <row r="13" spans="1:2" x14ac:dyDescent="0.15">
      <c r="B13" s="41"/>
    </row>
    <row r="14" spans="1:2" x14ac:dyDescent="0.15">
      <c r="B14" s="41" t="s">
        <v>532</v>
      </c>
    </row>
    <row r="15" spans="1:2" x14ac:dyDescent="0.15">
      <c r="B15" s="41"/>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446</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59" t="s">
        <v>557</v>
      </c>
    </row>
    <row r="9" spans="2:2" x14ac:dyDescent="0.15">
      <c r="B9" t="s">
        <v>558</v>
      </c>
    </row>
    <row r="10" spans="2:2" x14ac:dyDescent="0.15">
      <c r="B10" s="41" t="s">
        <v>559</v>
      </c>
    </row>
    <row r="11" spans="2:2" x14ac:dyDescent="0.15">
      <c r="B11" s="41"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389</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446</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381</v>
      </c>
    </row>
    <row r="3" spans="2:2" ht="16" x14ac:dyDescent="0.2">
      <c r="B3" s="59" t="s">
        <v>580</v>
      </c>
    </row>
    <row r="4" spans="2:2" ht="16" x14ac:dyDescent="0.2">
      <c r="B4" s="59" t="s">
        <v>581</v>
      </c>
    </row>
    <row r="5" spans="2:2" x14ac:dyDescent="0.15">
      <c r="B5" t="s">
        <v>582</v>
      </c>
    </row>
    <row r="6" spans="2:2" ht="16" x14ac:dyDescent="0.2">
      <c r="B6" s="59" t="s">
        <v>583</v>
      </c>
    </row>
    <row r="7" spans="2:2" ht="16" x14ac:dyDescent="0.2">
      <c r="B7" s="59"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59"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389</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416</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389</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446</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224</cp:revision>
  <dcterms:created xsi:type="dcterms:W3CDTF">2020-07-27T15:42:24Z</dcterms:created>
  <dcterms:modified xsi:type="dcterms:W3CDTF">2024-07-24T21:06:20Z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