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E570/"/>
    </mc:Choice>
  </mc:AlternateContent>
  <xr:revisionPtr revIDLastSave="0" documentId="13_ncr:1_{EC439C50-94BB-0A46-BEC0-11ED7E85CAE6}"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H102" i="2" s="1"/>
  <c r="U102" i="2"/>
  <c r="T102" i="2"/>
  <c r="S102" i="2"/>
  <c r="R102" i="2"/>
  <c r="Q102" i="2"/>
  <c r="P102" i="2"/>
  <c r="O102" i="2"/>
  <c r="N102" i="2"/>
  <c r="M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H61" i="2" s="1"/>
  <c r="U61" i="2"/>
  <c r="T61" i="2"/>
  <c r="S61" i="2"/>
  <c r="R61" i="2"/>
  <c r="Q61" i="2"/>
  <c r="P61" i="2"/>
  <c r="O61" i="2"/>
  <c r="N61" i="2"/>
  <c r="M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H51" i="2" s="1"/>
  <c r="U51" i="2"/>
  <c r="T51" i="2"/>
  <c r="S51" i="2"/>
  <c r="R51" i="2"/>
  <c r="Q51" i="2"/>
  <c r="P51" i="2"/>
  <c r="O51" i="2"/>
  <c r="N51" i="2"/>
  <c r="M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H43" i="2"/>
  <c r="V42" i="2"/>
  <c r="U42" i="2"/>
  <c r="T42" i="2"/>
  <c r="S42" i="2"/>
  <c r="R42" i="2"/>
  <c r="Q42" i="2"/>
  <c r="P42" i="2"/>
  <c r="O42" i="2"/>
  <c r="N42" i="2"/>
  <c r="M42" i="2"/>
  <c r="H42" i="2"/>
  <c r="V41" i="2"/>
  <c r="H41" i="2" s="1"/>
  <c r="U41" i="2"/>
  <c r="T41" i="2"/>
  <c r="S41" i="2"/>
  <c r="R41" i="2"/>
  <c r="Q41" i="2"/>
  <c r="P41" i="2"/>
  <c r="O41" i="2"/>
  <c r="N41" i="2"/>
  <c r="M41" i="2"/>
  <c r="V40" i="2"/>
  <c r="U40" i="2"/>
  <c r="T40" i="2"/>
  <c r="S40" i="2"/>
  <c r="R40" i="2"/>
  <c r="Q40" i="2"/>
  <c r="P40" i="2"/>
  <c r="O40" i="2"/>
  <c r="N40" i="2"/>
  <c r="M40" i="2"/>
  <c r="H40" i="2"/>
  <c r="V39" i="2"/>
  <c r="U39" i="2"/>
  <c r="T39" i="2"/>
  <c r="S39" i="2"/>
  <c r="R39" i="2"/>
  <c r="Q39" i="2"/>
  <c r="P39" i="2"/>
  <c r="O39" i="2"/>
  <c r="N39" i="2"/>
  <c r="M39" i="2"/>
  <c r="H39" i="2"/>
  <c r="V38" i="2"/>
  <c r="U38" i="2"/>
  <c r="T38" i="2"/>
  <c r="S38" i="2"/>
  <c r="R38" i="2"/>
  <c r="Q38" i="2"/>
  <c r="P38" i="2"/>
  <c r="O38" i="2"/>
  <c r="N38" i="2"/>
  <c r="M38" i="2"/>
  <c r="H38" i="2"/>
  <c r="V37" i="2"/>
  <c r="U37" i="2"/>
  <c r="T37" i="2"/>
  <c r="S37" i="2"/>
  <c r="R37" i="2"/>
  <c r="Q37" i="2"/>
  <c r="P37" i="2"/>
  <c r="O37" i="2"/>
  <c r="N37" i="2"/>
  <c r="M37" i="2"/>
  <c r="H37" i="2"/>
  <c r="V36" i="2"/>
  <c r="U36" i="2"/>
  <c r="T36" i="2"/>
  <c r="S36" i="2"/>
  <c r="R36" i="2"/>
  <c r="Q36" i="2"/>
  <c r="P36" i="2"/>
  <c r="O36" i="2"/>
  <c r="N36" i="2"/>
  <c r="M36" i="2"/>
  <c r="H36" i="2"/>
  <c r="V35" i="2"/>
  <c r="U35" i="2"/>
  <c r="T35" i="2"/>
  <c r="S35" i="2"/>
  <c r="R35" i="2"/>
  <c r="Q35" i="2"/>
  <c r="P35" i="2"/>
  <c r="O35" i="2"/>
  <c r="N35" i="2"/>
  <c r="M35" i="2"/>
  <c r="H35" i="2"/>
  <c r="V34" i="2"/>
  <c r="U34" i="2"/>
  <c r="T34" i="2"/>
  <c r="S34" i="2"/>
  <c r="R34" i="2"/>
  <c r="Q34" i="2"/>
  <c r="P34" i="2"/>
  <c r="O34" i="2"/>
  <c r="N34" i="2"/>
  <c r="M34" i="2"/>
  <c r="H34" i="2"/>
  <c r="V33" i="2"/>
  <c r="U33" i="2"/>
  <c r="T33" i="2"/>
  <c r="S33" i="2"/>
  <c r="R33" i="2"/>
  <c r="Q33" i="2"/>
  <c r="P33" i="2"/>
  <c r="O33" i="2"/>
  <c r="N33" i="2"/>
  <c r="M33" i="2"/>
  <c r="H33" i="2"/>
  <c r="B33" i="2"/>
  <c r="V32" i="2"/>
  <c r="H32" i="2" s="1"/>
  <c r="U32" i="2"/>
  <c r="T32" i="2"/>
  <c r="S32" i="2"/>
  <c r="R32" i="2"/>
  <c r="Q32" i="2"/>
  <c r="P32" i="2"/>
  <c r="O32" i="2"/>
  <c r="N32" i="2"/>
  <c r="M32" i="2"/>
  <c r="V31" i="2"/>
  <c r="U31" i="2"/>
  <c r="T31" i="2"/>
  <c r="S31" i="2"/>
  <c r="R31" i="2"/>
  <c r="Q31" i="2"/>
  <c r="P31" i="2"/>
  <c r="O31" i="2"/>
  <c r="N31" i="2"/>
  <c r="M31" i="2"/>
  <c r="H31" i="2"/>
  <c r="B31" i="2"/>
  <c r="DP21" i="1" s="1"/>
  <c r="V30" i="2"/>
  <c r="U30" i="2"/>
  <c r="T30" i="2"/>
  <c r="S30" i="2"/>
  <c r="R30" i="2"/>
  <c r="Q30" i="2"/>
  <c r="P30" i="2"/>
  <c r="O30" i="2"/>
  <c r="N30" i="2"/>
  <c r="M30" i="2"/>
  <c r="H30" i="2"/>
  <c r="V29" i="2"/>
  <c r="U29" i="2"/>
  <c r="T29" i="2"/>
  <c r="S29" i="2"/>
  <c r="R29" i="2"/>
  <c r="Q29" i="2"/>
  <c r="P29" i="2"/>
  <c r="O29" i="2"/>
  <c r="N29" i="2"/>
  <c r="M29" i="2"/>
  <c r="H29" i="2"/>
  <c r="B29" i="2"/>
  <c r="V28" i="2"/>
  <c r="U28" i="2"/>
  <c r="T28" i="2"/>
  <c r="S28" i="2"/>
  <c r="R28" i="2"/>
  <c r="Q28" i="2"/>
  <c r="P28" i="2"/>
  <c r="O28" i="2"/>
  <c r="N28" i="2"/>
  <c r="M28" i="2"/>
  <c r="H28" i="2"/>
  <c r="V27" i="2"/>
  <c r="U27" i="2"/>
  <c r="T27" i="2"/>
  <c r="S27" i="2"/>
  <c r="R27" i="2"/>
  <c r="Q27" i="2"/>
  <c r="P27" i="2"/>
  <c r="O27" i="2"/>
  <c r="N27" i="2"/>
  <c r="M27" i="2"/>
  <c r="H27" i="2"/>
  <c r="B27" i="2"/>
  <c r="V26" i="2"/>
  <c r="U26" i="2"/>
  <c r="T26" i="2"/>
  <c r="S26" i="2"/>
  <c r="R26" i="2"/>
  <c r="Q26" i="2"/>
  <c r="P26" i="2"/>
  <c r="O26" i="2"/>
  <c r="N26" i="2"/>
  <c r="M26" i="2"/>
  <c r="H26" i="2"/>
  <c r="B26" i="2"/>
  <c r="V25" i="2"/>
  <c r="U25" i="2"/>
  <c r="T25" i="2"/>
  <c r="S25" i="2"/>
  <c r="R25" i="2"/>
  <c r="Q25" i="2"/>
  <c r="P25" i="2"/>
  <c r="O25" i="2"/>
  <c r="N25" i="2"/>
  <c r="M25" i="2"/>
  <c r="H25" i="2"/>
  <c r="B25" i="2"/>
  <c r="AK23" i="1" s="1"/>
  <c r="V24" i="2"/>
  <c r="U24" i="2"/>
  <c r="T24" i="2"/>
  <c r="S24" i="2"/>
  <c r="R24" i="2"/>
  <c r="Q24" i="2"/>
  <c r="P24" i="2"/>
  <c r="O24" i="2"/>
  <c r="N24" i="2"/>
  <c r="M24" i="2"/>
  <c r="H24" i="2"/>
  <c r="B24" i="2"/>
  <c r="V23" i="2"/>
  <c r="H23" i="2" s="1"/>
  <c r="U23" i="2"/>
  <c r="U24" i="1" s="1"/>
  <c r="T23" i="2"/>
  <c r="T24" i="1" s="1"/>
  <c r="S23" i="2"/>
  <c r="S24" i="1" s="1"/>
  <c r="R23" i="2"/>
  <c r="Q23" i="2"/>
  <c r="Q24" i="1" s="1"/>
  <c r="L23" i="2"/>
  <c r="J23" i="2"/>
  <c r="I23" i="2"/>
  <c r="D23" i="2"/>
  <c r="C23" i="2"/>
  <c r="B23" i="2"/>
  <c r="V22" i="2"/>
  <c r="U22" i="2"/>
  <c r="T22" i="2"/>
  <c r="T23" i="1" s="1"/>
  <c r="S22" i="2"/>
  <c r="R22" i="2"/>
  <c r="Q22" i="2"/>
  <c r="P22" i="2"/>
  <c r="O22" i="2"/>
  <c r="N22" i="2"/>
  <c r="L22" i="2"/>
  <c r="M22" i="2" s="1"/>
  <c r="J22" i="2"/>
  <c r="I22" i="2"/>
  <c r="H22" i="2"/>
  <c r="AT23" i="1" s="1"/>
  <c r="D22" i="2"/>
  <c r="C22" i="2"/>
  <c r="V21" i="2"/>
  <c r="H21" i="2" s="1"/>
  <c r="AT22" i="1" s="1"/>
  <c r="U21" i="2"/>
  <c r="U22" i="1" s="1"/>
  <c r="T21" i="2"/>
  <c r="T22" i="1" s="1"/>
  <c r="Q21" i="2"/>
  <c r="P21" i="2"/>
  <c r="O21" i="2"/>
  <c r="O22" i="1" s="1"/>
  <c r="L21" i="2"/>
  <c r="J21" i="2"/>
  <c r="I21" i="2"/>
  <c r="D21" i="2"/>
  <c r="C21" i="2"/>
  <c r="V20" i="2"/>
  <c r="H20" i="2" s="1"/>
  <c r="AT21" i="1" s="1"/>
  <c r="L20" i="2"/>
  <c r="J20" i="2"/>
  <c r="I20" i="2"/>
  <c r="D20" i="2"/>
  <c r="C20" i="2"/>
  <c r="V19" i="2"/>
  <c r="T19" i="2"/>
  <c r="T20" i="1" s="1"/>
  <c r="S19" i="2"/>
  <c r="S20" i="1" s="1"/>
  <c r="R19" i="2"/>
  <c r="R20" i="1" s="1"/>
  <c r="Q19" i="2"/>
  <c r="Q20" i="1" s="1"/>
  <c r="P19" i="2"/>
  <c r="O19" i="2"/>
  <c r="N19" i="2"/>
  <c r="L19" i="2"/>
  <c r="U19" i="2" s="1"/>
  <c r="U20" i="1" s="1"/>
  <c r="J19" i="2"/>
  <c r="I19" i="2"/>
  <c r="AI20" i="1" s="1"/>
  <c r="H19" i="2"/>
  <c r="AT20" i="1" s="1"/>
  <c r="D19" i="2"/>
  <c r="C19" i="2"/>
  <c r="CO20" i="1" s="1"/>
  <c r="V18" i="2"/>
  <c r="H18" i="2" s="1"/>
  <c r="AT19" i="1" s="1"/>
  <c r="L18" i="2"/>
  <c r="J18" i="2"/>
  <c r="I18" i="2"/>
  <c r="AI19" i="1" s="1"/>
  <c r="D18" i="2"/>
  <c r="C18" i="2"/>
  <c r="V17" i="2"/>
  <c r="U17" i="2"/>
  <c r="U18" i="1" s="1"/>
  <c r="T17" i="2"/>
  <c r="T18" i="1" s="1"/>
  <c r="S17" i="2"/>
  <c r="R17" i="2"/>
  <c r="Q17" i="2"/>
  <c r="P17" i="2"/>
  <c r="O17" i="2"/>
  <c r="O18" i="1" s="1"/>
  <c r="L17" i="2"/>
  <c r="M17" i="2" s="1"/>
  <c r="J17" i="2"/>
  <c r="K18" i="1" s="1"/>
  <c r="I17" i="2"/>
  <c r="H17" i="2"/>
  <c r="D17" i="2"/>
  <c r="C17" i="2"/>
  <c r="CO18" i="1" s="1"/>
  <c r="FE18" i="1" s="1"/>
  <c r="V16" i="2"/>
  <c r="H16" i="2" s="1"/>
  <c r="U16" i="2"/>
  <c r="U17" i="1" s="1"/>
  <c r="T16" i="2"/>
  <c r="T17" i="1" s="1"/>
  <c r="O16" i="2"/>
  <c r="N16" i="2"/>
  <c r="N17" i="1" s="1"/>
  <c r="L16" i="2"/>
  <c r="J16" i="2"/>
  <c r="I16" i="2"/>
  <c r="AI17" i="1" s="1"/>
  <c r="D16" i="2"/>
  <c r="C16" i="2"/>
  <c r="V15" i="2"/>
  <c r="U15" i="2"/>
  <c r="U16" i="1" s="1"/>
  <c r="T15" i="2"/>
  <c r="T16" i="1" s="1"/>
  <c r="S15" i="2"/>
  <c r="S16" i="1" s="1"/>
  <c r="R15" i="2"/>
  <c r="R16" i="1" s="1"/>
  <c r="Q15" i="2"/>
  <c r="Q16" i="1" s="1"/>
  <c r="P15" i="2"/>
  <c r="N15" i="2"/>
  <c r="M15" i="2"/>
  <c r="L15" i="2"/>
  <c r="O15" i="2" s="1"/>
  <c r="J15" i="2"/>
  <c r="I15" i="2"/>
  <c r="H15" i="2"/>
  <c r="AT16" i="1" s="1"/>
  <c r="D15" i="2"/>
  <c r="CO16" i="1" s="1"/>
  <c r="C15" i="2"/>
  <c r="V14" i="2"/>
  <c r="H14" i="2" s="1"/>
  <c r="AT15" i="1" s="1"/>
  <c r="L14" i="2"/>
  <c r="J14" i="2"/>
  <c r="I14" i="2"/>
  <c r="AI15" i="1" s="1"/>
  <c r="D14" i="2"/>
  <c r="C14" i="2"/>
  <c r="V13" i="2"/>
  <c r="U13" i="2"/>
  <c r="U14" i="1" s="1"/>
  <c r="T13" i="2"/>
  <c r="T14" i="1" s="1"/>
  <c r="S13" i="2"/>
  <c r="S14" i="1" s="1"/>
  <c r="R13" i="2"/>
  <c r="R14" i="1" s="1"/>
  <c r="P13" i="2"/>
  <c r="P14" i="1" s="1"/>
  <c r="O13" i="2"/>
  <c r="O14" i="1" s="1"/>
  <c r="N13" i="2"/>
  <c r="M13" i="2"/>
  <c r="L13" i="2"/>
  <c r="Q13" i="2" s="1"/>
  <c r="Q14" i="1" s="1"/>
  <c r="J13" i="2"/>
  <c r="I13" i="2"/>
  <c r="H13" i="2"/>
  <c r="D13" i="2"/>
  <c r="C13" i="2"/>
  <c r="V12" i="2"/>
  <c r="H12" i="2" s="1"/>
  <c r="U12" i="2"/>
  <c r="U13" i="1" s="1"/>
  <c r="L12" i="2"/>
  <c r="J12" i="2"/>
  <c r="I12" i="2"/>
  <c r="AI13" i="1" s="1"/>
  <c r="D12" i="2"/>
  <c r="CO13" i="1" s="1"/>
  <c r="C12" i="2"/>
  <c r="V11" i="2"/>
  <c r="H11" i="2" s="1"/>
  <c r="AT12" i="1" s="1"/>
  <c r="U11" i="2"/>
  <c r="U12" i="1" s="1"/>
  <c r="T11" i="2"/>
  <c r="T12" i="1" s="1"/>
  <c r="R11" i="2"/>
  <c r="Q11" i="2"/>
  <c r="P11" i="2"/>
  <c r="O11" i="2"/>
  <c r="N11" i="2"/>
  <c r="M11" i="2"/>
  <c r="M12" i="1" s="1"/>
  <c r="L11" i="2"/>
  <c r="S11" i="2" s="1"/>
  <c r="J11" i="2"/>
  <c r="K12" i="1" s="1"/>
  <c r="I11" i="2"/>
  <c r="D11" i="2"/>
  <c r="C11" i="2"/>
  <c r="V10" i="2"/>
  <c r="H10" i="2" s="1"/>
  <c r="AT11" i="1" s="1"/>
  <c r="U10" i="2"/>
  <c r="U11" i="1" s="1"/>
  <c r="T10" i="2"/>
  <c r="T11" i="1" s="1"/>
  <c r="S10" i="2"/>
  <c r="S11" i="1" s="1"/>
  <c r="R10" i="2"/>
  <c r="R11" i="1" s="1"/>
  <c r="M10" i="2"/>
  <c r="M11" i="1" s="1"/>
  <c r="L10" i="2"/>
  <c r="J10" i="2"/>
  <c r="I10" i="2"/>
  <c r="D10" i="2"/>
  <c r="C10" i="2"/>
  <c r="CO11" i="1" s="1"/>
  <c r="V9" i="2"/>
  <c r="R9" i="2"/>
  <c r="Q9" i="2"/>
  <c r="Q10" i="1" s="1"/>
  <c r="P9" i="2"/>
  <c r="P10" i="1" s="1"/>
  <c r="L9" i="2"/>
  <c r="J9" i="2"/>
  <c r="I9" i="2"/>
  <c r="H9" i="2"/>
  <c r="D9" i="2"/>
  <c r="C9" i="2"/>
  <c r="CO10" i="1" s="1"/>
  <c r="B9" i="2"/>
  <c r="V8" i="2"/>
  <c r="L8" i="2"/>
  <c r="J8" i="2"/>
  <c r="I8" i="2"/>
  <c r="AI9" i="1" s="1"/>
  <c r="H8" i="2"/>
  <c r="AT9" i="1" s="1"/>
  <c r="D8" i="2"/>
  <c r="C8" i="2"/>
  <c r="B8" i="2"/>
  <c r="V7" i="2"/>
  <c r="U7" i="2"/>
  <c r="U8" i="1" s="1"/>
  <c r="T7" i="2"/>
  <c r="S7" i="2"/>
  <c r="S8" i="1" s="1"/>
  <c r="R7" i="2"/>
  <c r="R8" i="1" s="1"/>
  <c r="Q7" i="2"/>
  <c r="Q8" i="1" s="1"/>
  <c r="P7" i="2"/>
  <c r="P8" i="1" s="1"/>
  <c r="N7" i="2"/>
  <c r="L7" i="2"/>
  <c r="O7" i="2" s="1"/>
  <c r="O8" i="1" s="1"/>
  <c r="J7" i="2"/>
  <c r="K8" i="1" s="1"/>
  <c r="I7" i="2"/>
  <c r="AI8" i="1" s="1"/>
  <c r="H7" i="2"/>
  <c r="D7" i="2"/>
  <c r="C7" i="2"/>
  <c r="CO8" i="1" s="1"/>
  <c r="FE8" i="1" s="1"/>
  <c r="B7" i="2"/>
  <c r="V6" i="2"/>
  <c r="U6" i="2"/>
  <c r="U7" i="1" s="1"/>
  <c r="T6" i="2"/>
  <c r="S6" i="2"/>
  <c r="R6" i="2"/>
  <c r="R7" i="1" s="1"/>
  <c r="Q6" i="2"/>
  <c r="P6" i="2"/>
  <c r="O6" i="2"/>
  <c r="N6" i="2"/>
  <c r="M6" i="2"/>
  <c r="L6" i="2"/>
  <c r="J6" i="2"/>
  <c r="AL7" i="1" s="1"/>
  <c r="I6" i="2"/>
  <c r="AI7" i="1" s="1"/>
  <c r="H6" i="2"/>
  <c r="D6" i="2"/>
  <c r="C6" i="2"/>
  <c r="V5" i="2"/>
  <c r="H5" i="2" s="1"/>
  <c r="U5" i="2"/>
  <c r="U6" i="1" s="1"/>
  <c r="T5" i="2"/>
  <c r="S5" i="2"/>
  <c r="S6" i="1" s="1"/>
  <c r="Q5" i="2"/>
  <c r="P5" i="2"/>
  <c r="P6" i="1" s="1"/>
  <c r="L5" i="2"/>
  <c r="J5" i="2"/>
  <c r="I5" i="2"/>
  <c r="AI6" i="1" s="1"/>
  <c r="D5" i="2"/>
  <c r="C5" i="2"/>
  <c r="V4" i="2"/>
  <c r="H4" i="2" s="1"/>
  <c r="AT5" i="1" s="1"/>
  <c r="R4" i="2"/>
  <c r="R5" i="1" s="1"/>
  <c r="Q4" i="2"/>
  <c r="Q5" i="1" s="1"/>
  <c r="P4" i="2"/>
  <c r="P5" i="1" s="1"/>
  <c r="L4" i="2"/>
  <c r="M4" i="2" s="1"/>
  <c r="M5" i="1" s="1"/>
  <c r="J4" i="2"/>
  <c r="AV5" i="1" s="1"/>
  <c r="I4" i="2"/>
  <c r="D4" i="2"/>
  <c r="C4" i="2"/>
  <c r="CO5" i="1" s="1"/>
  <c r="B2" i="2"/>
  <c r="B1" i="2"/>
  <c r="F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P24" i="1"/>
  <c r="CO24" i="1"/>
  <c r="FE24" i="1" s="1"/>
  <c r="CL24" i="1"/>
  <c r="CH24" i="1"/>
  <c r="CG24" i="1"/>
  <c r="BH24" i="1"/>
  <c r="BG24" i="1"/>
  <c r="BF24" i="1"/>
  <c r="BE24" i="1"/>
  <c r="AV24" i="1"/>
  <c r="AK24" i="1"/>
  <c r="AI24" i="1"/>
  <c r="AA24" i="1"/>
  <c r="Z24" i="1"/>
  <c r="Y24" i="1"/>
  <c r="X24" i="1"/>
  <c r="W24" i="1"/>
  <c r="R24" i="1"/>
  <c r="K24" i="1"/>
  <c r="J24" i="1"/>
  <c r="I24" i="1"/>
  <c r="H24" i="1"/>
  <c r="G24" i="1"/>
  <c r="E24" i="1"/>
  <c r="D24" i="1"/>
  <c r="C24" i="1"/>
  <c r="B24" i="1"/>
  <c r="A24" i="1"/>
  <c r="FV23" i="1"/>
  <c r="FU23" i="1"/>
  <c r="FT23" i="1"/>
  <c r="FS23" i="1"/>
  <c r="FR23" i="1"/>
  <c r="FQ23" i="1"/>
  <c r="FP23" i="1"/>
  <c r="FM23" i="1"/>
  <c r="FJ23" i="1"/>
  <c r="FI23" i="1"/>
  <c r="FH23" i="1"/>
  <c r="EV23" i="1"/>
  <c r="ES23" i="1"/>
  <c r="EI23" i="1"/>
  <c r="DY23" i="1"/>
  <c r="DP23" i="1"/>
  <c r="DO23" i="1"/>
  <c r="DA23" i="1"/>
  <c r="CZ23" i="1"/>
  <c r="CV23" i="1"/>
  <c r="CU23" i="1"/>
  <c r="CT23" i="1"/>
  <c r="CS23" i="1"/>
  <c r="CR23" i="1"/>
  <c r="CQ23" i="1"/>
  <c r="CO23" i="1"/>
  <c r="FE23" i="1" s="1"/>
  <c r="CL23" i="1"/>
  <c r="CJ23" i="1"/>
  <c r="CH23" i="1"/>
  <c r="CG23" i="1"/>
  <c r="BH23" i="1"/>
  <c r="BG23" i="1"/>
  <c r="BF23" i="1"/>
  <c r="BE23" i="1"/>
  <c r="AI23" i="1"/>
  <c r="AB23" i="1"/>
  <c r="AA23" i="1"/>
  <c r="Z23" i="1"/>
  <c r="Y23" i="1"/>
  <c r="X23" i="1"/>
  <c r="W23" i="1"/>
  <c r="U23" i="1"/>
  <c r="S23" i="1"/>
  <c r="R23" i="1"/>
  <c r="Q23" i="1"/>
  <c r="P23" i="1"/>
  <c r="O23" i="1"/>
  <c r="N23" i="1"/>
  <c r="M23" i="1"/>
  <c r="L23" i="1"/>
  <c r="J23" i="1"/>
  <c r="I23" i="1"/>
  <c r="H23" i="1"/>
  <c r="G23" i="1"/>
  <c r="E23" i="1"/>
  <c r="D23" i="1"/>
  <c r="C23" i="1"/>
  <c r="B23" i="1"/>
  <c r="A23" i="1"/>
  <c r="FV22" i="1"/>
  <c r="FU22" i="1"/>
  <c r="FT22" i="1"/>
  <c r="FS22" i="1"/>
  <c r="FR22" i="1"/>
  <c r="FQ22" i="1"/>
  <c r="FP22" i="1"/>
  <c r="FM22" i="1"/>
  <c r="FJ22" i="1"/>
  <c r="FI22" i="1"/>
  <c r="FH22" i="1"/>
  <c r="EV22" i="1"/>
  <c r="ES22" i="1"/>
  <c r="EI22" i="1"/>
  <c r="DY22" i="1"/>
  <c r="DP22" i="1"/>
  <c r="DO22" i="1"/>
  <c r="DA22" i="1"/>
  <c r="CZ22" i="1"/>
  <c r="CV22" i="1"/>
  <c r="CU22" i="1"/>
  <c r="CT22" i="1"/>
  <c r="CS22" i="1"/>
  <c r="CQ22" i="1"/>
  <c r="CO22" i="1"/>
  <c r="FE22" i="1" s="1"/>
  <c r="CL22" i="1"/>
  <c r="CJ22" i="1"/>
  <c r="CH22" i="1"/>
  <c r="CG22" i="1"/>
  <c r="BH22" i="1"/>
  <c r="BG22" i="1"/>
  <c r="BF22" i="1"/>
  <c r="BE22" i="1"/>
  <c r="AK22" i="1"/>
  <c r="AJ22" i="1"/>
  <c r="AI22" i="1"/>
  <c r="AA22" i="1"/>
  <c r="Z22" i="1"/>
  <c r="Y22" i="1"/>
  <c r="X22" i="1"/>
  <c r="W22" i="1"/>
  <c r="Q22" i="1"/>
  <c r="P22" i="1"/>
  <c r="J22" i="1"/>
  <c r="I22" i="1"/>
  <c r="H22" i="1"/>
  <c r="G22" i="1"/>
  <c r="E22" i="1"/>
  <c r="D22" i="1"/>
  <c r="C22" i="1"/>
  <c r="B22" i="1"/>
  <c r="A22" i="1"/>
  <c r="FV21" i="1"/>
  <c r="FU21" i="1"/>
  <c r="FT21" i="1"/>
  <c r="FS21" i="1"/>
  <c r="FR21" i="1"/>
  <c r="FQ21" i="1"/>
  <c r="FP21" i="1"/>
  <c r="FM21" i="1"/>
  <c r="FJ21" i="1"/>
  <c r="FI21" i="1"/>
  <c r="FH21" i="1"/>
  <c r="EV21" i="1"/>
  <c r="ES21" i="1"/>
  <c r="EI21" i="1"/>
  <c r="DY21" i="1"/>
  <c r="DO21" i="1"/>
  <c r="DA21" i="1"/>
  <c r="CZ21" i="1"/>
  <c r="CV21" i="1"/>
  <c r="CU21" i="1"/>
  <c r="CT21" i="1"/>
  <c r="CS21" i="1"/>
  <c r="CQ21" i="1"/>
  <c r="CO21" i="1"/>
  <c r="FE21" i="1" s="1"/>
  <c r="CL21" i="1"/>
  <c r="CK21" i="1"/>
  <c r="CJ21" i="1"/>
  <c r="CH21" i="1"/>
  <c r="CG21" i="1"/>
  <c r="BH21" i="1"/>
  <c r="BG21" i="1"/>
  <c r="BF21" i="1"/>
  <c r="BE21" i="1"/>
  <c r="AV21" i="1"/>
  <c r="AM21" i="1"/>
  <c r="AK21" i="1"/>
  <c r="AI21" i="1"/>
  <c r="AA21" i="1"/>
  <c r="Z21" i="1"/>
  <c r="Y21" i="1"/>
  <c r="X21" i="1"/>
  <c r="W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Q20" i="1"/>
  <c r="CL20" i="1"/>
  <c r="CH20" i="1"/>
  <c r="CG20" i="1"/>
  <c r="BH20" i="1"/>
  <c r="BG20" i="1"/>
  <c r="BF20" i="1"/>
  <c r="BE20" i="1"/>
  <c r="AV20" i="1"/>
  <c r="AK20" i="1"/>
  <c r="AB20" i="1"/>
  <c r="AA20" i="1"/>
  <c r="Z20" i="1"/>
  <c r="Y20" i="1"/>
  <c r="X20" i="1"/>
  <c r="W20" i="1"/>
  <c r="P20" i="1"/>
  <c r="O20" i="1"/>
  <c r="N20" i="1"/>
  <c r="K20" i="1"/>
  <c r="J20" i="1"/>
  <c r="I20" i="1"/>
  <c r="H20" i="1"/>
  <c r="G20" i="1"/>
  <c r="E20" i="1"/>
  <c r="D20" i="1"/>
  <c r="C20" i="1"/>
  <c r="B20" i="1"/>
  <c r="A20" i="1"/>
  <c r="FV19" i="1"/>
  <c r="FU19" i="1"/>
  <c r="FT19" i="1"/>
  <c r="FS19" i="1"/>
  <c r="FR19" i="1"/>
  <c r="FQ19" i="1"/>
  <c r="FP19" i="1"/>
  <c r="FM19" i="1"/>
  <c r="FJ19" i="1"/>
  <c r="FI19" i="1"/>
  <c r="FH19" i="1"/>
  <c r="EV19" i="1"/>
  <c r="ES19" i="1"/>
  <c r="EI19" i="1"/>
  <c r="DY19" i="1"/>
  <c r="DP19" i="1"/>
  <c r="DO19" i="1"/>
  <c r="DA19" i="1"/>
  <c r="CZ19" i="1"/>
  <c r="CV19" i="1"/>
  <c r="CU19" i="1"/>
  <c r="CT19" i="1"/>
  <c r="CS19" i="1"/>
  <c r="CQ19" i="1"/>
  <c r="CO19" i="1"/>
  <c r="CL19" i="1"/>
  <c r="CH19" i="1"/>
  <c r="CG19" i="1"/>
  <c r="BH19" i="1"/>
  <c r="BG19" i="1"/>
  <c r="BF19" i="1"/>
  <c r="BE19" i="1"/>
  <c r="AK19" i="1"/>
  <c r="AB19" i="1"/>
  <c r="AA19" i="1"/>
  <c r="Z19" i="1"/>
  <c r="Y19" i="1"/>
  <c r="X19" i="1"/>
  <c r="W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Q18" i="1"/>
  <c r="CL18" i="1"/>
  <c r="CH18" i="1"/>
  <c r="CG18" i="1"/>
  <c r="BH18" i="1"/>
  <c r="BG18" i="1"/>
  <c r="BF18" i="1"/>
  <c r="BE18" i="1"/>
  <c r="AV18" i="1"/>
  <c r="AT18" i="1"/>
  <c r="AK18" i="1"/>
  <c r="AJ18" i="1"/>
  <c r="AI18" i="1"/>
  <c r="AB18" i="1"/>
  <c r="AA18" i="1"/>
  <c r="Z18" i="1"/>
  <c r="Y18" i="1"/>
  <c r="X18" i="1"/>
  <c r="W18" i="1"/>
  <c r="S18" i="1"/>
  <c r="R18" i="1"/>
  <c r="Q18" i="1"/>
  <c r="P18" i="1"/>
  <c r="M18" i="1"/>
  <c r="J18" i="1"/>
  <c r="I18" i="1"/>
  <c r="H18" i="1"/>
  <c r="G18" i="1"/>
  <c r="E18" i="1"/>
  <c r="D18" i="1"/>
  <c r="C18" i="1"/>
  <c r="B18" i="1"/>
  <c r="A18" i="1"/>
  <c r="FV17" i="1"/>
  <c r="FU17" i="1"/>
  <c r="FT17" i="1"/>
  <c r="FS17" i="1"/>
  <c r="FR17" i="1"/>
  <c r="FQ17" i="1"/>
  <c r="FP17" i="1"/>
  <c r="FO17" i="1"/>
  <c r="FM17" i="1"/>
  <c r="FJ17" i="1"/>
  <c r="FI17" i="1"/>
  <c r="FH17" i="1"/>
  <c r="EV17" i="1"/>
  <c r="ES17" i="1"/>
  <c r="DY17" i="1"/>
  <c r="DP17" i="1"/>
  <c r="DO17" i="1"/>
  <c r="DA17" i="1"/>
  <c r="CZ17" i="1"/>
  <c r="CV17" i="1"/>
  <c r="CU17" i="1"/>
  <c r="CT17" i="1"/>
  <c r="CS17" i="1"/>
  <c r="CQ17" i="1"/>
  <c r="CP17" i="1"/>
  <c r="CO17" i="1"/>
  <c r="L17" i="1" s="1"/>
  <c r="CL17" i="1"/>
  <c r="CH17" i="1"/>
  <c r="CG17" i="1"/>
  <c r="BH17" i="1"/>
  <c r="BG17" i="1"/>
  <c r="BF17" i="1"/>
  <c r="BE17" i="1"/>
  <c r="AV17" i="1"/>
  <c r="AT17" i="1"/>
  <c r="AK17" i="1"/>
  <c r="AA17" i="1"/>
  <c r="Z17" i="1"/>
  <c r="Y17" i="1"/>
  <c r="X17" i="1"/>
  <c r="W17" i="1"/>
  <c r="O17" i="1"/>
  <c r="K17" i="1"/>
  <c r="J17" i="1"/>
  <c r="I17" i="1"/>
  <c r="H17" i="1"/>
  <c r="G17" i="1"/>
  <c r="F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Q16" i="1"/>
  <c r="CL16" i="1"/>
  <c r="CH16" i="1"/>
  <c r="CG16" i="1"/>
  <c r="BH16" i="1"/>
  <c r="BG16" i="1"/>
  <c r="BF16" i="1"/>
  <c r="BE16" i="1"/>
  <c r="AV16" i="1"/>
  <c r="AK16" i="1"/>
  <c r="AI16" i="1"/>
  <c r="AB16" i="1"/>
  <c r="AA16" i="1"/>
  <c r="Z16" i="1"/>
  <c r="Y16" i="1"/>
  <c r="X16" i="1"/>
  <c r="W16" i="1"/>
  <c r="P16" i="1"/>
  <c r="O16" i="1"/>
  <c r="N16" i="1"/>
  <c r="M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Q15" i="1"/>
  <c r="CO15" i="1"/>
  <c r="FE15" i="1" s="1"/>
  <c r="CL15" i="1"/>
  <c r="CJ15" i="1"/>
  <c r="CH15" i="1"/>
  <c r="CG15" i="1"/>
  <c r="BH15" i="1"/>
  <c r="BG15" i="1"/>
  <c r="BF15" i="1"/>
  <c r="BE15" i="1"/>
  <c r="AV15" i="1"/>
  <c r="AK15" i="1"/>
  <c r="AB15" i="1"/>
  <c r="AA15" i="1"/>
  <c r="Z15" i="1"/>
  <c r="Y15" i="1"/>
  <c r="X15" i="1"/>
  <c r="W15" i="1"/>
  <c r="L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O14" i="1"/>
  <c r="FE14" i="1" s="1"/>
  <c r="CL14" i="1"/>
  <c r="CK14" i="1"/>
  <c r="CH14" i="1"/>
  <c r="CG14" i="1"/>
  <c r="BH14" i="1"/>
  <c r="BG14" i="1"/>
  <c r="BF14" i="1"/>
  <c r="BE14" i="1"/>
  <c r="AV14" i="1"/>
  <c r="AT14" i="1"/>
  <c r="AK14" i="1"/>
  <c r="AJ14" i="1"/>
  <c r="AI14" i="1"/>
  <c r="AA14" i="1"/>
  <c r="Z14" i="1"/>
  <c r="Y14" i="1"/>
  <c r="X14" i="1"/>
  <c r="W14" i="1"/>
  <c r="N14" i="1"/>
  <c r="M14" i="1"/>
  <c r="K14" i="1"/>
  <c r="J14" i="1"/>
  <c r="I14" i="1"/>
  <c r="H14" i="1"/>
  <c r="G14" i="1"/>
  <c r="F14" i="1"/>
  <c r="E14" i="1"/>
  <c r="D14" i="1"/>
  <c r="C14" i="1"/>
  <c r="B14" i="1"/>
  <c r="A14" i="1"/>
  <c r="FV13" i="1"/>
  <c r="FU13" i="1"/>
  <c r="FT13" i="1"/>
  <c r="FS13" i="1"/>
  <c r="FR13" i="1"/>
  <c r="FQ13" i="1"/>
  <c r="FP13" i="1"/>
  <c r="FM13" i="1"/>
  <c r="FJ13" i="1"/>
  <c r="FI13" i="1"/>
  <c r="FH13" i="1"/>
  <c r="EV13" i="1"/>
  <c r="ES13" i="1"/>
  <c r="EI13" i="1"/>
  <c r="DY13" i="1"/>
  <c r="DP13" i="1"/>
  <c r="DO13" i="1"/>
  <c r="DA13" i="1"/>
  <c r="CZ13" i="1"/>
  <c r="CV13" i="1"/>
  <c r="CU13" i="1"/>
  <c r="CT13" i="1"/>
  <c r="CS13" i="1"/>
  <c r="CQ13" i="1"/>
  <c r="CP13" i="1"/>
  <c r="CL13" i="1"/>
  <c r="CJ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Q12" i="1"/>
  <c r="CO12" i="1"/>
  <c r="CL12" i="1"/>
  <c r="CJ12" i="1"/>
  <c r="CH12" i="1"/>
  <c r="CG12" i="1"/>
  <c r="BH12" i="1"/>
  <c r="BG12" i="1"/>
  <c r="BF12" i="1"/>
  <c r="BE12" i="1"/>
  <c r="AV12" i="1"/>
  <c r="AK12" i="1"/>
  <c r="AJ12" i="1"/>
  <c r="AI12" i="1"/>
  <c r="AB12" i="1"/>
  <c r="AA12" i="1"/>
  <c r="Z12" i="1"/>
  <c r="Y12" i="1"/>
  <c r="X12" i="1"/>
  <c r="W12" i="1"/>
  <c r="S12" i="1"/>
  <c r="R12" i="1"/>
  <c r="Q12" i="1"/>
  <c r="P12" i="1"/>
  <c r="O12" i="1"/>
  <c r="N12" i="1"/>
  <c r="L12" i="1"/>
  <c r="J12" i="1"/>
  <c r="I12" i="1"/>
  <c r="H12" i="1"/>
  <c r="G12" i="1"/>
  <c r="E12" i="1"/>
  <c r="D12" i="1"/>
  <c r="C12" i="1"/>
  <c r="B12" i="1"/>
  <c r="A12" i="1"/>
  <c r="FV11" i="1"/>
  <c r="FU11" i="1"/>
  <c r="FT11" i="1"/>
  <c r="FS11" i="1"/>
  <c r="FR11" i="1"/>
  <c r="FQ11" i="1"/>
  <c r="FP11" i="1"/>
  <c r="FM11" i="1"/>
  <c r="FJ11" i="1"/>
  <c r="FI11" i="1"/>
  <c r="FH11" i="1"/>
  <c r="EV11" i="1"/>
  <c r="ES11" i="1"/>
  <c r="EI11" i="1"/>
  <c r="DY11" i="1"/>
  <c r="DO11" i="1"/>
  <c r="DA11" i="1"/>
  <c r="CZ11" i="1"/>
  <c r="CV11" i="1"/>
  <c r="CU11" i="1"/>
  <c r="CT11" i="1"/>
  <c r="CS11" i="1"/>
  <c r="CQ11" i="1"/>
  <c r="CL11" i="1"/>
  <c r="CJ11" i="1"/>
  <c r="CH11" i="1"/>
  <c r="CG11" i="1"/>
  <c r="BH11" i="1"/>
  <c r="BG11" i="1"/>
  <c r="BF11" i="1"/>
  <c r="BE11" i="1"/>
  <c r="AV11" i="1"/>
  <c r="AK11" i="1"/>
  <c r="AJ11" i="1"/>
  <c r="AI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Q10" i="1"/>
  <c r="CP10" i="1"/>
  <c r="CL10" i="1"/>
  <c r="CH10" i="1"/>
  <c r="CG10" i="1"/>
  <c r="BH10" i="1"/>
  <c r="BG10" i="1"/>
  <c r="BF10" i="1"/>
  <c r="BE10" i="1"/>
  <c r="AV10" i="1"/>
  <c r="AT10" i="1"/>
  <c r="AK10" i="1"/>
  <c r="AI10" i="1"/>
  <c r="AA10" i="1"/>
  <c r="Z10" i="1"/>
  <c r="Y10" i="1"/>
  <c r="X10" i="1"/>
  <c r="W10" i="1"/>
  <c r="R10" i="1"/>
  <c r="K10" i="1"/>
  <c r="J10" i="1"/>
  <c r="I10" i="1"/>
  <c r="H10" i="1"/>
  <c r="G10" i="1"/>
  <c r="E10" i="1"/>
  <c r="D10" i="1"/>
  <c r="C10" i="1"/>
  <c r="B10" i="1"/>
  <c r="A10" i="1"/>
  <c r="FV9" i="1"/>
  <c r="FU9" i="1"/>
  <c r="FT9" i="1"/>
  <c r="FS9" i="1"/>
  <c r="FR9" i="1"/>
  <c r="FQ9" i="1"/>
  <c r="FP9" i="1"/>
  <c r="FM9" i="1"/>
  <c r="FJ9" i="1"/>
  <c r="FI9" i="1"/>
  <c r="FH9" i="1"/>
  <c r="FE9" i="1"/>
  <c r="EV9" i="1"/>
  <c r="ES9" i="1"/>
  <c r="EI9" i="1"/>
  <c r="DY9" i="1"/>
  <c r="DP9" i="1"/>
  <c r="DO9" i="1"/>
  <c r="DA9" i="1"/>
  <c r="CZ9" i="1"/>
  <c r="CV9" i="1"/>
  <c r="CU9" i="1"/>
  <c r="CT9" i="1"/>
  <c r="CS9" i="1"/>
  <c r="CQ9" i="1"/>
  <c r="CO9" i="1"/>
  <c r="L9" i="1" s="1"/>
  <c r="CL9" i="1"/>
  <c r="CH9" i="1"/>
  <c r="CG9" i="1"/>
  <c r="BH9" i="1"/>
  <c r="BG9" i="1"/>
  <c r="BF9" i="1"/>
  <c r="BE9" i="1"/>
  <c r="AK9" i="1"/>
  <c r="AJ9" i="1"/>
  <c r="AB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Q8" i="1"/>
  <c r="CP8" i="1"/>
  <c r="CL8" i="1"/>
  <c r="CH8" i="1"/>
  <c r="CG8" i="1"/>
  <c r="BH8" i="1"/>
  <c r="BG8" i="1"/>
  <c r="BF8" i="1"/>
  <c r="BE8" i="1"/>
  <c r="AV8" i="1"/>
  <c r="AT8" i="1"/>
  <c r="AK8" i="1"/>
  <c r="AA8" i="1"/>
  <c r="Z8" i="1"/>
  <c r="Y8" i="1"/>
  <c r="X8" i="1"/>
  <c r="W8" i="1"/>
  <c r="T8" i="1"/>
  <c r="N8" i="1"/>
  <c r="L8" i="1"/>
  <c r="J8" i="1"/>
  <c r="I8" i="1"/>
  <c r="H8" i="1"/>
  <c r="G8" i="1"/>
  <c r="E8" i="1"/>
  <c r="D8" i="1"/>
  <c r="C8" i="1"/>
  <c r="B8" i="1"/>
  <c r="A8" i="1"/>
  <c r="FV7" i="1"/>
  <c r="FU7" i="1"/>
  <c r="FT7" i="1"/>
  <c r="FS7" i="1"/>
  <c r="FR7" i="1"/>
  <c r="FQ7" i="1"/>
  <c r="FP7" i="1"/>
  <c r="FM7" i="1"/>
  <c r="FJ7" i="1"/>
  <c r="FI7" i="1"/>
  <c r="FH7" i="1"/>
  <c r="FE7" i="1"/>
  <c r="EV7" i="1"/>
  <c r="ES7" i="1"/>
  <c r="DY7" i="1"/>
  <c r="DP7" i="1"/>
  <c r="DO7" i="1"/>
  <c r="DA7" i="1"/>
  <c r="CZ7" i="1"/>
  <c r="CV7" i="1"/>
  <c r="CU7" i="1"/>
  <c r="CT7" i="1"/>
  <c r="CS7" i="1"/>
  <c r="CQ7" i="1"/>
  <c r="CO7" i="1"/>
  <c r="CL7" i="1"/>
  <c r="CH7" i="1"/>
  <c r="CG7" i="1"/>
  <c r="BH7" i="1"/>
  <c r="BG7" i="1"/>
  <c r="BF7" i="1"/>
  <c r="BE7" i="1"/>
  <c r="AT7" i="1"/>
  <c r="AK7" i="1"/>
  <c r="AJ7" i="1"/>
  <c r="AB7" i="1"/>
  <c r="AA7" i="1"/>
  <c r="Z7" i="1"/>
  <c r="Y7" i="1"/>
  <c r="X7" i="1"/>
  <c r="W7" i="1"/>
  <c r="T7" i="1"/>
  <c r="S7" i="1"/>
  <c r="Q7" i="1"/>
  <c r="P7" i="1"/>
  <c r="O7" i="1"/>
  <c r="N7" i="1"/>
  <c r="M7" i="1"/>
  <c r="L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Q6" i="1"/>
  <c r="CP6" i="1"/>
  <c r="CO6" i="1"/>
  <c r="FE6" i="1" s="1"/>
  <c r="CL6" i="1"/>
  <c r="CH6" i="1"/>
  <c r="CG6" i="1"/>
  <c r="BH6" i="1"/>
  <c r="BG6" i="1"/>
  <c r="BF6" i="1"/>
  <c r="BE6" i="1"/>
  <c r="AV6" i="1"/>
  <c r="AM6" i="1"/>
  <c r="AK6" i="1"/>
  <c r="AA6" i="1"/>
  <c r="Z6" i="1"/>
  <c r="Y6" i="1"/>
  <c r="X6" i="1"/>
  <c r="W6" i="1"/>
  <c r="T6" i="1"/>
  <c r="Q6" i="1"/>
  <c r="J6" i="1"/>
  <c r="I6" i="1"/>
  <c r="H6" i="1"/>
  <c r="G6" i="1"/>
  <c r="E6" i="1"/>
  <c r="D6" i="1"/>
  <c r="C6" i="1"/>
  <c r="B6" i="1"/>
  <c r="A6" i="1"/>
  <c r="FV5" i="1"/>
  <c r="FU5" i="1"/>
  <c r="FT5" i="1"/>
  <c r="FS5" i="1"/>
  <c r="FR5" i="1"/>
  <c r="FQ5" i="1"/>
  <c r="FP5" i="1"/>
  <c r="FM5" i="1"/>
  <c r="FJ5" i="1"/>
  <c r="FI5" i="1"/>
  <c r="FH5" i="1"/>
  <c r="EV5" i="1"/>
  <c r="ES5" i="1"/>
  <c r="EI5" i="1"/>
  <c r="DY5" i="1"/>
  <c r="DP5" i="1"/>
  <c r="DO5" i="1"/>
  <c r="DA5" i="1"/>
  <c r="CZ5" i="1"/>
  <c r="CV5" i="1"/>
  <c r="CU5" i="1"/>
  <c r="CT5" i="1"/>
  <c r="CS5" i="1"/>
  <c r="CR5" i="1"/>
  <c r="CQ5" i="1"/>
  <c r="CL5" i="1"/>
  <c r="CJ5" i="1"/>
  <c r="CH5" i="1"/>
  <c r="CG5" i="1"/>
  <c r="BH5" i="1"/>
  <c r="BG5" i="1"/>
  <c r="BF5" i="1"/>
  <c r="BE5" i="1"/>
  <c r="AK5" i="1"/>
  <c r="AI5" i="1"/>
  <c r="AB5" i="1"/>
  <c r="AA5" i="1"/>
  <c r="Z5" i="1"/>
  <c r="Y5" i="1"/>
  <c r="X5" i="1"/>
  <c r="W5" i="1"/>
  <c r="J5" i="1"/>
  <c r="I5" i="1"/>
  <c r="H5" i="1"/>
  <c r="G5" i="1"/>
  <c r="E5" i="1"/>
  <c r="D5" i="1"/>
  <c r="C5" i="1"/>
  <c r="B5" i="1"/>
  <c r="A5" i="1"/>
  <c r="AA4" i="1"/>
  <c r="J4" i="1"/>
  <c r="I4" i="1"/>
  <c r="H4" i="1"/>
  <c r="D4" i="1"/>
  <c r="B4" i="1"/>
  <c r="A4" i="1"/>
  <c r="AT24" i="1" l="1"/>
  <c r="F24" i="1"/>
  <c r="AT13" i="1"/>
  <c r="F13" i="1"/>
  <c r="FE13" i="1"/>
  <c r="L13" i="1"/>
  <c r="FE20" i="1"/>
  <c r="L20" i="1"/>
  <c r="AT6" i="1"/>
  <c r="F6" i="1"/>
  <c r="FE5" i="1"/>
  <c r="L5" i="1"/>
  <c r="FE10" i="1"/>
  <c r="L10" i="1"/>
  <c r="FE11" i="1"/>
  <c r="L11" i="1"/>
  <c r="FE16" i="1"/>
  <c r="L16" i="1"/>
  <c r="CK22" i="1"/>
  <c r="CR17" i="1"/>
  <c r="CK12" i="1"/>
  <c r="CR7" i="1"/>
  <c r="CK23" i="1"/>
  <c r="CK19" i="1"/>
  <c r="CK13" i="1"/>
  <c r="CK9" i="1"/>
  <c r="O20" i="2"/>
  <c r="O21" i="1" s="1"/>
  <c r="S20" i="2"/>
  <c r="S21" i="1" s="1"/>
  <c r="R20" i="2"/>
  <c r="R21" i="1" s="1"/>
  <c r="Q20" i="2"/>
  <c r="Q21" i="1" s="1"/>
  <c r="K22" i="1"/>
  <c r="AL22" i="1"/>
  <c r="CR16" i="1"/>
  <c r="CR20" i="1"/>
  <c r="M20" i="2"/>
  <c r="M21" i="1" s="1"/>
  <c r="AL15" i="1"/>
  <c r="AL20" i="1"/>
  <c r="AL14" i="1"/>
  <c r="AL12" i="1"/>
  <c r="AL10" i="1"/>
  <c r="CR8" i="1"/>
  <c r="CR10" i="1"/>
  <c r="CR13" i="1"/>
  <c r="CK18" i="1"/>
  <c r="F22" i="1"/>
  <c r="CR24" i="1"/>
  <c r="F16" i="1"/>
  <c r="CP21" i="1"/>
  <c r="CI16" i="1"/>
  <c r="CP11" i="1"/>
  <c r="CI6" i="1"/>
  <c r="CI21" i="1"/>
  <c r="CI15" i="1"/>
  <c r="CI11" i="1"/>
  <c r="CI5" i="1"/>
  <c r="CI24" i="1"/>
  <c r="CI20" i="1"/>
  <c r="CI19" i="1"/>
  <c r="CI18" i="1"/>
  <c r="CI17" i="1"/>
  <c r="CI14" i="1"/>
  <c r="CI10" i="1"/>
  <c r="CI9" i="1"/>
  <c r="CI8" i="1"/>
  <c r="CI7" i="1"/>
  <c r="CI23" i="1"/>
  <c r="CI22" i="1"/>
  <c r="CI13" i="1"/>
  <c r="CI12" i="1"/>
  <c r="AL9" i="1"/>
  <c r="U14" i="2"/>
  <c r="U15" i="1" s="1"/>
  <c r="Q14" i="2"/>
  <c r="Q15" i="1" s="1"/>
  <c r="P14" i="2"/>
  <c r="P15" i="1" s="1"/>
  <c r="O14" i="2"/>
  <c r="O15" i="1" s="1"/>
  <c r="N20" i="2"/>
  <c r="N21" i="1" s="1"/>
  <c r="K23" i="1"/>
  <c r="AL23" i="1"/>
  <c r="AM19" i="1"/>
  <c r="AM9" i="1"/>
  <c r="AM24" i="1"/>
  <c r="AM22" i="1"/>
  <c r="AM20" i="1"/>
  <c r="AM18" i="1"/>
  <c r="AM17" i="1"/>
  <c r="AM14" i="1"/>
  <c r="AM12" i="1"/>
  <c r="AM10" i="1"/>
  <c r="AM8" i="1"/>
  <c r="AM7" i="1"/>
  <c r="AM23" i="1"/>
  <c r="AM13" i="1"/>
  <c r="F9" i="1"/>
  <c r="AM11" i="1"/>
  <c r="CK11" i="1"/>
  <c r="CP14" i="1"/>
  <c r="F18" i="1"/>
  <c r="AV22" i="1"/>
  <c r="CP22" i="1"/>
  <c r="FO22" i="1"/>
  <c r="R8" i="2"/>
  <c r="R9" i="1" s="1"/>
  <c r="Q8" i="2"/>
  <c r="Q9" i="1" s="1"/>
  <c r="P8" i="2"/>
  <c r="P9" i="1" s="1"/>
  <c r="O8" i="2"/>
  <c r="O9" i="1" s="1"/>
  <c r="M14" i="2"/>
  <c r="M15" i="1" s="1"/>
  <c r="AL19" i="1"/>
  <c r="P20" i="2"/>
  <c r="P21" i="1" s="1"/>
  <c r="F5" i="1"/>
  <c r="CR6" i="1"/>
  <c r="F7" i="1"/>
  <c r="CK7" i="1"/>
  <c r="CR14" i="1"/>
  <c r="F15" i="1"/>
  <c r="AM15" i="1"/>
  <c r="CK15" i="1"/>
  <c r="CP18" i="1"/>
  <c r="CR21" i="1"/>
  <c r="M8" i="2"/>
  <c r="M9" i="1" s="1"/>
  <c r="K13" i="1"/>
  <c r="AL13" i="1"/>
  <c r="N14" i="2"/>
  <c r="N15" i="1" s="1"/>
  <c r="Q18" i="2"/>
  <c r="Q19" i="1" s="1"/>
  <c r="S18" i="2"/>
  <c r="S19" i="1" s="1"/>
  <c r="R18" i="2"/>
  <c r="R19" i="1" s="1"/>
  <c r="P18" i="2"/>
  <c r="P19" i="1" s="1"/>
  <c r="T20" i="2"/>
  <c r="T21" i="1" s="1"/>
  <c r="AL5" i="1"/>
  <c r="CK5" i="1"/>
  <c r="L6" i="1"/>
  <c r="FO7" i="1"/>
  <c r="CP9" i="1"/>
  <c r="FO9" i="1"/>
  <c r="FE17" i="1"/>
  <c r="L19" i="1"/>
  <c r="FE19" i="1"/>
  <c r="FO19" i="1"/>
  <c r="CR22" i="1"/>
  <c r="N8" i="2"/>
  <c r="N9" i="1" s="1"/>
  <c r="M12" i="2"/>
  <c r="M13" i="1" s="1"/>
  <c r="R12" i="2"/>
  <c r="R13" i="1" s="1"/>
  <c r="Q12" i="2"/>
  <c r="Q13" i="1" s="1"/>
  <c r="P12" i="2"/>
  <c r="P13" i="1" s="1"/>
  <c r="R14" i="2"/>
  <c r="R15" i="1" s="1"/>
  <c r="M18" i="2"/>
  <c r="M19" i="1" s="1"/>
  <c r="U20" i="2"/>
  <c r="U21" i="1" s="1"/>
  <c r="AB24" i="1"/>
  <c r="AB14" i="1"/>
  <c r="AM5" i="1"/>
  <c r="AB8" i="1"/>
  <c r="AV9" i="1"/>
  <c r="AB10" i="1"/>
  <c r="F12" i="1"/>
  <c r="CK16" i="1"/>
  <c r="CR18" i="1"/>
  <c r="F19" i="1"/>
  <c r="CP19" i="1"/>
  <c r="CK20" i="1"/>
  <c r="L21" i="1"/>
  <c r="F23" i="1"/>
  <c r="L24" i="1"/>
  <c r="S8" i="2"/>
  <c r="S9" i="1" s="1"/>
  <c r="U9" i="2"/>
  <c r="U10" i="1" s="1"/>
  <c r="T9" i="2"/>
  <c r="T10" i="1" s="1"/>
  <c r="S9" i="2"/>
  <c r="S10" i="1" s="1"/>
  <c r="N12" i="2"/>
  <c r="N13" i="1" s="1"/>
  <c r="S14" i="2"/>
  <c r="S15" i="1" s="1"/>
  <c r="N18" i="2"/>
  <c r="N19" i="1" s="1"/>
  <c r="AJ20" i="1"/>
  <c r="AJ10" i="1"/>
  <c r="AJ16" i="1"/>
  <c r="AJ6" i="1"/>
  <c r="AJ5" i="1"/>
  <c r="AJ21" i="1"/>
  <c r="AJ19" i="1"/>
  <c r="AJ15" i="1"/>
  <c r="FO5" i="1"/>
  <c r="AB6" i="1"/>
  <c r="AV7" i="1"/>
  <c r="CP7" i="1"/>
  <c r="CR9" i="1"/>
  <c r="CK10" i="1"/>
  <c r="CR11" i="1"/>
  <c r="CP12" i="1"/>
  <c r="AB13" i="1"/>
  <c r="CP15" i="1"/>
  <c r="AM16" i="1"/>
  <c r="AV19" i="1"/>
  <c r="AB21" i="1"/>
  <c r="L22" i="1"/>
  <c r="AJ23" i="1"/>
  <c r="FO23" i="1"/>
  <c r="AL6" i="1"/>
  <c r="K6" i="1"/>
  <c r="U8" i="2"/>
  <c r="U9" i="1" s="1"/>
  <c r="N9" i="2"/>
  <c r="N10" i="1" s="1"/>
  <c r="FO11" i="1"/>
  <c r="F11" i="1"/>
  <c r="AL11" i="1"/>
  <c r="S12" i="2"/>
  <c r="S13" i="1" s="1"/>
  <c r="S16" i="2"/>
  <c r="S17" i="1" s="1"/>
  <c r="R16" i="2"/>
  <c r="R17" i="1" s="1"/>
  <c r="Q16" i="2"/>
  <c r="Q17" i="1" s="1"/>
  <c r="P16" i="2"/>
  <c r="P17" i="1" s="1"/>
  <c r="T18" i="2"/>
  <c r="T19" i="1" s="1"/>
  <c r="AL24" i="1"/>
  <c r="N4" i="2"/>
  <c r="N5" i="1" s="1"/>
  <c r="U4" i="2"/>
  <c r="U5" i="1" s="1"/>
  <c r="T4" i="2"/>
  <c r="T5" i="1" s="1"/>
  <c r="S4" i="2"/>
  <c r="S5" i="1" s="1"/>
  <c r="T8" i="2"/>
  <c r="T9" i="1" s="1"/>
  <c r="M9" i="2"/>
  <c r="M10" i="1" s="1"/>
  <c r="O12" i="2"/>
  <c r="O13" i="1" s="1"/>
  <c r="T14" i="2"/>
  <c r="T15" i="1" s="1"/>
  <c r="AL17" i="1"/>
  <c r="O18" i="2"/>
  <c r="O19" i="1" s="1"/>
  <c r="CP5" i="1"/>
  <c r="F8" i="1"/>
  <c r="AJ8" i="1"/>
  <c r="CK8" i="1"/>
  <c r="K9" i="1"/>
  <c r="F10" i="1"/>
  <c r="L14" i="1"/>
  <c r="AB17" i="1"/>
  <c r="L18" i="1"/>
  <c r="CR19" i="1"/>
  <c r="F20" i="1"/>
  <c r="AV23" i="1"/>
  <c r="CP23" i="1"/>
  <c r="AJ24" i="1"/>
  <c r="CK24" i="1"/>
  <c r="K5" i="1"/>
  <c r="CK6" i="1"/>
  <c r="K7" i="1"/>
  <c r="AB11" i="1"/>
  <c r="CR12" i="1"/>
  <c r="AJ13" i="1"/>
  <c r="FO13" i="1"/>
  <c r="CR15" i="1"/>
  <c r="CP16" i="1"/>
  <c r="AJ17" i="1"/>
  <c r="CK17" i="1"/>
  <c r="CP20" i="1"/>
  <c r="AB22" i="1"/>
  <c r="O4" i="2"/>
  <c r="O5" i="1" s="1"/>
  <c r="R5" i="2"/>
  <c r="R6" i="1" s="1"/>
  <c r="O5" i="2"/>
  <c r="O6" i="1" s="1"/>
  <c r="N5" i="2"/>
  <c r="N6" i="1" s="1"/>
  <c r="M5" i="2"/>
  <c r="M6" i="1" s="1"/>
  <c r="O9" i="2"/>
  <c r="O10" i="1" s="1"/>
  <c r="O10" i="2"/>
  <c r="O11" i="1" s="1"/>
  <c r="Q10" i="2"/>
  <c r="Q11" i="1" s="1"/>
  <c r="P10" i="2"/>
  <c r="P11" i="1" s="1"/>
  <c r="N10" i="2"/>
  <c r="N11" i="1" s="1"/>
  <c r="T12" i="2"/>
  <c r="T13" i="1" s="1"/>
  <c r="M16" i="2"/>
  <c r="M17" i="1" s="1"/>
  <c r="U18" i="2"/>
  <c r="U19" i="1" s="1"/>
  <c r="FO21" i="1"/>
  <c r="F21" i="1"/>
  <c r="AL21" i="1"/>
  <c r="S21" i="2"/>
  <c r="S22" i="1" s="1"/>
  <c r="R21" i="2"/>
  <c r="R22" i="1" s="1"/>
  <c r="P23" i="2"/>
  <c r="P24" i="1" s="1"/>
  <c r="O23" i="2"/>
  <c r="O24" i="1" s="1"/>
  <c r="AL8" i="1"/>
  <c r="AL18" i="1"/>
  <c r="CQ24" i="1"/>
  <c r="CJ19" i="1"/>
  <c r="CQ14" i="1"/>
  <c r="CJ9" i="1"/>
  <c r="AL16" i="1"/>
  <c r="K16" i="1"/>
  <c r="M21" i="2"/>
  <c r="M22" i="1" s="1"/>
  <c r="M23" i="2"/>
  <c r="M24" i="1" s="1"/>
  <c r="CJ6" i="1"/>
  <c r="CJ7" i="1"/>
  <c r="CJ8" i="1"/>
  <c r="CJ10" i="1"/>
  <c r="CJ14" i="1"/>
  <c r="CJ16" i="1"/>
  <c r="CJ17" i="1"/>
  <c r="CJ18" i="1"/>
  <c r="CJ20" i="1"/>
  <c r="CJ24" i="1"/>
  <c r="M7" i="2"/>
  <c r="M8" i="1" s="1"/>
  <c r="N17" i="2"/>
  <c r="N18" i="1" s="1"/>
  <c r="M19" i="2"/>
  <c r="M20" i="1" s="1"/>
  <c r="N21" i="2"/>
  <c r="N22" i="1" s="1"/>
  <c r="N23" i="2"/>
  <c r="N24" i="1" s="1"/>
  <c r="EI7" i="1"/>
  <c r="DP11" i="1"/>
  <c r="AK13" i="1"/>
  <c r="EI17" i="1"/>
</calcChain>
</file>

<file path=xl/sharedStrings.xml><?xml version="1.0" encoding="utf-8"?>
<sst xmlns="http://schemas.openxmlformats.org/spreadsheetml/2006/main" count="784" uniqueCount="634">
  <si>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</si>
  <si>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</si>
  <si>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</si>
  <si>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</si>
  <si>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</si>
  <si>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</si>
  <si>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</si>
  <si>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</si>
  <si>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</si>
  <si>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</si>
  <si>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</si>
  <si>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</si>
  <si>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</si>
  <si>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</si>
  <si>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</si>
  <si>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</si>
  <si>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</si>
  <si>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</si>
  <si>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</si>
  <si>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</si>
  <si>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</si>
  <si>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</si>
  <si>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</si>
  <si>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</si>
  <si>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</si>
  <si>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</si>
  <si>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</si>
  <si>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</si>
  <si>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</si>
  <si>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</si>
  <si>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</si>
  <si>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</si>
  <si>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</si>
  <si>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</si>
  <si>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</si>
  <si>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</si>
  <si>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</si>
  <si>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</si>
  <si>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</si>
  <si>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</si>
  <si>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</si>
  <si>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</si>
  <si>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</si>
  <si>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</si>
  <si>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</si>
  <si>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</si>
  <si>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</si>
  <si>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</si>
  <si>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</si>
  <si>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</si>
  <si>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</si>
  <si>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</si>
  <si>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</si>
  <si>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</si>
  <si>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</si>
  <si>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</si>
  <si>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</si>
  <si>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</si>
  <si>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</si>
  <si>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</si>
  <si>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</si>
  <si>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</si>
  <si>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</si>
  <si>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</si>
  <si>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</si>
  <si>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</si>
  <si>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</si>
  <si>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</si>
  <si>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</si>
  <si>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</si>
  <si>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</si>
  <si>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</si>
  <si>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</si>
  <si>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</si>
  <si>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</si>
  <si>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</si>
  <si>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</si>
  <si>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</si>
  <si>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</si>
  <si>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</si>
  <si>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</si>
  <si>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</si>
  <si>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</si>
  <si>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</si>
  <si>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</si>
  <si>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</si>
  <si>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</si>
  <si>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</si>
  <si>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</si>
  <si>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</si>
  <si>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</si>
  <si>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</si>
  <si>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</si>
  <si>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</si>
  <si>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</si>
  <si>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</si>
  <si>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</si>
  <si>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</si>
  <si>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</si>
  <si>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</si>
  <si>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</si>
  <si>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</si>
  <si>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</si>
  <si>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</si>
  <si>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</si>
  <si>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</si>
  <si>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</si>
  <si>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</si>
  <si>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</si>
  <si>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</si>
  <si>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</si>
  <si>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</si>
  <si>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</si>
  <si>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</si>
  <si>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</si>
  <si>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</si>
  <si>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</si>
  <si>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</si>
  <si>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</si>
  <si>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</si>
  <si>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</si>
  <si>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</si>
  <si>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</si>
  <si>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</si>
  <si>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</si>
  <si>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</si>
  <si>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</si>
  <si>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</si>
  <si>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</si>
  <si>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</si>
  <si>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</si>
  <si>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</si>
  <si>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</si>
  <si>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</si>
  <si>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</si>
  <si>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</si>
  <si>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</si>
  <si>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</si>
  <si>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</si>
  <si>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</si>
  <si>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</si>
  <si>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</si>
  <si>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</si>
  <si>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</si>
  <si>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</si>
  <si>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</si>
  <si>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</si>
  <si>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</si>
  <si>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</si>
  <si>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</si>
  <si>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</si>
  <si>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</si>
  <si>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</si>
  <si>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</si>
  <si>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</si>
  <si>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</si>
  <si>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</si>
  <si>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</si>
  <si>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</si>
  <si>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</si>
  <si>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</si>
  <si>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</si>
  <si>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</si>
  <si>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</si>
  <si>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</si>
  <si>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</si>
  <si>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</si>
  <si>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</si>
  <si>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</si>
  <si>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</si>
  <si>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</si>
  <si>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</si>
  <si>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</si>
  <si>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</si>
  <si>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</si>
  <si>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</si>
  <si>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</si>
  <si>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</si>
  <si>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</si>
  <si>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</si>
  <si>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</si>
  <si>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</si>
  <si>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</si>
  <si>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</si>
  <si>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</si>
  <si>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</si>
  <si>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</si>
  <si>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</si>
  <si>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</si>
  <si>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</si>
  <si>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</si>
  <si>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</si>
  <si>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</si>
  <si>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</si>
  <si>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</si>
  <si>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</si>
  <si>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</si>
  <si>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</si>
  <si>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</si>
  <si>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</si>
  <si>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</si>
  <si>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</si>
  <si>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</si>
  <si>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</si>
  <si>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</si>
  <si>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</si>
  <si>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</si>
  <si>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</si>
  <si>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</si>
  <si>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</si>
  <si>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</si>
  <si>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</si>
  <si>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</si>
  <si>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</si>
  <si>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</si>
  <si>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</si>
  <si>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</si>
  <si>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</si>
  <si>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</si>
  <si>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</si>
  <si>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</si>
  <si>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</si>
  <si>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</si>
  <si>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</si>
  <si>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</si>
  <si>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</si>
  <si>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</si>
  <si>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</si>
  <si>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</si>
  <si>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</si>
  <si>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</si>
  <si>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</si>
  <si>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</si>
  <si>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</si>
  <si>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</si>
  <si>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</si>
  <si>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</si>
  <si>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</si>
  <si>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</si>
  <si>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</si>
  <si>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</si>
  <si>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</si>
  <si>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</si>
  <si>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</si>
  <si>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</si>
  <si>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</si>
  <si>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</si>
  <si>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</si>
  <si>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</si>
  <si>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</si>
  <si>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</si>
  <si>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</si>
  <si>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</si>
  <si>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</si>
  <si>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</si>
  <si>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</si>
  <si>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</si>
  <si>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</si>
  <si>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</si>
  <si>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</si>
  <si>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</si>
  <si>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</si>
  <si>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</si>
  <si>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</si>
  <si>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</si>
  <si>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</si>
  <si>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</si>
  <si>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</si>
  <si>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</si>
  <si>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</si>
  <si>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</si>
  <si>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</si>
  <si>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</si>
  <si>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</si>
  <si>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</si>
  <si>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</si>
  <si>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</si>
  <si>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</si>
  <si>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</si>
  <si>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</si>
  <si>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</si>
  <si>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</si>
  <si>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</si>
  <si>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</si>
  <si>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</si>
  <si>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</si>
  <si>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</si>
  <si>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</si>
  <si>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</si>
  <si>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</si>
  <si>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</si>
  <si>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</si>
  <si>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</si>
  <si>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</si>
  <si>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</si>
  <si>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</si>
  <si>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</si>
  <si>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</si>
  <si>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</si>
  <si>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</si>
  <si>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</si>
  <si>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</si>
  <si>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</si>
  <si>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</si>
  <si>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</si>
  <si>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</si>
  <si>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</si>
  <si>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</si>
  <si>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</si>
  <si>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</si>
  <si>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</si>
  <si>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</si>
  <si>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</si>
  <si>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</si>
  <si>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</si>
  <si>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</si>
  <si>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</si>
  <si>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</si>
  <si>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</si>
  <si>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</si>
  <si>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</si>
  <si>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</si>
  <si>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</si>
  <si>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</si>
  <si>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</si>
  <si>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</si>
  <si>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</si>
  <si>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</si>
  <si>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</si>
  <si>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</si>
  <si>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</si>
  <si>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</si>
  <si>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</si>
  <si>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</si>
  <si>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</si>
  <si>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</si>
  <si>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</si>
  <si>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</si>
  <si>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</si>
  <si>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</si>
  <si>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</si>
  <si>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</si>
  <si>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</si>
  <si>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</si>
  <si>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</si>
  <si>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</si>
  <si>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</si>
  <si>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</si>
  <si>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</si>
  <si>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</si>
  <si>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</si>
  <si>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</si>
  <si>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</si>
  <si>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</si>
  <si>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</si>
  <si>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E570 E575 E570C</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</si>
  <si>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</si>
  <si>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</si>
  <si>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</si>
  <si>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</si>
  <si>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</si>
  <si>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</si>
  <si>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</si>
  <si>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</si>
  <si>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</si>
  <si>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</si>
  <si>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</si>
  <si>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</si>
  <si>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</si>
  <si>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</si>
  <si>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</si>
  <si>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E570 - DE</t>
  </si>
  <si>
    <t>German</t>
  </si>
  <si>
    <t>01AX172</t>
  </si>
  <si>
    <t>Price – NON-Backlit</t>
  </si>
  <si>
    <t>Lenovo E570 - FR FBA</t>
  </si>
  <si>
    <t>French</t>
  </si>
  <si>
    <t>01AX131</t>
  </si>
  <si>
    <t>Packing size</t>
  </si>
  <si>
    <t>Big</t>
  </si>
  <si>
    <t>Lenovo E570 - IT</t>
  </si>
  <si>
    <t>Italian</t>
  </si>
  <si>
    <t>01AX177</t>
  </si>
  <si>
    <t>Package height (CM)</t>
  </si>
  <si>
    <t>Lenovo E570 - ES</t>
  </si>
  <si>
    <t>Spanish</t>
  </si>
  <si>
    <t>01AX130</t>
  </si>
  <si>
    <t>Package width (CM)</t>
  </si>
  <si>
    <t>Lenovo E570 - UK FBA</t>
  </si>
  <si>
    <t>UK</t>
  </si>
  <si>
    <t>01AX149</t>
  </si>
  <si>
    <t>Package length (CM)</t>
  </si>
  <si>
    <t>Lenovo E570 - NOR</t>
  </si>
  <si>
    <t>Scandinavian – Nordic</t>
  </si>
  <si>
    <t>01EN353</t>
  </si>
  <si>
    <t>Origin of Product</t>
  </si>
  <si>
    <t>Lenovo E570 - BE</t>
  </si>
  <si>
    <t>Belgian</t>
  </si>
  <si>
    <t>01AX126</t>
  </si>
  <si>
    <t>Package weight (GR)</t>
  </si>
  <si>
    <t>Lenovo E570 - BG</t>
  </si>
  <si>
    <t>Bulgarian</t>
  </si>
  <si>
    <t>01AX207</t>
  </si>
  <si>
    <t>Lenovo E570 - CZ</t>
  </si>
  <si>
    <t>Czech</t>
  </si>
  <si>
    <t>01AX168</t>
  </si>
  <si>
    <t>Parent sku</t>
  </si>
  <si>
    <t>Lenovo E570 parent</t>
  </si>
  <si>
    <t>Lenovo E570 - DK</t>
  </si>
  <si>
    <t>Danish</t>
  </si>
  <si>
    <t>01AX169</t>
  </si>
  <si>
    <t>Parent EAN</t>
  </si>
  <si>
    <t>Lenovo E570 - HU</t>
  </si>
  <si>
    <t>Hungarian</t>
  </si>
  <si>
    <t>01AX215</t>
  </si>
  <si>
    <t>Lenovo E570 - NL</t>
  </si>
  <si>
    <t>Dutch</t>
  </si>
  <si>
    <t>01AX219</t>
  </si>
  <si>
    <t>Item_type</t>
  </si>
  <si>
    <t>laptop-computer-replacement-parts</t>
  </si>
  <si>
    <t>Lenovo E570 - NO</t>
  </si>
  <si>
    <t>Norwegian</t>
  </si>
  <si>
    <t>01AX220</t>
  </si>
  <si>
    <t>Lenovo E570 - PL</t>
  </si>
  <si>
    <t>Polish</t>
  </si>
  <si>
    <t>01AX221</t>
  </si>
  <si>
    <t>Default quantity</t>
  </si>
  <si>
    <t>Lenovo E570 - PT</t>
  </si>
  <si>
    <t>Portuguese</t>
  </si>
  <si>
    <t>01AX222</t>
  </si>
  <si>
    <t>Lenovo E570 - SE/FI</t>
  </si>
  <si>
    <t>Swedish – Finnish</t>
  </si>
  <si>
    <t>01AX226</t>
  </si>
  <si>
    <t>Format</t>
  </si>
  <si>
    <t>Update</t>
  </si>
  <si>
    <t>Lenovo E570 - CH</t>
  </si>
  <si>
    <t>Swiss</t>
  </si>
  <si>
    <t>01AX227</t>
  </si>
  <si>
    <t>Lenovo E570 - US INT</t>
  </si>
  <si>
    <t>US International</t>
  </si>
  <si>
    <t>01AX150</t>
  </si>
  <si>
    <t>Lenovo E570 - RUS</t>
  </si>
  <si>
    <t>Russian</t>
  </si>
  <si>
    <t>01AX223</t>
  </si>
  <si>
    <t>Bullet Point 1:</t>
  </si>
  <si>
    <t>Lenovo E570 - US</t>
  </si>
  <si>
    <t>US</t>
  </si>
  <si>
    <t>01AX160</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</si>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</sst>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B509FC2A" TargetMode="External"/><Relationship Id="rId1" Type="http://schemas.openxmlformats.org/officeDocument/2006/relationships/externalLinkPath" Target="file:///B509FC2A/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B12" sqref="B12"/>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632</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633</v>
      </c>
    </row>
    <row r="4" spans="1:193" ht="17" x14ac:dyDescent="0.2">
      <c r="A4" s="2" t="str">
        <f>IF(ISBLANK(Values!E3),"",IF(Values!$B$37="EU","computercomponent","computer"))</f>
        <v>computer</v>
      </c>
      <c r="B4" s="28" t="str">
        <f>Values!B13</f>
        <v>Lenovo E570 parent</v>
      </c>
      <c r="C4" s="28" t="s">
        <v>345</v>
      </c>
      <c r="D4" s="29">
        <f>Values!B14</f>
        <v>5714401571995</v>
      </c>
      <c r="E4" s="2" t="s">
        <v>346</v>
      </c>
      <c r="F4" s="28" t="str">
        <f>SUBSTITUTE(Values!B1, "{language}", "") &amp; " " &amp; Values!B3</f>
        <v>replacement  backlit keyboard for Lenovo Thinkpad  E570 E575 E570C</v>
      </c>
      <c r="G4" s="28" t="s">
        <v>345</v>
      </c>
      <c r="H4" s="2" t="str">
        <f>Values!B16</f>
        <v>laptop-computer-replacement-parts</v>
      </c>
      <c r="I4" s="2" t="str">
        <f>IF(ISBLANK(Values!E3),"","4730574031")</f>
        <v>4730574031</v>
      </c>
      <c r="J4" s="30" t="str">
        <f>Values!B13</f>
        <v>Lenovo E570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v>
      </c>
      <c r="B5" s="34" t="str">
        <f>IF(ISBLANK(Values!E4),"",Values!F4)</f>
        <v>Lenovo E570 - DE</v>
      </c>
      <c r="C5" s="30" t="str">
        <f>IF(ISBLANK(Values!E4),"","TellusRem")</f>
        <v>TellusRem</v>
      </c>
      <c r="D5" s="29">
        <f>IF(ISBLANK(Values!E4),"",Values!E4)</f>
        <v>5714401571018</v>
      </c>
      <c r="E5" s="2" t="str">
        <f>IF(ISBLANK(Values!E4),"","EAN")</f>
        <v>EAN</v>
      </c>
      <c r="F5" s="28" t="str">
        <f>IF(ISBLANK(Values!E4),"",IF(Values!J4, SUBSTITUTE(Values!$B$1, "{language}", Values!H4) &amp; " " &amp;Values!$B$3, SUBSTITUTE(Values!$B$2, "{language}", Values!$H4) &amp; " " &amp;Values!$B$3))</f>
        <v>replacement German non-backlit keyboard for Lenovo Thinkpad  E570 E575 E570C</v>
      </c>
      <c r="G5" s="30" t="str">
        <f>IF(ISBLANK(Values!E4),"","TellusRem")</f>
        <v>TellusRem</v>
      </c>
      <c r="H5" s="2" t="str">
        <f>IF(ISBLANK(Values!E4),"",Values!$B$16)</f>
        <v>laptop-computer-replacement-parts</v>
      </c>
      <c r="I5" s="2" t="str">
        <f>IF(ISBLANK(Values!E4),"","4730574031")</f>
        <v>4730574031</v>
      </c>
      <c r="J5" s="32" t="str">
        <f>IF(ISBLANK(Values!E4),"",Values!F4 )</f>
        <v>Lenovo E570 - DE</v>
      </c>
      <c r="K5" s="28">
        <f>IF(ISBLANK(Values!E4),"",IF(Values!J4, Values!$B$4, Values!$B$5))</f>
        <v>51.99</v>
      </c>
      <c r="L5" s="28">
        <f>IF(ISBLANK(Values!E4),"",IF($CO5="DEFAULT", Values!$B$18, ""))</f>
        <v>5</v>
      </c>
      <c r="M5" s="28" t="str">
        <f>IF(ISBLANK(Values!E4),"",Values!$M4)</f>
        <v>https://download.lenovo.com/Images/Parts/01AX172/01AX172_A.jpg</v>
      </c>
      <c r="N5" s="28" t="str">
        <f>IF(ISBLANK(Values!$F4),"",Values!N4)</f>
        <v>https://download.lenovo.com/Images/Parts/01AX172/01AX172_B.jpg</v>
      </c>
      <c r="O5" s="28" t="str">
        <f>IF(ISBLANK(Values!$F4),"",Values!O4)</f>
        <v>https://download.lenovo.com/Images/Parts/01AX172/01AX172_details.jpg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0" t="str">
        <f>IF(ISBLANK(Values!E4),"","Child")</f>
        <v>Child</v>
      </c>
      <c r="X5" s="30" t="str">
        <f>IF(ISBLANK(Values!E4),"",Values!$B$13)</f>
        <v>Lenovo E570 parent</v>
      </c>
      <c r="Y5" s="32" t="str">
        <f>IF(ISBLANK(Values!E4),"","Size-Color")</f>
        <v>Size-Color</v>
      </c>
      <c r="Z5" s="30" t="str">
        <f>IF(ISBLANK(Values!E4),"","variation")</f>
        <v>variation</v>
      </c>
      <c r="AA5" s="2"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Lenovo E570 E575 E570C. Please check the picture and description carefully before purchasing any keyboard. This ensures that you get the correct laptop keyboard for your computer. Super easy installation.</v>
      </c>
      <c r="AT5" s="28" t="str">
        <f>IF(ISBLANK(Values!E4),"",Values!H4)</f>
        <v>German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 t="str">
        <f>IF(ISBLANK(Values!E4),"","Parts")</f>
        <v>Parts</v>
      </c>
      <c r="DP5" s="2"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2" t="str">
        <f>IF(ISBLANK(Values!E4),"","New")</f>
        <v>New</v>
      </c>
      <c r="FE5" s="2">
        <f>IF(ISBLANK(Values!E4),"",IF(CO5&lt;&gt;"DEFAULT", "", 3))</f>
        <v>3</v>
      </c>
      <c r="FH5" s="2" t="str">
        <f>IF(ISBLANK(Values!E4),"","FALSE")</f>
        <v>FALSE</v>
      </c>
      <c r="FI5" s="2" t="str">
        <f>IF(ISBLANK(Values!E4),"","FALSE")</f>
        <v>FALSE</v>
      </c>
      <c r="FJ5" s="2" t="str">
        <f>IF(ISBLANK(Values!E4),"","FALSE")</f>
        <v>FALSE</v>
      </c>
      <c r="FM5" s="2" t="str">
        <f>IF(ISBLANK(Values!E4),"","1")</f>
        <v>1</v>
      </c>
      <c r="FO5" s="28">
        <f>IF(ISBLANK(Values!E4),"",IF(Values!J4, Values!$B$4, Values!$B$5))</f>
        <v>51.99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0">
        <f>K5</f>
        <v>51.99</v>
      </c>
    </row>
    <row r="6" spans="1:193" ht="48" x14ac:dyDescent="0.2">
      <c r="A6" s="2" t="str">
        <f>IF(ISBLANK(Values!E5),"",IF(Values!$B$37="EU","computercomponent","computer"))</f>
        <v>computer</v>
      </c>
      <c r="B6" s="34" t="str">
        <f>IF(ISBLANK(Values!E5),"",Values!F5)</f>
        <v>Lenovo E570 - FR FBA</v>
      </c>
      <c r="C6" s="30" t="str">
        <f>IF(ISBLANK(Values!E5),"","TellusRem")</f>
        <v>TellusRem</v>
      </c>
      <c r="D6" s="29">
        <f>IF(ISBLANK(Values!E5),"",Values!E5)</f>
        <v>5714401571025</v>
      </c>
      <c r="E6" s="2" t="str">
        <f>IF(ISBLANK(Values!E5),"","EAN")</f>
        <v>EAN</v>
      </c>
      <c r="F6" s="28" t="str">
        <f>IF(ISBLANK(Values!E5),"",IF(Values!J5, SUBSTITUTE(Values!$B$1, "{language}", Values!H5) &amp; " " &amp;Values!$B$3, SUBSTITUTE(Values!$B$2, "{language}", Values!$H5) &amp; " " &amp;Values!$B$3))</f>
        <v>replacement French non-backlit keyboard for Lenovo Thinkpad  E570 E575 E570C</v>
      </c>
      <c r="G6" s="30" t="str">
        <f>IF(ISBLANK(Values!E5),"","TellusRem")</f>
        <v>TellusRem</v>
      </c>
      <c r="H6" s="2" t="str">
        <f>IF(ISBLANK(Values!E5),"",Values!$B$16)</f>
        <v>laptop-computer-replacement-parts</v>
      </c>
      <c r="I6" s="2" t="str">
        <f>IF(ISBLANK(Values!E5),"","4730574031")</f>
        <v>4730574031</v>
      </c>
      <c r="J6" s="32" t="str">
        <f>IF(ISBLANK(Values!E5),"",Values!F5 )</f>
        <v>Lenovo E570 - FR FBA</v>
      </c>
      <c r="K6" s="28">
        <f>IF(ISBLANK(Values!E5),"",IF(Values!J5, Values!$B$4, Values!$B$5))</f>
        <v>51.99</v>
      </c>
      <c r="L6" s="28">
        <f>IF(ISBLANK(Values!E5),"",IF($CO6="DEFAULT", Values!$B$18, ""))</f>
        <v>5</v>
      </c>
      <c r="M6" s="28" t="str">
        <f>IF(ISBLANK(Values!E5),"",Values!$M5)</f>
        <v>https://download.lenovo.com/Images/Parts/01AX131/01AX131_A.jpg</v>
      </c>
      <c r="N6" s="28" t="str">
        <f>IF(ISBLANK(Values!$F5),"",Values!N5)</f>
        <v>https://download.lenovo.com/Images/Parts/01AX131/01AX131_B.jpg</v>
      </c>
      <c r="O6" s="28" t="str">
        <f>IF(ISBLANK(Values!$F5),"",Values!O5)</f>
        <v>https://download.lenovo.com/Images/Parts/01AX131/01AX131_details.jpg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0" t="str">
        <f>IF(ISBLANK(Values!E5),"","Child")</f>
        <v>Child</v>
      </c>
      <c r="X6" s="30" t="str">
        <f>IF(ISBLANK(Values!E5),"",Values!$B$13)</f>
        <v>Lenovo E570 parent</v>
      </c>
      <c r="Y6" s="32" t="str">
        <f>IF(ISBLANK(Values!E5),"","Size-Color")</f>
        <v>Size-Color</v>
      </c>
      <c r="Z6" s="30" t="str">
        <f>IF(ISBLANK(Values!E5),"","variation")</f>
        <v>variation</v>
      </c>
      <c r="AA6" s="2"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Lenovo E570 E575 E570C. Please check the picture and description carefully before purchasing any keyboard. This ensures that you get the correct laptop keyboard for your computer. Super easy installation.</v>
      </c>
      <c r="AT6" s="28" t="str">
        <f>IF(ISBLANK(Values!E5),"",Values!H5)</f>
        <v>French</v>
      </c>
      <c r="AV6" s="2" t="str">
        <f>IF(ISBLANK(Values!E5),"",IF(Values!J5,"Backlit", "Non-Backlit"))</f>
        <v>Non-Backlit</v>
      </c>
      <c r="AW6"/>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 t="str">
        <f>IF(ISBLANK(Values!E5),"","Parts")</f>
        <v>Parts</v>
      </c>
      <c r="DP6" s="2"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2" t="str">
        <f>IF(ISBLANK(Values!E5),"","New")</f>
        <v>New</v>
      </c>
      <c r="FE6" s="2">
        <f>IF(ISBLANK(Values!E5),"",IF(CO6&lt;&gt;"DEFAULT", "", 3))</f>
        <v>3</v>
      </c>
      <c r="FH6" s="2" t="str">
        <f>IF(ISBLANK(Values!E5),"","FALSE")</f>
        <v>FALSE</v>
      </c>
      <c r="FI6" s="2" t="str">
        <f>IF(ISBLANK(Values!E5),"","FALSE")</f>
        <v>FALSE</v>
      </c>
      <c r="FJ6" s="2" t="str">
        <f>IF(ISBLANK(Values!E5),"","FALSE")</f>
        <v>FALSE</v>
      </c>
      <c r="FM6" s="2" t="str">
        <f>IF(ISBLANK(Values!E5),"","1")</f>
        <v>1</v>
      </c>
      <c r="FO6" s="28">
        <f>IF(ISBLANK(Values!E5),"",IF(Values!J5, Values!$B$4, Values!$B$5))</f>
        <v>51.99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0">
        <f>K6</f>
        <v>51.99</v>
      </c>
    </row>
    <row r="7" spans="1:193" ht="48" x14ac:dyDescent="0.2">
      <c r="A7" s="2" t="str">
        <f>IF(ISBLANK(Values!E6),"",IF(Values!$B$37="EU","computercomponent","computer"))</f>
        <v>computer</v>
      </c>
      <c r="B7" s="34" t="str">
        <f>IF(ISBLANK(Values!E6),"",Values!F6)</f>
        <v>Lenovo E570 - IT</v>
      </c>
      <c r="C7" s="30" t="str">
        <f>IF(ISBLANK(Values!E6),"","TellusRem")</f>
        <v>TellusRem</v>
      </c>
      <c r="D7" s="29">
        <f>IF(ISBLANK(Values!E6),"",Values!E6)</f>
        <v>5714401571032</v>
      </c>
      <c r="E7" s="2" t="str">
        <f>IF(ISBLANK(Values!E6),"","EAN")</f>
        <v>EAN</v>
      </c>
      <c r="F7" s="28" t="str">
        <f>IF(ISBLANK(Values!E6),"",IF(Values!J6, SUBSTITUTE(Values!$B$1, "{language}", Values!H6) &amp; " " &amp;Values!$B$3, SUBSTITUTE(Values!$B$2, "{language}", Values!$H6) &amp; " " &amp;Values!$B$3))</f>
        <v>replacement Italian non-backlit keyboard for Lenovo Thinkpad  E570 E575 E570C</v>
      </c>
      <c r="G7" s="30" t="str">
        <f>IF(ISBLANK(Values!E6),"","TellusRem")</f>
        <v>TellusRem</v>
      </c>
      <c r="H7" s="2" t="str">
        <f>IF(ISBLANK(Values!E6),"",Values!$B$16)</f>
        <v>laptop-computer-replacement-parts</v>
      </c>
      <c r="I7" s="2" t="str">
        <f>IF(ISBLANK(Values!E6),"","4730574031")</f>
        <v>4730574031</v>
      </c>
      <c r="J7" s="32" t="str">
        <f>IF(ISBLANK(Values!E6),"",Values!F6 )</f>
        <v>Lenovo E570 - IT</v>
      </c>
      <c r="K7" s="28">
        <f>IF(ISBLANK(Values!E6),"",IF(Values!J6, Values!$B$4, Values!$B$5))</f>
        <v>51.99</v>
      </c>
      <c r="L7" s="28">
        <f>IF(ISBLANK(Values!E6),"",IF($CO7="DEFAULT", Values!$B$18, ""))</f>
        <v>5</v>
      </c>
      <c r="M7" s="28" t="str">
        <f>IF(ISBLANK(Values!E6),"",Values!$M6)</f>
        <v>https://download.lenovo.com/Images/Parts/01AX177/01AX177_A.jpg</v>
      </c>
      <c r="N7" s="28" t="str">
        <f>IF(ISBLANK(Values!$F6),"",Values!N6)</f>
        <v>https://download.lenovo.com/Images/Parts/01AX177/01AX177_B.jpg</v>
      </c>
      <c r="O7" s="28" t="str">
        <f>IF(ISBLANK(Values!$F6),"",Values!O6)</f>
        <v>https://download.lenovo.com/Images/Parts/01AX177/01AX177_details.jpg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0" t="str">
        <f>IF(ISBLANK(Values!E6),"","Child")</f>
        <v>Child</v>
      </c>
      <c r="X7" s="30" t="str">
        <f>IF(ISBLANK(Values!E6),"",Values!$B$13)</f>
        <v>Lenovo E570 parent</v>
      </c>
      <c r="Y7" s="32" t="str">
        <f>IF(ISBLANK(Values!E6),"","Size-Color")</f>
        <v>Size-Color</v>
      </c>
      <c r="Z7" s="30" t="str">
        <f>IF(ISBLANK(Values!E6),"","variation")</f>
        <v>variation</v>
      </c>
      <c r="AA7" s="2" t="str">
        <f>IF(ISBLANK(Values!E6),"",Values!$B$20)</f>
        <v>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Lenovo E570 E575 E570C. Please check the picture and description carefully before purchasing any keyboard. This ensures that you get the correct laptop keyboard for your computer. Super easy installation.</v>
      </c>
      <c r="AT7" s="28" t="str">
        <f>IF(ISBLANK(Values!E6),"",Values!H6)</f>
        <v>Italian</v>
      </c>
      <c r="AV7" s="2" t="str">
        <f>IF(ISBLANK(Values!E6),"",IF(Values!J6,"Backlit", "Non-Backlit"))</f>
        <v>Non-Backlit</v>
      </c>
      <c r="AW7"/>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DEFAULT</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 t="str">
        <f>IF(ISBLANK(Values!E6),"","Parts")</f>
        <v>Parts</v>
      </c>
      <c r="DP7" s="2"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2" t="str">
        <f>IF(ISBLANK(Values!E6),"","New")</f>
        <v>New</v>
      </c>
      <c r="FE7" s="2">
        <f>IF(ISBLANK(Values!E6),"",IF(CO7&lt;&gt;"DEFAULT", "", 3))</f>
        <v>3</v>
      </c>
      <c r="FH7" s="2" t="str">
        <f>IF(ISBLANK(Values!E6),"","FALSE")</f>
        <v>FALSE</v>
      </c>
      <c r="FI7" s="2" t="str">
        <f>IF(ISBLANK(Values!E6),"","FALSE")</f>
        <v>FALSE</v>
      </c>
      <c r="FJ7" s="2" t="str">
        <f>IF(ISBLANK(Values!E6),"","FALSE")</f>
        <v>FALSE</v>
      </c>
      <c r="FM7" s="2" t="str">
        <f>IF(ISBLANK(Values!E6),"","1")</f>
        <v>1</v>
      </c>
      <c r="FO7" s="28">
        <f>IF(ISBLANK(Values!E6),"",IF(Values!J6, Values!$B$4, Values!$B$5))</f>
        <v>51.99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0">
        <f>K7</f>
        <v>51.99</v>
      </c>
    </row>
    <row r="8" spans="1:193" ht="48" x14ac:dyDescent="0.2">
      <c r="A8" s="2" t="str">
        <f>IF(ISBLANK(Values!E7),"",IF(Values!$B$37="EU","computercomponent","computer"))</f>
        <v>computer</v>
      </c>
      <c r="B8" s="34" t="str">
        <f>IF(ISBLANK(Values!E7),"",Values!F7)</f>
        <v>Lenovo E570 - ES</v>
      </c>
      <c r="C8" s="30" t="str">
        <f>IF(ISBLANK(Values!E7),"","TellusRem")</f>
        <v>TellusRem</v>
      </c>
      <c r="D8" s="29">
        <f>IF(ISBLANK(Values!E7),"",Values!E7)</f>
        <v>5714401571049</v>
      </c>
      <c r="E8" s="2" t="str">
        <f>IF(ISBLANK(Values!E7),"","EAN")</f>
        <v>EAN</v>
      </c>
      <c r="F8" s="28" t="str">
        <f>IF(ISBLANK(Values!E7),"",IF(Values!J7, SUBSTITUTE(Values!$B$1, "{language}", Values!H7) &amp; " " &amp;Values!$B$3, SUBSTITUTE(Values!$B$2, "{language}", Values!$H7) &amp; " " &amp;Values!$B$3))</f>
        <v>replacement Spanish non-backlit keyboard for Lenovo Thinkpad  E570 E575 E570C</v>
      </c>
      <c r="G8" s="30" t="str">
        <f>IF(ISBLANK(Values!E7),"","TellusRem")</f>
        <v>TellusRem</v>
      </c>
      <c r="H8" s="2" t="str">
        <f>IF(ISBLANK(Values!E7),"",Values!$B$16)</f>
        <v>laptop-computer-replacement-parts</v>
      </c>
      <c r="I8" s="2" t="str">
        <f>IF(ISBLANK(Values!E7),"","4730574031")</f>
        <v>4730574031</v>
      </c>
      <c r="J8" s="32" t="str">
        <f>IF(ISBLANK(Values!E7),"",Values!F7 )</f>
        <v>Lenovo E570 - ES</v>
      </c>
      <c r="K8" s="28">
        <f>IF(ISBLANK(Values!E7),"",IF(Values!J7, Values!$B$4, Values!$B$5))</f>
        <v>51.99</v>
      </c>
      <c r="L8" s="28">
        <f>IF(ISBLANK(Values!E7),"",IF($CO8="DEFAULT", Values!$B$18, ""))</f>
        <v>5</v>
      </c>
      <c r="M8" s="28" t="str">
        <f>IF(ISBLANK(Values!E7),"",Values!$M7)</f>
        <v>https://download.lenovo.com/Images/Parts/01AX130/01AX130_A.jpg</v>
      </c>
      <c r="N8" s="28" t="str">
        <f>IF(ISBLANK(Values!$F7),"",Values!N7)</f>
        <v>https://download.lenovo.com/Images/Parts/01AX130/01AX130_B.jpg</v>
      </c>
      <c r="O8" s="28" t="str">
        <f>IF(ISBLANK(Values!$F7),"",Values!O7)</f>
        <v>https://download.lenovo.com/Images/Parts/01AX130/01AX130_details.jpg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0" t="str">
        <f>IF(ISBLANK(Values!E7),"","Child")</f>
        <v>Child</v>
      </c>
      <c r="X8" s="30" t="str">
        <f>IF(ISBLANK(Values!E7),"",Values!$B$13)</f>
        <v>Lenovo E570 parent</v>
      </c>
      <c r="Y8" s="32" t="str">
        <f>IF(ISBLANK(Values!E7),"","Size-Color")</f>
        <v>Size-Color</v>
      </c>
      <c r="Z8" s="30" t="str">
        <f>IF(ISBLANK(Values!E7),"","variation")</f>
        <v>variation</v>
      </c>
      <c r="AA8" s="2" t="str">
        <f>IF(ISBLANK(Values!E7),"",Values!$B$20)</f>
        <v>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Lenovo E570 E575 E570C. Please check the picture and description carefully before purchasing any keyboard. This ensures that you get the correct laptop keyboard for your computer. Super easy installation.</v>
      </c>
      <c r="AT8" s="28" t="str">
        <f>IF(ISBLANK(Values!E7),"",Values!H7)</f>
        <v>Spanish</v>
      </c>
      <c r="AV8" s="2" t="str">
        <f>IF(ISBLANK(Values!E7),"",IF(Values!J7,"Backlit", "Non-Backlit"))</f>
        <v>Non-Backlit</v>
      </c>
      <c r="AW8"/>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DEFAULT</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 t="str">
        <f>IF(ISBLANK(Values!E7),"","Parts")</f>
        <v>Parts</v>
      </c>
      <c r="DP8" s="2"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2" t="str">
        <f>IF(ISBLANK(Values!E7),"","New")</f>
        <v>New</v>
      </c>
      <c r="FE8" s="2">
        <f>IF(ISBLANK(Values!E7),"",IF(CO8&lt;&gt;"DEFAULT", "", 3))</f>
        <v>3</v>
      </c>
      <c r="FH8" s="2" t="str">
        <f>IF(ISBLANK(Values!E7),"","FALSE")</f>
        <v>FALSE</v>
      </c>
      <c r="FI8" s="2" t="str">
        <f>IF(ISBLANK(Values!E7),"","FALSE")</f>
        <v>FALSE</v>
      </c>
      <c r="FJ8" s="2" t="str">
        <f>IF(ISBLANK(Values!E7),"","FALSE")</f>
        <v>FALSE</v>
      </c>
      <c r="FM8" s="2" t="str">
        <f>IF(ISBLANK(Values!E7),"","1")</f>
        <v>1</v>
      </c>
      <c r="FO8" s="28">
        <f>IF(ISBLANK(Values!E7),"",IF(Values!J7, Values!$B$4, Values!$B$5))</f>
        <v>51.99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0">
        <f>K8</f>
        <v>51.99</v>
      </c>
    </row>
    <row r="9" spans="1:193" ht="48" x14ac:dyDescent="0.2">
      <c r="A9" s="2" t="str">
        <f>IF(ISBLANK(Values!E8),"",IF(Values!$B$37="EU","computercomponent","computer"))</f>
        <v>computer</v>
      </c>
      <c r="B9" s="34" t="str">
        <f>IF(ISBLANK(Values!E8),"",Values!F8)</f>
        <v>Lenovo E570 - UK FBA</v>
      </c>
      <c r="C9" s="30" t="str">
        <f>IF(ISBLANK(Values!E8),"","TellusRem")</f>
        <v>TellusRem</v>
      </c>
      <c r="D9" s="29">
        <f>IF(ISBLANK(Values!E8),"",Values!E8)</f>
        <v>5714401571056</v>
      </c>
      <c r="E9" s="2" t="str">
        <f>IF(ISBLANK(Values!E8),"","EAN")</f>
        <v>EAN</v>
      </c>
      <c r="F9" s="28" t="str">
        <f>IF(ISBLANK(Values!E8),"",IF(Values!J8, SUBSTITUTE(Values!$B$1, "{language}", Values!H8) &amp; " " &amp;Values!$B$3, SUBSTITUTE(Values!$B$2, "{language}", Values!$H8) &amp; " " &amp;Values!$B$3))</f>
        <v>replacement UK non-backlit keyboard for Lenovo Thinkpad  E570 E575 E570C</v>
      </c>
      <c r="G9" s="30" t="str">
        <f>IF(ISBLANK(Values!E8),"","TellusRem")</f>
        <v>TellusRem</v>
      </c>
      <c r="H9" s="2" t="str">
        <f>IF(ISBLANK(Values!E8),"",Values!$B$16)</f>
        <v>laptop-computer-replacement-parts</v>
      </c>
      <c r="I9" s="2" t="str">
        <f>IF(ISBLANK(Values!E8),"","4730574031")</f>
        <v>4730574031</v>
      </c>
      <c r="J9" s="32" t="str">
        <f>IF(ISBLANK(Values!E8),"",Values!F8 )</f>
        <v>Lenovo E570 - UK FBA</v>
      </c>
      <c r="K9" s="28">
        <f>IF(ISBLANK(Values!E8),"",IF(Values!J8, Values!$B$4, Values!$B$5))</f>
        <v>51.99</v>
      </c>
      <c r="L9" s="28">
        <f>IF(ISBLANK(Values!E8),"",IF($CO9="DEFAULT", Values!$B$18, ""))</f>
        <v>5</v>
      </c>
      <c r="M9" s="28" t="str">
        <f>IF(ISBLANK(Values!E8),"",Values!$M8)</f>
        <v>https://download.lenovo.com/Images/Parts/01AX149/01AX149_A.jpg</v>
      </c>
      <c r="N9" s="28" t="str">
        <f>IF(ISBLANK(Values!$F8),"",Values!N8)</f>
        <v>https://download.lenovo.com/Images/Parts/01AX149/01AX149_B.jpg</v>
      </c>
      <c r="O9" s="28" t="str">
        <f>IF(ISBLANK(Values!$F8),"",Values!O8)</f>
        <v>https://download.lenovo.com/Images/Parts/01AX149/01AX149_details.jpg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Child</v>
      </c>
      <c r="X9" s="30" t="str">
        <f>IF(ISBLANK(Values!E8),"",Values!$B$13)</f>
        <v>Lenovo E570 parent</v>
      </c>
      <c r="Y9" s="32" t="str">
        <f>IF(ISBLANK(Values!E8),"","Size-Color")</f>
        <v>Size-Color</v>
      </c>
      <c r="Z9" s="30" t="str">
        <f>IF(ISBLANK(Values!E8),"","variation")</f>
        <v>variation</v>
      </c>
      <c r="AA9" s="2" t="str">
        <f>IF(ISBLANK(Values!E8),"",Values!$B$20)</f>
        <v>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Lenovo E570 E575 E570C. Please check the picture and description carefully before purchasing any keyboard. This ensures that you get the correct laptop keyboard for your computer. Super easy installation.</v>
      </c>
      <c r="AT9" s="28" t="str">
        <f>IF(ISBLANK(Values!E8),"",Values!H8)</f>
        <v>UK</v>
      </c>
      <c r="AV9" s="2" t="str">
        <f>IF(ISBLANK(Values!E8),"",IF(Values!J8,"Backlit", "Non-Backlit"))</f>
        <v>Non-Backlit</v>
      </c>
      <c r="AW9"/>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DEFAULT</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 t="str">
        <f>IF(ISBLANK(Values!E8),"","Parts")</f>
        <v>Parts</v>
      </c>
      <c r="DP9" s="2"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2" t="str">
        <f>IF(ISBLANK(Values!E8),"","New")</f>
        <v>New</v>
      </c>
      <c r="FE9" s="2">
        <f>IF(ISBLANK(Values!E8),"",IF(CO9&lt;&gt;"DEFAULT", "", 3))</f>
        <v>3</v>
      </c>
      <c r="FH9" s="2" t="str">
        <f>IF(ISBLANK(Values!E8),"","FALSE")</f>
        <v>FALSE</v>
      </c>
      <c r="FI9" s="2" t="str">
        <f>IF(ISBLANK(Values!E8),"","FALSE")</f>
        <v>FALSE</v>
      </c>
      <c r="FJ9" s="2" t="str">
        <f>IF(ISBLANK(Values!E8),"","FALSE")</f>
        <v>FALSE</v>
      </c>
      <c r="FM9" s="2" t="str">
        <f>IF(ISBLANK(Values!E8),"","1")</f>
        <v>1</v>
      </c>
      <c r="FO9" s="28">
        <f>IF(ISBLANK(Values!E8),"",IF(Values!J8, Values!$B$4, Values!$B$5))</f>
        <v>51.99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0">
        <f>K9</f>
        <v>51.99</v>
      </c>
    </row>
    <row r="10" spans="1:193" ht="48" x14ac:dyDescent="0.2">
      <c r="A10" s="2" t="str">
        <f>IF(ISBLANK(Values!E9),"",IF(Values!$B$37="EU","computercomponent","computer"))</f>
        <v>computer</v>
      </c>
      <c r="B10" s="34" t="str">
        <f>IF(ISBLANK(Values!E9),"",Values!F9)</f>
        <v>Lenovo E570 - NOR</v>
      </c>
      <c r="C10" s="30" t="str">
        <f>IF(ISBLANK(Values!E9),"","TellusRem")</f>
        <v>TellusRem</v>
      </c>
      <c r="D10" s="29">
        <f>IF(ISBLANK(Values!E9),"",Values!E9)</f>
        <v>5714401571063</v>
      </c>
      <c r="E10" s="2" t="str">
        <f>IF(ISBLANK(Values!E9),"","EAN")</f>
        <v>EAN</v>
      </c>
      <c r="F10" s="28" t="str">
        <f>IF(ISBLANK(Values!E9),"",IF(Values!J9, SUBSTITUTE(Values!$B$1, "{language}", Values!H9) &amp; " " &amp;Values!$B$3, SUBSTITUTE(Values!$B$2, "{language}", Values!$H9) &amp; " " &amp;Values!$B$3))</f>
        <v>replacement Scandinavian – Nordic non-backlit keyboard for Lenovo Thinkpad  E570 E575 E570C</v>
      </c>
      <c r="G10" s="30" t="str">
        <f>IF(ISBLANK(Values!E9),"","TellusRem")</f>
        <v>TellusRem</v>
      </c>
      <c r="H10" s="2" t="str">
        <f>IF(ISBLANK(Values!E9),"",Values!$B$16)</f>
        <v>laptop-computer-replacement-parts</v>
      </c>
      <c r="I10" s="2" t="str">
        <f>IF(ISBLANK(Values!E9),"","4730574031")</f>
        <v>4730574031</v>
      </c>
      <c r="J10" s="32" t="str">
        <f>IF(ISBLANK(Values!E9),"",Values!F9 )</f>
        <v>Lenovo E570 - NOR</v>
      </c>
      <c r="K10" s="28">
        <f>IF(ISBLANK(Values!E9),"",IF(Values!J9, Values!$B$4, Values!$B$5))</f>
        <v>51.99</v>
      </c>
      <c r="L10" s="28">
        <f>IF(ISBLANK(Values!E9),"",IF($CO10="DEFAULT", Values!$B$18, ""))</f>
        <v>5</v>
      </c>
      <c r="M10" s="28" t="str">
        <f>IF(ISBLANK(Values!E9),"",Values!$M9)</f>
        <v>https://download.lenovo.com/Images/Parts/01EN353/01EN353_A.jpg</v>
      </c>
      <c r="N10" s="28" t="str">
        <f>IF(ISBLANK(Values!$F9),"",Values!N9)</f>
        <v>https://download.lenovo.com/Images/Parts/01EN353/01EN353_B.jpg</v>
      </c>
      <c r="O10" s="28" t="str">
        <f>IF(ISBLANK(Values!$F9),"",Values!O9)</f>
        <v>https://download.lenovo.com/Images/Parts/01EN353/01EN353_details.jpg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Child</v>
      </c>
      <c r="X10" s="30" t="str">
        <f>IF(ISBLANK(Values!E9),"",Values!$B$13)</f>
        <v>Lenovo E570 parent</v>
      </c>
      <c r="Y10" s="32" t="str">
        <f>IF(ISBLANK(Values!E9),"","Size-Color")</f>
        <v>Size-Color</v>
      </c>
      <c r="Z10" s="30" t="str">
        <f>IF(ISBLANK(Values!E9),"","variation")</f>
        <v>variation</v>
      </c>
      <c r="AA10" s="2" t="str">
        <f>IF(ISBLANK(Values!E9),"",Values!$B$20)</f>
        <v>Update</v>
      </c>
      <c r="AB10" s="2"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NO backlit.</v>
      </c>
      <c r="AM10" s="2" t="str">
        <f>SUBSTITUTE(IF(ISBLANK(Values!E9),"",Values!$B$27), "{model}", Values!$B$3)</f>
        <v>👉 COMPATIBLE WITH - Lenovo E570 E575 E570C. Please check the picture and description carefully before purchasing any keyboard. This ensures that you get the correct laptop keyboard for your computer. Super easy installation.</v>
      </c>
      <c r="AT10" s="28" t="str">
        <f>IF(ISBLANK(Values!E9),"",Values!H9)</f>
        <v>Scandinavian – Nordic</v>
      </c>
      <c r="AV10" s="2" t="str">
        <f>IF(ISBLANK(Values!E9),"",IF(Values!J9,"Backlit", "Non-Backlit"))</f>
        <v>Non-Backlit</v>
      </c>
      <c r="AW10"/>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 t="str">
        <f>IF(ISBLANK(Values!E9),"","Parts")</f>
        <v>Parts</v>
      </c>
      <c r="DP10" s="2"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51.99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0">
        <f>K10</f>
        <v>51.99</v>
      </c>
    </row>
    <row r="11" spans="1:193" ht="48" x14ac:dyDescent="0.2">
      <c r="A11" s="2" t="str">
        <f>IF(ISBLANK(Values!E10),"",IF(Values!$B$37="EU","computercomponent","computer"))</f>
        <v>computer</v>
      </c>
      <c r="B11" s="34" t="str">
        <f>IF(ISBLANK(Values!E10),"",Values!F10)</f>
        <v>Lenovo E570 - BE</v>
      </c>
      <c r="C11" s="30" t="str">
        <f>IF(ISBLANK(Values!E10),"","TellusRem")</f>
        <v>TellusRem</v>
      </c>
      <c r="D11" s="29">
        <f>IF(ISBLANK(Values!E10),"",Values!E10)</f>
        <v>5714401571070</v>
      </c>
      <c r="E11" s="2" t="str">
        <f>IF(ISBLANK(Values!E10),"","EAN")</f>
        <v>EAN</v>
      </c>
      <c r="F11" s="28" t="str">
        <f>IF(ISBLANK(Values!E10),"",IF(Values!J10, SUBSTITUTE(Values!$B$1, "{language}", Values!H10) &amp; " " &amp;Values!$B$3, SUBSTITUTE(Values!$B$2, "{language}", Values!$H10) &amp; " " &amp;Values!$B$3))</f>
        <v>replacement Belgian non-backlit keyboard for Lenovo Thinkpad  E570 E575 E570C</v>
      </c>
      <c r="G11" s="30" t="str">
        <f>IF(ISBLANK(Values!E10),"","TellusRem")</f>
        <v>TellusRem</v>
      </c>
      <c r="H11" s="2" t="str">
        <f>IF(ISBLANK(Values!E10),"",Values!$B$16)</f>
        <v>laptop-computer-replacement-parts</v>
      </c>
      <c r="I11" s="2" t="str">
        <f>IF(ISBLANK(Values!E10),"","4730574031")</f>
        <v>4730574031</v>
      </c>
      <c r="J11" s="32" t="str">
        <f>IF(ISBLANK(Values!E10),"",Values!F10 )</f>
        <v>Lenovo E570 - BE</v>
      </c>
      <c r="K11" s="28">
        <f>IF(ISBLANK(Values!E10),"",IF(Values!J10, Values!$B$4, Values!$B$5))</f>
        <v>51.99</v>
      </c>
      <c r="L11" s="28">
        <f>IF(ISBLANK(Values!E10),"",IF($CO11="DEFAULT", Values!$B$18, ""))</f>
        <v>5</v>
      </c>
      <c r="M11" s="28" t="str">
        <f>IF(ISBLANK(Values!E10),"",Values!$M10)</f>
        <v>https://download.lenovo.com/Images/Parts/01AX126/01AX126_A.jpg</v>
      </c>
      <c r="N11" s="28" t="str">
        <f>IF(ISBLANK(Values!$F10),"",Values!N10)</f>
        <v>https://download.lenovo.com/Images/Parts/01AX126/01AX126_B.jpg</v>
      </c>
      <c r="O11" s="28" t="str">
        <f>IF(ISBLANK(Values!$F10),"",Values!O10)</f>
        <v>https://download.lenovo.com/Images/Parts/01AX126/01AX126_details.jpg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Child</v>
      </c>
      <c r="X11" s="30" t="str">
        <f>IF(ISBLANK(Values!E10),"",Values!$B$13)</f>
        <v>Lenovo E570 parent</v>
      </c>
      <c r="Y11" s="32" t="str">
        <f>IF(ISBLANK(Values!E10),"","Size-Color")</f>
        <v>Size-Color</v>
      </c>
      <c r="Z11" s="30" t="str">
        <f>IF(ISBLANK(Values!E10),"","variation")</f>
        <v>variation</v>
      </c>
      <c r="AA11" s="2" t="str">
        <f>IF(ISBLANK(Values!E10),"",Values!$B$20)</f>
        <v>Update</v>
      </c>
      <c r="AB11" s="2"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NO backlit.</v>
      </c>
      <c r="AM11" s="2" t="str">
        <f>SUBSTITUTE(IF(ISBLANK(Values!E10),"",Values!$B$27), "{model}", Values!$B$3)</f>
        <v>👉 COMPATIBLE WITH - Lenovo E570 E575 E570C. Please check the picture and description carefully before purchasing any keyboard. This ensures that you get the correct laptop keyboard for your computer. Super easy installation.</v>
      </c>
      <c r="AT11" s="28" t="str">
        <f>IF(ISBLANK(Values!E10),"",Values!H10)</f>
        <v>Belgian</v>
      </c>
      <c r="AV11" s="2" t="str">
        <f>IF(ISBLANK(Values!E10),"",IF(Values!J10,"Backlit", "Non-Backlit"))</f>
        <v>Non-Backlit</v>
      </c>
      <c r="AW11"/>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 t="str">
        <f>IF(ISBLANK(Values!E10),"","Parts")</f>
        <v>Parts</v>
      </c>
      <c r="DP11" s="2"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51.99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0">
        <f>K11</f>
        <v>51.99</v>
      </c>
    </row>
    <row r="12" spans="1:193" ht="48" x14ac:dyDescent="0.2">
      <c r="A12" s="2" t="str">
        <f>IF(ISBLANK(Values!E11),"",IF(Values!$B$37="EU","computercomponent","computer"))</f>
        <v>computer</v>
      </c>
      <c r="B12" s="34" t="str">
        <f>IF(ISBLANK(Values!E11),"",Values!F11)</f>
        <v>Lenovo E570 - BG</v>
      </c>
      <c r="C12" s="30" t="str">
        <f>IF(ISBLANK(Values!E11),"","TellusRem")</f>
        <v>TellusRem</v>
      </c>
      <c r="D12" s="29">
        <f>IF(ISBLANK(Values!E11),"",Values!E11)</f>
        <v>5714401571087</v>
      </c>
      <c r="E12" s="2" t="str">
        <f>IF(ISBLANK(Values!E11),"","EAN")</f>
        <v>EAN</v>
      </c>
      <c r="F12" s="28" t="str">
        <f>IF(ISBLANK(Values!E11),"",IF(Values!J11, SUBSTITUTE(Values!$B$1, "{language}", Values!H11) &amp; " " &amp;Values!$B$3, SUBSTITUTE(Values!$B$2, "{language}", Values!$H11) &amp; " " &amp;Values!$B$3))</f>
        <v>replacement Bulgarian non-backlit keyboard for Lenovo Thinkpad  E570 E575 E570C</v>
      </c>
      <c r="G12" s="30" t="str">
        <f>IF(ISBLANK(Values!E11),"","TellusRem")</f>
        <v>TellusRem</v>
      </c>
      <c r="H12" s="2" t="str">
        <f>IF(ISBLANK(Values!E11),"",Values!$B$16)</f>
        <v>laptop-computer-replacement-parts</v>
      </c>
      <c r="I12" s="2" t="str">
        <f>IF(ISBLANK(Values!E11),"","4730574031")</f>
        <v>4730574031</v>
      </c>
      <c r="J12" s="32" t="str">
        <f>IF(ISBLANK(Values!E11),"",Values!F11 )</f>
        <v>Lenovo E570 - BG</v>
      </c>
      <c r="K12" s="28">
        <f>IF(ISBLANK(Values!E11),"",IF(Values!J11, Values!$B$4, Values!$B$5))</f>
        <v>51.99</v>
      </c>
      <c r="L12" s="28">
        <f>IF(ISBLANK(Values!E11),"",IF($CO12="DEFAULT", Values!$B$18, ""))</f>
        <v>5</v>
      </c>
      <c r="M12" s="28" t="str">
        <f>IF(ISBLANK(Values!E11),"",Values!$M11)</f>
        <v>https://download.lenovo.com/Images/Parts/01AX207/01AX207_A.jpg</v>
      </c>
      <c r="N12" s="28" t="str">
        <f>IF(ISBLANK(Values!$F11),"",Values!N11)</f>
        <v>https://download.lenovo.com/Images/Parts/01AX207/01AX207_B.jpg</v>
      </c>
      <c r="O12" s="28" t="str">
        <f>IF(ISBLANK(Values!$F11),"",Values!O11)</f>
        <v>https://download.lenovo.com/Images/Parts/01AX207/01AX207_details.jpg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Child</v>
      </c>
      <c r="X12" s="30" t="str">
        <f>IF(ISBLANK(Values!E11),"",Values!$B$13)</f>
        <v>Lenovo E570 parent</v>
      </c>
      <c r="Y12" s="32" t="str">
        <f>IF(ISBLANK(Values!E11),"","Size-Color")</f>
        <v>Size-Color</v>
      </c>
      <c r="Z12" s="30" t="str">
        <f>IF(ISBLANK(Values!E11),"","variation")</f>
        <v>variation</v>
      </c>
      <c r="AA12" s="2" t="str">
        <f>IF(ISBLANK(Values!E11),"",Values!$B$20)</f>
        <v>Update</v>
      </c>
      <c r="AB12" s="2"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3"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Bulgarian NO backlit.</v>
      </c>
      <c r="AM12" s="2" t="str">
        <f>SUBSTITUTE(IF(ISBLANK(Values!E11),"",Values!$B$27), "{model}", Values!$B$3)</f>
        <v>👉 COMPATIBLE WITH - Lenovo E570 E575 E570C. Please check the picture and description carefully before purchasing any keyboard. This ensures that you get the correct laptop keyboard for your computer. Super easy installation.</v>
      </c>
      <c r="AT12" s="28" t="str">
        <f>IF(ISBLANK(Values!E11),"",Values!H11)</f>
        <v>Bulgarian</v>
      </c>
      <c r="AV12" s="2" t="str">
        <f>IF(ISBLANK(Values!E11),"",IF(Values!J11,"Backlit", "Non-Backlit"))</f>
        <v>Non-Backlit</v>
      </c>
      <c r="AW12"/>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 t="str">
        <f>IF(ISBLANK(Values!E11),"","Parts")</f>
        <v>Parts</v>
      </c>
      <c r="DP12" s="2"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51.99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0">
        <f>K12</f>
        <v>51.99</v>
      </c>
    </row>
    <row r="13" spans="1:193" ht="48" x14ac:dyDescent="0.2">
      <c r="A13" s="2" t="str">
        <f>IF(ISBLANK(Values!E12),"",IF(Values!$B$37="EU","computercomponent","computer"))</f>
        <v>computer</v>
      </c>
      <c r="B13" s="34" t="str">
        <f>IF(ISBLANK(Values!E12),"",Values!F12)</f>
        <v>Lenovo E570 - CZ</v>
      </c>
      <c r="C13" s="30" t="str">
        <f>IF(ISBLANK(Values!E12),"","TellusRem")</f>
        <v>TellusRem</v>
      </c>
      <c r="D13" s="29">
        <f>IF(ISBLANK(Values!E12),"",Values!E12)</f>
        <v>5714401571094</v>
      </c>
      <c r="E13" s="2" t="str">
        <f>IF(ISBLANK(Values!E12),"","EAN")</f>
        <v>EAN</v>
      </c>
      <c r="F13" s="28" t="str">
        <f>IF(ISBLANK(Values!E12),"",IF(Values!J12, SUBSTITUTE(Values!$B$1, "{language}", Values!H12) &amp; " " &amp;Values!$B$3, SUBSTITUTE(Values!$B$2, "{language}", Values!$H12) &amp; " " &amp;Values!$B$3))</f>
        <v>replacement Czech non-backlit keyboard for Lenovo Thinkpad  E570 E575 E570C</v>
      </c>
      <c r="G13" s="30" t="str">
        <f>IF(ISBLANK(Values!E12),"","TellusRem")</f>
        <v>TellusRem</v>
      </c>
      <c r="H13" s="2" t="str">
        <f>IF(ISBLANK(Values!E12),"",Values!$B$16)</f>
        <v>laptop-computer-replacement-parts</v>
      </c>
      <c r="I13" s="2" t="str">
        <f>IF(ISBLANK(Values!E12),"","4730574031")</f>
        <v>4730574031</v>
      </c>
      <c r="J13" s="32" t="str">
        <f>IF(ISBLANK(Values!E12),"",Values!F12 )</f>
        <v>Lenovo E570 - CZ</v>
      </c>
      <c r="K13" s="28">
        <f>IF(ISBLANK(Values!E12),"",IF(Values!J12, Values!$B$4, Values!$B$5))</f>
        <v>51.99</v>
      </c>
      <c r="L13" s="28">
        <f>IF(ISBLANK(Values!E12),"",IF($CO13="DEFAULT", Values!$B$18, ""))</f>
        <v>5</v>
      </c>
      <c r="M13" s="28" t="str">
        <f>IF(ISBLANK(Values!E12),"",Values!$M12)</f>
        <v>https://download.lenovo.com/Images/Parts/01AX168/01AX168_A.jpg</v>
      </c>
      <c r="N13" s="28" t="str">
        <f>IF(ISBLANK(Values!$F12),"",Values!N12)</f>
        <v>https://download.lenovo.com/Images/Parts/01AX168/01AX168_B.jpg</v>
      </c>
      <c r="O13" s="28" t="str">
        <f>IF(ISBLANK(Values!$F12),"",Values!O12)</f>
        <v>https://download.lenovo.com/Images/Parts/01AX168/01AX168_details.jpg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Child</v>
      </c>
      <c r="X13" s="30" t="str">
        <f>IF(ISBLANK(Values!E12),"",Values!$B$13)</f>
        <v>Lenovo E570 parent</v>
      </c>
      <c r="Y13" s="32" t="str">
        <f>IF(ISBLANK(Values!E12),"","Size-Color")</f>
        <v>Size-Color</v>
      </c>
      <c r="Z13" s="30" t="str">
        <f>IF(ISBLANK(Values!E12),"","variation")</f>
        <v>variation</v>
      </c>
      <c r="AA13" s="2" t="str">
        <f>IF(ISBLANK(Values!E12),"",Values!$B$20)</f>
        <v>Update</v>
      </c>
      <c r="AB13" s="2"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3"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Czech NO backlit.</v>
      </c>
      <c r="AM13" s="2" t="str">
        <f>SUBSTITUTE(IF(ISBLANK(Values!E12),"",Values!$B$27), "{model}", Values!$B$3)</f>
        <v>👉 COMPATIBLE WITH - Lenovo E570 E575 E570C. Please check the picture and description carefully before purchasing any keyboard. This ensures that you get the correct laptop keyboard for your computer. Super easy installation.</v>
      </c>
      <c r="AT13" s="28" t="str">
        <f>IF(ISBLANK(Values!E12),"",Values!H12)</f>
        <v>Czech</v>
      </c>
      <c r="AV13" s="2" t="str">
        <f>IF(ISBLANK(Values!E12),"",IF(Values!J12,"Backlit", "Non-Backlit"))</f>
        <v>Non-Backlit</v>
      </c>
      <c r="AW13"/>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 t="str">
        <f>IF(ISBLANK(Values!E12),"","Parts")</f>
        <v>Parts</v>
      </c>
      <c r="DP13" s="2"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51.99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0">
        <f>K13</f>
        <v>51.99</v>
      </c>
    </row>
    <row r="14" spans="1:193" ht="48" x14ac:dyDescent="0.2">
      <c r="A14" s="2" t="str">
        <f>IF(ISBLANK(Values!E13),"",IF(Values!$B$37="EU","computercomponent","computer"))</f>
        <v>computer</v>
      </c>
      <c r="B14" s="34" t="str">
        <f>IF(ISBLANK(Values!E13),"",Values!F13)</f>
        <v>Lenovo E570 - DK</v>
      </c>
      <c r="C14" s="30" t="str">
        <f>IF(ISBLANK(Values!E13),"","TellusRem")</f>
        <v>TellusRem</v>
      </c>
      <c r="D14" s="29">
        <f>IF(ISBLANK(Values!E13),"",Values!E13)</f>
        <v>5714401571100</v>
      </c>
      <c r="E14" s="2" t="str">
        <f>IF(ISBLANK(Values!E13),"","EAN")</f>
        <v>EAN</v>
      </c>
      <c r="F14" s="28" t="str">
        <f>IF(ISBLANK(Values!E13),"",IF(Values!J13, SUBSTITUTE(Values!$B$1, "{language}", Values!H13) &amp; " " &amp;Values!$B$3, SUBSTITUTE(Values!$B$2, "{language}", Values!$H13) &amp; " " &amp;Values!$B$3))</f>
        <v>replacement Danish non-backlit keyboard for Lenovo Thinkpad  E570 E575 E570C</v>
      </c>
      <c r="G14" s="30" t="str">
        <f>IF(ISBLANK(Values!E13),"","TellusRem")</f>
        <v>TellusRem</v>
      </c>
      <c r="H14" s="2" t="str">
        <f>IF(ISBLANK(Values!E13),"",Values!$B$16)</f>
        <v>laptop-computer-replacement-parts</v>
      </c>
      <c r="I14" s="2" t="str">
        <f>IF(ISBLANK(Values!E13),"","4730574031")</f>
        <v>4730574031</v>
      </c>
      <c r="J14" s="32" t="str">
        <f>IF(ISBLANK(Values!E13),"",Values!F13 )</f>
        <v>Lenovo E570 - DK</v>
      </c>
      <c r="K14" s="28">
        <f>IF(ISBLANK(Values!E13),"",IF(Values!J13, Values!$B$4, Values!$B$5))</f>
        <v>51.99</v>
      </c>
      <c r="L14" s="28">
        <f>IF(ISBLANK(Values!E13),"",IF($CO14="DEFAULT", Values!$B$18, ""))</f>
        <v>5</v>
      </c>
      <c r="M14" s="28" t="str">
        <f>IF(ISBLANK(Values!E13),"",Values!$M13)</f>
        <v>https://download.lenovo.com/Images/Parts/01AX169/01AX169_A.jpg</v>
      </c>
      <c r="N14" s="28" t="str">
        <f>IF(ISBLANK(Values!$F13),"",Values!N13)</f>
        <v>https://download.lenovo.com/Images/Parts/01AX169/01AX169_B.jpg</v>
      </c>
      <c r="O14" s="28" t="str">
        <f>IF(ISBLANK(Values!$F13),"",Values!O13)</f>
        <v>https://download.lenovo.com/Images/Parts/01AX169/01AX169_details.jpg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Child</v>
      </c>
      <c r="X14" s="30" t="str">
        <f>IF(ISBLANK(Values!E13),"",Values!$B$13)</f>
        <v>Lenovo E570 parent</v>
      </c>
      <c r="Y14" s="32" t="str">
        <f>IF(ISBLANK(Values!E13),"","Size-Color")</f>
        <v>Size-Color</v>
      </c>
      <c r="Z14" s="30" t="str">
        <f>IF(ISBLANK(Values!E13),"","variation")</f>
        <v>variation</v>
      </c>
      <c r="AA14" s="2" t="str">
        <f>IF(ISBLANK(Values!E13),"",Values!$B$20)</f>
        <v>Update</v>
      </c>
      <c r="AB14" s="2"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3"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Danish NO backlit.</v>
      </c>
      <c r="AM14" s="2" t="str">
        <f>SUBSTITUTE(IF(ISBLANK(Values!E13),"",Values!$B$27), "{model}", Values!$B$3)</f>
        <v>👉 COMPATIBLE WITH - Lenovo E570 E575 E570C. Please check the picture and description carefully before purchasing any keyboard. This ensures that you get the correct laptop keyboard for your computer. Super easy installation.</v>
      </c>
      <c r="AT14" s="28" t="str">
        <f>IF(ISBLANK(Values!E13),"",Values!H13)</f>
        <v>Danish</v>
      </c>
      <c r="AV14" s="2" t="str">
        <f>IF(ISBLANK(Values!E13),"",IF(Values!J13,"Backlit", "Non-Backlit"))</f>
        <v>Non-Backlit</v>
      </c>
      <c r="AW14"/>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 t="str">
        <f>IF(ISBLANK(Values!E13),"","Parts")</f>
        <v>Parts</v>
      </c>
      <c r="DP14" s="2"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51.99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0">
        <f>K14</f>
        <v>51.99</v>
      </c>
    </row>
    <row r="15" spans="1:193" ht="48" x14ac:dyDescent="0.2">
      <c r="A15" s="2" t="str">
        <f>IF(ISBLANK(Values!E14),"",IF(Values!$B$37="EU","computercomponent","computer"))</f>
        <v>computer</v>
      </c>
      <c r="B15" s="34" t="str">
        <f>IF(ISBLANK(Values!E14),"",Values!F14)</f>
        <v>Lenovo E570 - HU</v>
      </c>
      <c r="C15" s="30" t="str">
        <f>IF(ISBLANK(Values!E14),"","TellusRem")</f>
        <v>TellusRem</v>
      </c>
      <c r="D15" s="29">
        <f>IF(ISBLANK(Values!E14),"",Values!E14)</f>
        <v>5714401571117</v>
      </c>
      <c r="E15" s="2" t="str">
        <f>IF(ISBLANK(Values!E14),"","EAN")</f>
        <v>EAN</v>
      </c>
      <c r="F15" s="28" t="str">
        <f>IF(ISBLANK(Values!E14),"",IF(Values!J14, SUBSTITUTE(Values!$B$1, "{language}", Values!H14) &amp; " " &amp;Values!$B$3, SUBSTITUTE(Values!$B$2, "{language}", Values!$H14) &amp; " " &amp;Values!$B$3))</f>
        <v>replacement Hungarian non-backlit keyboard for Lenovo Thinkpad  E570 E575 E570C</v>
      </c>
      <c r="G15" s="30" t="str">
        <f>IF(ISBLANK(Values!E14),"","TellusRem")</f>
        <v>TellusRem</v>
      </c>
      <c r="H15" s="2" t="str">
        <f>IF(ISBLANK(Values!E14),"",Values!$B$16)</f>
        <v>laptop-computer-replacement-parts</v>
      </c>
      <c r="I15" s="2" t="str">
        <f>IF(ISBLANK(Values!E14),"","4730574031")</f>
        <v>4730574031</v>
      </c>
      <c r="J15" s="32" t="str">
        <f>IF(ISBLANK(Values!E14),"",Values!F14 )</f>
        <v>Lenovo E570 - HU</v>
      </c>
      <c r="K15" s="28">
        <f>IF(ISBLANK(Values!E14),"",IF(Values!J14, Values!$B$4, Values!$B$5))</f>
        <v>51.99</v>
      </c>
      <c r="L15" s="28">
        <f>IF(ISBLANK(Values!E14),"",IF($CO15="DEFAULT", Values!$B$18, ""))</f>
        <v>5</v>
      </c>
      <c r="M15" s="28" t="str">
        <f>IF(ISBLANK(Values!E14),"",Values!$M14)</f>
        <v>https://download.lenovo.com/Images/Parts/01AX215/01AX215_A.jpg</v>
      </c>
      <c r="N15" s="28" t="str">
        <f>IF(ISBLANK(Values!$F14),"",Values!N14)</f>
        <v>https://download.lenovo.com/Images/Parts/01AX215/01AX215_B.jpg</v>
      </c>
      <c r="O15" s="28" t="str">
        <f>IF(ISBLANK(Values!$F14),"",Values!O14)</f>
        <v>https://download.lenovo.com/Images/Parts/01AX215/01AX215_details.jpg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Lenovo E570 parent</v>
      </c>
      <c r="Y15" s="32" t="str">
        <f>IF(ISBLANK(Values!E14),"","Size-Color")</f>
        <v>Size-Color</v>
      </c>
      <c r="Z15" s="30" t="str">
        <f>IF(ISBLANK(Values!E14),"","variation")</f>
        <v>variation</v>
      </c>
      <c r="AA15" s="2" t="str">
        <f>IF(ISBLANK(Values!E14),"",Values!$B$20)</f>
        <v>Update</v>
      </c>
      <c r="AB15" s="2"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5"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3"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5" s="2" t="str">
        <f>IF(ISBLANK(Values!E14),"",Values!$B$25)</f>
        <v>♻️ ECOFRIENDLY PRODUCT - Buy refurbished, BUY GREEN! Reduce more than 80% carbon dioxide by buying our refurbished keyboards, compared to getting a new keyboard! Perfect OEM replacement part for your keyboard.</v>
      </c>
      <c r="AL15" s="2" t="str">
        <f>IF(ISBLANK(Values!E14),"",SUBSTITUTE(SUBSTITUTE(IF(Values!$J14, Values!$B$26, Values!$B$33), "{language}", Values!$H14), "{flag}", INDEX(options!$E$1:$E$20, Values!$V14)))</f>
        <v>👉 LAYOUT -  🇭🇺 Hungarian NO backlit.</v>
      </c>
      <c r="AM15" s="2" t="str">
        <f>SUBSTITUTE(IF(ISBLANK(Values!E14),"",Values!$B$27), "{model}", Values!$B$3)</f>
        <v>👉 COMPATIBLE WITH - Lenovo E570 E575 E570C. Please check the picture and description carefully before purchasing any keyboard. This ensures that you get the correct laptop keyboard for your computer. Super easy installation.</v>
      </c>
      <c r="AT15" s="28" t="str">
        <f>IF(ISBLANK(Values!E14),"",Values!H14)</f>
        <v>Hungarian</v>
      </c>
      <c r="AV15" s="2" t="str">
        <f>IF(ISBLANK(Values!E14),"",IF(Values!J14,"Backlit", "Non-Backlit"))</f>
        <v>Non-Backlit</v>
      </c>
      <c r="AW15"/>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2" t="str">
        <f>IF(ISBLANK(Values!E14), "", IF(AND(Values!$B$37=options!$G$2, Values!$C14), "AMAZON_NA", IF(AND(Values!$B$37=options!$G$1, Values!$D14), "AMAZON_EU", "DEFAULT")))</f>
        <v>DEFAULT</v>
      </c>
      <c r="CP15" s="2" t="str">
        <f>IF(ISBLANK(Values!E14),"",Values!$B$7)</f>
        <v>41</v>
      </c>
      <c r="CQ15" s="2" t="str">
        <f>IF(ISBLANK(Values!E14),"",Values!$B$8)</f>
        <v>17</v>
      </c>
      <c r="CR15" s="2"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Denmark</v>
      </c>
      <c r="CZ15" s="2" t="str">
        <f>IF(ISBLANK(Values!E14),"","No")</f>
        <v>No</v>
      </c>
      <c r="DA15" s="2" t="str">
        <f>IF(ISBLANK(Values!E14),"","No")</f>
        <v>No</v>
      </c>
      <c r="DO15" s="2" t="str">
        <f>IF(ISBLANK(Values!E14),"","Parts")</f>
        <v>Parts</v>
      </c>
      <c r="DP15" s="2"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2" t="str">
        <f>IF(ISBLANK(Values!E14),"",Values!$B$31)</f>
        <v>6 month warranty after the delivery date. In case of any malfunction of the keyboard a new unit or a spare part for the keyboard of the product will be sent. In case of shortage of stock a full refund is issued.</v>
      </c>
      <c r="ES15" s="2" t="str">
        <f>IF(ISBLANK(Values!E14),"","Amazon Tellus UPS")</f>
        <v>Amazon Tellus UPS</v>
      </c>
      <c r="EV15" s="2" t="str">
        <f>IF(ISBLANK(Values!E14),"","New")</f>
        <v>New</v>
      </c>
      <c r="FE15" s="2">
        <f>IF(ISBLANK(Values!E14),"",IF(CO15&lt;&gt;"DEFAULT", "", 3))</f>
        <v>3</v>
      </c>
      <c r="FH15" s="2" t="str">
        <f>IF(ISBLANK(Values!E14),"","FALSE")</f>
        <v>FALSE</v>
      </c>
      <c r="FI15" s="2" t="str">
        <f>IF(ISBLANK(Values!E14),"","FALSE")</f>
        <v>FALSE</v>
      </c>
      <c r="FJ15" s="2" t="str">
        <f>IF(ISBLANK(Values!E14),"","FALSE")</f>
        <v>FALSE</v>
      </c>
      <c r="FM15" s="2" t="str">
        <f>IF(ISBLANK(Values!E14),"","1")</f>
        <v>1</v>
      </c>
      <c r="FO15" s="28">
        <f>IF(ISBLANK(Values!E14),"",IF(Values!J14, Values!$B$4, Values!$B$5))</f>
        <v>51.99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0">
        <f>K15</f>
        <v>51.99</v>
      </c>
    </row>
    <row r="16" spans="1:193" ht="48" x14ac:dyDescent="0.2">
      <c r="A16" s="2" t="str">
        <f>IF(ISBLANK(Values!E15),"",IF(Values!$B$37="EU","computercomponent","computer"))</f>
        <v>computer</v>
      </c>
      <c r="B16" s="34" t="str">
        <f>IF(ISBLANK(Values!E15),"",Values!F15)</f>
        <v>Lenovo E570 - NL</v>
      </c>
      <c r="C16" s="30" t="str">
        <f>IF(ISBLANK(Values!E15),"","TellusRem")</f>
        <v>TellusRem</v>
      </c>
      <c r="D16" s="29">
        <f>IF(ISBLANK(Values!E15),"",Values!E15)</f>
        <v>5714401571124</v>
      </c>
      <c r="E16" s="2" t="str">
        <f>IF(ISBLANK(Values!E15),"","EAN")</f>
        <v>EAN</v>
      </c>
      <c r="F16" s="28" t="str">
        <f>IF(ISBLANK(Values!E15),"",IF(Values!J15, SUBSTITUTE(Values!$B$1, "{language}", Values!H15) &amp; " " &amp;Values!$B$3, SUBSTITUTE(Values!$B$2, "{language}", Values!$H15) &amp; " " &amp;Values!$B$3))</f>
        <v>replacement Dutch non-backlit keyboard for Lenovo Thinkpad  E570 E575 E570C</v>
      </c>
      <c r="G16" s="30" t="str">
        <f>IF(ISBLANK(Values!E15),"","TellusRem")</f>
        <v>TellusRem</v>
      </c>
      <c r="H16" s="2" t="str">
        <f>IF(ISBLANK(Values!E15),"",Values!$B$16)</f>
        <v>laptop-computer-replacement-parts</v>
      </c>
      <c r="I16" s="2" t="str">
        <f>IF(ISBLANK(Values!E15),"","4730574031")</f>
        <v>4730574031</v>
      </c>
      <c r="J16" s="32" t="str">
        <f>IF(ISBLANK(Values!E15),"",Values!F15 )</f>
        <v>Lenovo E570 - NL</v>
      </c>
      <c r="K16" s="28">
        <f>IF(ISBLANK(Values!E15),"",IF(Values!J15, Values!$B$4, Values!$B$5))</f>
        <v>51.99</v>
      </c>
      <c r="L16" s="28">
        <f>IF(ISBLANK(Values!E15),"",IF($CO16="DEFAULT", Values!$B$18, ""))</f>
        <v>5</v>
      </c>
      <c r="M16" s="28" t="str">
        <f>IF(ISBLANK(Values!E15),"",Values!$M15)</f>
        <v>https://download.lenovo.com/Images/Parts/01AX219/01AX219_A.jpg</v>
      </c>
      <c r="N16" s="28" t="str">
        <f>IF(ISBLANK(Values!$F15),"",Values!N15)</f>
        <v>https://download.lenovo.com/Images/Parts/01AX219/01AX219_B.jpg</v>
      </c>
      <c r="O16" s="28" t="str">
        <f>IF(ISBLANK(Values!$F15),"",Values!O15)</f>
        <v>https://download.lenovo.com/Images/Parts/01AX219/01AX219_details.jpg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Lenovo E570 parent</v>
      </c>
      <c r="Y16" s="32" t="str">
        <f>IF(ISBLANK(Values!E15),"","Size-Color")</f>
        <v>Size-Color</v>
      </c>
      <c r="Z16" s="30" t="str">
        <f>IF(ISBLANK(Values!E15),"","variation")</f>
        <v>variation</v>
      </c>
      <c r="AA16" s="2" t="str">
        <f>IF(ISBLANK(Values!E15),"",Values!$B$20)</f>
        <v>Update</v>
      </c>
      <c r="AB16" s="2"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5"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3"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6" s="2" t="str">
        <f>IF(ISBLANK(Values!E15),"",Values!$B$25)</f>
        <v>♻️ ECOFRIENDLY PRODUCT - Buy refurbished, BUY GREEN! Reduce more than 80% carbon dioxide by buying our refurbished keyboards, compared to getting a new keyboard! Perfect OEM replacement part for your keyboard.</v>
      </c>
      <c r="AL16" s="2" t="str">
        <f>IF(ISBLANK(Values!E15),"",SUBSTITUTE(SUBSTITUTE(IF(Values!$J15, Values!$B$26, Values!$B$33), "{language}", Values!$H15), "{flag}", INDEX(options!$E$1:$E$20, Values!$V15)))</f>
        <v>👉 LAYOUT -  🇳🇱 Dutch NO backlit.</v>
      </c>
      <c r="AM16" s="2" t="str">
        <f>SUBSTITUTE(IF(ISBLANK(Values!E15),"",Values!$B$27), "{model}", Values!$B$3)</f>
        <v>👉 COMPATIBLE WITH - Lenovo E570 E575 E570C. Please check the picture and description carefully before purchasing any keyboard. This ensures that you get the correct laptop keyboard for your computer. Super easy installation.</v>
      </c>
      <c r="AT16" s="28" t="str">
        <f>IF(ISBLANK(Values!E15),"",Values!H15)</f>
        <v>Dutch</v>
      </c>
      <c r="AV16" s="2" t="str">
        <f>IF(ISBLANK(Values!E15),"",IF(Values!J15,"Backlit", "Non-Backlit"))</f>
        <v>Non-Backlit</v>
      </c>
      <c r="AW16"/>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2" t="str">
        <f>IF(ISBLANK(Values!E15), "", IF(AND(Values!$B$37=options!$G$2, Values!$C15), "AMAZON_NA", IF(AND(Values!$B$37=options!$G$1, Values!$D15), "AMAZON_EU", "DEFAULT")))</f>
        <v>DEFAULT</v>
      </c>
      <c r="CP16" s="2" t="str">
        <f>IF(ISBLANK(Values!E15),"",Values!$B$7)</f>
        <v>41</v>
      </c>
      <c r="CQ16" s="2" t="str">
        <f>IF(ISBLANK(Values!E15),"",Values!$B$8)</f>
        <v>17</v>
      </c>
      <c r="CR16" s="2"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Denmark</v>
      </c>
      <c r="CZ16" s="2" t="str">
        <f>IF(ISBLANK(Values!E15),"","No")</f>
        <v>No</v>
      </c>
      <c r="DA16" s="2" t="str">
        <f>IF(ISBLANK(Values!E15),"","No")</f>
        <v>No</v>
      </c>
      <c r="DO16" s="2" t="str">
        <f>IF(ISBLANK(Values!E15),"","Parts")</f>
        <v>Parts</v>
      </c>
      <c r="DP16" s="2"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2" t="str">
        <f>IF(ISBLANK(Values!E15),"",Values!$B$31)</f>
        <v>6 month warranty after the delivery date. In case of any malfunction of the keyboard a new unit or a spare part for the keyboard of the product will be sent. In case of shortage of stock a full refund is issued.</v>
      </c>
      <c r="ES16" s="2" t="str">
        <f>IF(ISBLANK(Values!E15),"","Amazon Tellus UPS")</f>
        <v>Amazon Tellus UPS</v>
      </c>
      <c r="EV16" s="2" t="str">
        <f>IF(ISBLANK(Values!E15),"","New")</f>
        <v>New</v>
      </c>
      <c r="FE16" s="2">
        <f>IF(ISBLANK(Values!E15),"",IF(CO16&lt;&gt;"DEFAULT", "", 3))</f>
        <v>3</v>
      </c>
      <c r="FH16" s="2" t="str">
        <f>IF(ISBLANK(Values!E15),"","FALSE")</f>
        <v>FALSE</v>
      </c>
      <c r="FI16" s="2" t="str">
        <f>IF(ISBLANK(Values!E15),"","FALSE")</f>
        <v>FALSE</v>
      </c>
      <c r="FJ16" s="2" t="str">
        <f>IF(ISBLANK(Values!E15),"","FALSE")</f>
        <v>FALSE</v>
      </c>
      <c r="FM16" s="2" t="str">
        <f>IF(ISBLANK(Values!E15),"","1")</f>
        <v>1</v>
      </c>
      <c r="FO16" s="28">
        <f>IF(ISBLANK(Values!E15),"",IF(Values!J15, Values!$B$4, Values!$B$5))</f>
        <v>51.99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0">
        <f>K16</f>
        <v>51.99</v>
      </c>
    </row>
    <row r="17" spans="1:193" ht="48" x14ac:dyDescent="0.2">
      <c r="A17" s="2" t="str">
        <f>IF(ISBLANK(Values!E16),"",IF(Values!$B$37="EU","computercomponent","computer"))</f>
        <v>computer</v>
      </c>
      <c r="B17" s="34" t="str">
        <f>IF(ISBLANK(Values!E16),"",Values!F16)</f>
        <v>Lenovo E570 - NO</v>
      </c>
      <c r="C17" s="30" t="str">
        <f>IF(ISBLANK(Values!E16),"","TellusRem")</f>
        <v>TellusRem</v>
      </c>
      <c r="D17" s="29">
        <f>IF(ISBLANK(Values!E16),"",Values!E16)</f>
        <v>5714401571131</v>
      </c>
      <c r="E17" s="2" t="str">
        <f>IF(ISBLANK(Values!E16),"","EAN")</f>
        <v>EAN</v>
      </c>
      <c r="F17" s="28" t="str">
        <f>IF(ISBLANK(Values!E16),"",IF(Values!J16, SUBSTITUTE(Values!$B$1, "{language}", Values!H16) &amp; " " &amp;Values!$B$3, SUBSTITUTE(Values!$B$2, "{language}", Values!$H16) &amp; " " &amp;Values!$B$3))</f>
        <v>replacement Norwegian non-backlit keyboard for Lenovo Thinkpad  E570 E575 E570C</v>
      </c>
      <c r="G17" s="30" t="str">
        <f>IF(ISBLANK(Values!E16),"","TellusRem")</f>
        <v>TellusRem</v>
      </c>
      <c r="H17" s="2" t="str">
        <f>IF(ISBLANK(Values!E16),"",Values!$B$16)</f>
        <v>laptop-computer-replacement-parts</v>
      </c>
      <c r="I17" s="2" t="str">
        <f>IF(ISBLANK(Values!E16),"","4730574031")</f>
        <v>4730574031</v>
      </c>
      <c r="J17" s="32" t="str">
        <f>IF(ISBLANK(Values!E16),"",Values!F16 )</f>
        <v>Lenovo E570 - NO</v>
      </c>
      <c r="K17" s="28">
        <f>IF(ISBLANK(Values!E16),"",IF(Values!J16, Values!$B$4, Values!$B$5))</f>
        <v>51.99</v>
      </c>
      <c r="L17" s="28">
        <f>IF(ISBLANK(Values!E16),"",IF($CO17="DEFAULT", Values!$B$18, ""))</f>
        <v>5</v>
      </c>
      <c r="M17" s="28" t="str">
        <f>IF(ISBLANK(Values!E16),"",Values!$M16)</f>
        <v>https://download.lenovo.com/Images/Parts/01AX220/01AX220_A.jpg</v>
      </c>
      <c r="N17" s="28" t="str">
        <f>IF(ISBLANK(Values!$F16),"",Values!N16)</f>
        <v>https://download.lenovo.com/Images/Parts/01AX220/01AX220_B.jpg</v>
      </c>
      <c r="O17" s="28" t="str">
        <f>IF(ISBLANK(Values!$F16),"",Values!O16)</f>
        <v>https://download.lenovo.com/Images/Parts/01AX220/01AX220_details.jpg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Child</v>
      </c>
      <c r="X17" s="30" t="str">
        <f>IF(ISBLANK(Values!E16),"",Values!$B$13)</f>
        <v>Lenovo E570 parent</v>
      </c>
      <c r="Y17" s="32" t="str">
        <f>IF(ISBLANK(Values!E16),"","Size-Color")</f>
        <v>Size-Color</v>
      </c>
      <c r="Z17" s="30" t="str">
        <f>IF(ISBLANK(Values!E16),"","variation")</f>
        <v>variation</v>
      </c>
      <c r="AA17" s="2" t="str">
        <f>IF(ISBLANK(Values!E16),"",Values!$B$20)</f>
        <v>Update</v>
      </c>
      <c r="AB17" s="2"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5"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3"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7" s="2" t="str">
        <f>IF(ISBLANK(Values!E16),"",Values!$B$25)</f>
        <v>♻️ ECOFRIENDLY PRODUCT - Buy refurbished, BUY GREEN! Reduce more than 80% carbon dioxide by buying our refurbished keyboards, compared to getting a new keyboard! Perfect OEM replacement part for your keyboard.</v>
      </c>
      <c r="AL17" s="2" t="str">
        <f>IF(ISBLANK(Values!E16),"",SUBSTITUTE(SUBSTITUTE(IF(Values!$J16, Values!$B$26, Values!$B$33), "{language}", Values!$H16), "{flag}", INDEX(options!$E$1:$E$20, Values!$V16)))</f>
        <v>👉 LAYOUT -  🇳🇴 Norwegian NO backlit.</v>
      </c>
      <c r="AM17" s="2" t="str">
        <f>SUBSTITUTE(IF(ISBLANK(Values!E16),"",Values!$B$27), "{model}", Values!$B$3)</f>
        <v>👉 COMPATIBLE WITH - Lenovo E570 E575 E570C. Please check the picture and description carefully before purchasing any keyboard. This ensures that you get the correct laptop keyboard for your computer. Super easy installation.</v>
      </c>
      <c r="AT17" s="28" t="str">
        <f>IF(ISBLANK(Values!E16),"",Values!H16)</f>
        <v>Norwegian</v>
      </c>
      <c r="AV17" s="2" t="str">
        <f>IF(ISBLANK(Values!E16),"",IF(Values!J16,"Backlit", "Non-Backlit"))</f>
        <v>Non-Backlit</v>
      </c>
      <c r="AW17"/>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2" t="str">
        <f>IF(ISBLANK(Values!E16), "", IF(AND(Values!$B$37=options!$G$2, Values!$C16), "AMAZON_NA", IF(AND(Values!$B$37=options!$G$1, Values!$D16), "AMAZON_EU", "DEFAULT")))</f>
        <v>DEFAULT</v>
      </c>
      <c r="CP17" s="2" t="str">
        <f>IF(ISBLANK(Values!E16),"",Values!$B$7)</f>
        <v>41</v>
      </c>
      <c r="CQ17" s="2" t="str">
        <f>IF(ISBLANK(Values!E16),"",Values!$B$8)</f>
        <v>17</v>
      </c>
      <c r="CR17" s="2"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Denmark</v>
      </c>
      <c r="CZ17" s="2" t="str">
        <f>IF(ISBLANK(Values!E16),"","No")</f>
        <v>No</v>
      </c>
      <c r="DA17" s="2" t="str">
        <f>IF(ISBLANK(Values!E16),"","No")</f>
        <v>No</v>
      </c>
      <c r="DO17" s="2" t="str">
        <f>IF(ISBLANK(Values!E16),"","Parts")</f>
        <v>Parts</v>
      </c>
      <c r="DP17" s="2"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2" t="str">
        <f>IF(ISBLANK(Values!E16),"",Values!$B$31)</f>
        <v>6 month warranty after the delivery date. In case of any malfunction of the keyboard a new unit or a spare part for the keyboard of the product will be sent. In case of shortage of stock a full refund is issued.</v>
      </c>
      <c r="ES17" s="2" t="str">
        <f>IF(ISBLANK(Values!E16),"","Amazon Tellus UPS")</f>
        <v>Amazon Tellus UPS</v>
      </c>
      <c r="EV17" s="2" t="str">
        <f>IF(ISBLANK(Values!E16),"","New")</f>
        <v>New</v>
      </c>
      <c r="FE17" s="2">
        <f>IF(ISBLANK(Values!E16),"",IF(CO17&lt;&gt;"DEFAULT", "", 3))</f>
        <v>3</v>
      </c>
      <c r="FH17" s="2" t="str">
        <f>IF(ISBLANK(Values!E16),"","FALSE")</f>
        <v>FALSE</v>
      </c>
      <c r="FI17" s="2" t="str">
        <f>IF(ISBLANK(Values!E16),"","FALSE")</f>
        <v>FALSE</v>
      </c>
      <c r="FJ17" s="2" t="str">
        <f>IF(ISBLANK(Values!E16),"","FALSE")</f>
        <v>FALSE</v>
      </c>
      <c r="FM17" s="2" t="str">
        <f>IF(ISBLANK(Values!E16),"","1")</f>
        <v>1</v>
      </c>
      <c r="FO17" s="28">
        <f>IF(ISBLANK(Values!E16),"",IF(Values!J16, Values!$B$4, Values!$B$5))</f>
        <v>51.99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0">
        <f>K17</f>
        <v>51.99</v>
      </c>
    </row>
    <row r="18" spans="1:193" ht="48" x14ac:dyDescent="0.2">
      <c r="A18" s="2" t="str">
        <f>IF(ISBLANK(Values!E17),"",IF(Values!$B$37="EU","computercomponent","computer"))</f>
        <v>computer</v>
      </c>
      <c r="B18" s="34" t="str">
        <f>IF(ISBLANK(Values!E17),"",Values!F17)</f>
        <v>Lenovo E570 - PL</v>
      </c>
      <c r="C18" s="30" t="str">
        <f>IF(ISBLANK(Values!E17),"","TellusRem")</f>
        <v>TellusRem</v>
      </c>
      <c r="D18" s="29">
        <f>IF(ISBLANK(Values!E17),"",Values!E17)</f>
        <v>5714401571148</v>
      </c>
      <c r="E18" s="2" t="str">
        <f>IF(ISBLANK(Values!E17),"","EAN")</f>
        <v>EAN</v>
      </c>
      <c r="F18" s="28" t="str">
        <f>IF(ISBLANK(Values!E17),"",IF(Values!J17, SUBSTITUTE(Values!$B$1, "{language}", Values!H17) &amp; " " &amp;Values!$B$3, SUBSTITUTE(Values!$B$2, "{language}", Values!$H17) &amp; " " &amp;Values!$B$3))</f>
        <v>replacement Polish non-backlit keyboard for Lenovo Thinkpad  E570 E575 E570C</v>
      </c>
      <c r="G18" s="30" t="str">
        <f>IF(ISBLANK(Values!E17),"","TellusRem")</f>
        <v>TellusRem</v>
      </c>
      <c r="H18" s="2" t="str">
        <f>IF(ISBLANK(Values!E17),"",Values!$B$16)</f>
        <v>laptop-computer-replacement-parts</v>
      </c>
      <c r="I18" s="2" t="str">
        <f>IF(ISBLANK(Values!E17),"","4730574031")</f>
        <v>4730574031</v>
      </c>
      <c r="J18" s="32" t="str">
        <f>IF(ISBLANK(Values!E17),"",Values!F17 )</f>
        <v>Lenovo E570 - PL</v>
      </c>
      <c r="K18" s="28">
        <f>IF(ISBLANK(Values!E17),"",IF(Values!J17, Values!$B$4, Values!$B$5))</f>
        <v>51.99</v>
      </c>
      <c r="L18" s="28">
        <f>IF(ISBLANK(Values!E17),"",IF($CO18="DEFAULT", Values!$B$18, ""))</f>
        <v>5</v>
      </c>
      <c r="M18" s="28" t="str">
        <f>IF(ISBLANK(Values!E17),"",Values!$M17)</f>
        <v>https://download.lenovo.com/Images/Parts/01AX221/01AX221_A.jpg</v>
      </c>
      <c r="N18" s="28" t="str">
        <f>IF(ISBLANK(Values!$F17),"",Values!N17)</f>
        <v>https://download.lenovo.com/Images/Parts/01AX221/01AX221_B.jpg</v>
      </c>
      <c r="O18" s="28" t="str">
        <f>IF(ISBLANK(Values!$F17),"",Values!O17)</f>
        <v>https://download.lenovo.com/Images/Parts/01AX221/01AX221_details.jpg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Lenovo E570 parent</v>
      </c>
      <c r="Y18" s="32" t="str">
        <f>IF(ISBLANK(Values!E17),"","Size-Color")</f>
        <v>Size-Color</v>
      </c>
      <c r="Z18" s="30" t="str">
        <f>IF(ISBLANK(Values!E17),"","variation")</f>
        <v>variation</v>
      </c>
      <c r="AA18" s="2" t="str">
        <f>IF(ISBLANK(Values!E17),"",Values!$B$20)</f>
        <v>Update</v>
      </c>
      <c r="AB18" s="2"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5"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3"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8" s="2" t="str">
        <f>IF(ISBLANK(Values!E17),"",Values!$B$25)</f>
        <v>♻️ ECOFRIENDLY PRODUCT - Buy refurbished, BUY GREEN! Reduce more than 80% carbon dioxide by buying our refurbished keyboards, compared to getting a new keyboard! Perfect OEM replacement part for your keyboard.</v>
      </c>
      <c r="AL18" s="2" t="str">
        <f>IF(ISBLANK(Values!E17),"",SUBSTITUTE(SUBSTITUTE(IF(Values!$J17, Values!$B$26, Values!$B$33), "{language}", Values!$H17), "{flag}", INDEX(options!$E$1:$E$20, Values!$V17)))</f>
        <v>👉 LAYOUT -  🇵🇱 Polish NO backlit.</v>
      </c>
      <c r="AM18" s="2" t="str">
        <f>SUBSTITUTE(IF(ISBLANK(Values!E17),"",Values!$B$27), "{model}", Values!$B$3)</f>
        <v>👉 COMPATIBLE WITH - Lenovo E570 E575 E570C. Please check the picture and description carefully before purchasing any keyboard. This ensures that you get the correct laptop keyboard for your computer. Super easy installation.</v>
      </c>
      <c r="AT18" s="28" t="str">
        <f>IF(ISBLANK(Values!E17),"",Values!H17)</f>
        <v>Polish</v>
      </c>
      <c r="AV18" s="2" t="str">
        <f>IF(ISBLANK(Values!E17),"",IF(Values!J17,"Backlit", "Non-Backlit"))</f>
        <v>Non-Backlit</v>
      </c>
      <c r="AW18"/>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2" t="str">
        <f>IF(ISBLANK(Values!E17), "", IF(AND(Values!$B$37=options!$G$2, Values!$C17), "AMAZON_NA", IF(AND(Values!$B$37=options!$G$1, Values!$D17), "AMAZON_EU", "DEFAULT")))</f>
        <v>DEFAULT</v>
      </c>
      <c r="CP18" s="2" t="str">
        <f>IF(ISBLANK(Values!E17),"",Values!$B$7)</f>
        <v>41</v>
      </c>
      <c r="CQ18" s="2" t="str">
        <f>IF(ISBLANK(Values!E17),"",Values!$B$8)</f>
        <v>17</v>
      </c>
      <c r="CR18" s="2"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Denmark</v>
      </c>
      <c r="CZ18" s="2" t="str">
        <f>IF(ISBLANK(Values!E17),"","No")</f>
        <v>No</v>
      </c>
      <c r="DA18" s="2" t="str">
        <f>IF(ISBLANK(Values!E17),"","No")</f>
        <v>No</v>
      </c>
      <c r="DO18" s="2" t="str">
        <f>IF(ISBLANK(Values!E17),"","Parts")</f>
        <v>Parts</v>
      </c>
      <c r="DP18" s="2"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2" t="str">
        <f>IF(ISBLANK(Values!E17),"",Values!$B$31)</f>
        <v>6 month warranty after the delivery date. In case of any malfunction of the keyboard a new unit or a spare part for the keyboard of the product will be sent. In case of shortage of stock a full refund is issued.</v>
      </c>
      <c r="ES18" s="2" t="str">
        <f>IF(ISBLANK(Values!E17),"","Amazon Tellus UPS")</f>
        <v>Amazon Tellus UPS</v>
      </c>
      <c r="EV18" s="2" t="str">
        <f>IF(ISBLANK(Values!E17),"","New")</f>
        <v>New</v>
      </c>
      <c r="FE18" s="2">
        <f>IF(ISBLANK(Values!E17),"",IF(CO18&lt;&gt;"DEFAULT", "", 3))</f>
        <v>3</v>
      </c>
      <c r="FH18" s="2" t="str">
        <f>IF(ISBLANK(Values!E17),"","FALSE")</f>
        <v>FALSE</v>
      </c>
      <c r="FI18" s="2" t="str">
        <f>IF(ISBLANK(Values!E17),"","FALSE")</f>
        <v>FALSE</v>
      </c>
      <c r="FJ18" s="2" t="str">
        <f>IF(ISBLANK(Values!E17),"","FALSE")</f>
        <v>FALSE</v>
      </c>
      <c r="FM18" s="2" t="str">
        <f>IF(ISBLANK(Values!E17),"","1")</f>
        <v>1</v>
      </c>
      <c r="FO18" s="28">
        <f>IF(ISBLANK(Values!E17),"",IF(Values!J17, Values!$B$4, Values!$B$5))</f>
        <v>51.99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0">
        <f>K18</f>
        <v>51.99</v>
      </c>
    </row>
    <row r="19" spans="1:193" ht="48" x14ac:dyDescent="0.2">
      <c r="A19" s="2" t="str">
        <f>IF(ISBLANK(Values!E18),"",IF(Values!$B$37="EU","computercomponent","computer"))</f>
        <v>computer</v>
      </c>
      <c r="B19" s="34" t="str">
        <f>IF(ISBLANK(Values!E18),"",Values!F18)</f>
        <v>Lenovo E570 - PT</v>
      </c>
      <c r="C19" s="30" t="str">
        <f>IF(ISBLANK(Values!E18),"","TellusRem")</f>
        <v>TellusRem</v>
      </c>
      <c r="D19" s="29">
        <f>IF(ISBLANK(Values!E18),"",Values!E18)</f>
        <v>5714401571155</v>
      </c>
      <c r="E19" s="2" t="str">
        <f>IF(ISBLANK(Values!E18),"","EAN")</f>
        <v>EAN</v>
      </c>
      <c r="F19" s="28" t="str">
        <f>IF(ISBLANK(Values!E18),"",IF(Values!J18, SUBSTITUTE(Values!$B$1, "{language}", Values!H18) &amp; " " &amp;Values!$B$3, SUBSTITUTE(Values!$B$2, "{language}", Values!$H18) &amp; " " &amp;Values!$B$3))</f>
        <v>replacement Portuguese non-backlit keyboard for Lenovo Thinkpad  E570 E575 E570C</v>
      </c>
      <c r="G19" s="30" t="str">
        <f>IF(ISBLANK(Values!E18),"","TellusRem")</f>
        <v>TellusRem</v>
      </c>
      <c r="H19" s="2" t="str">
        <f>IF(ISBLANK(Values!E18),"",Values!$B$16)</f>
        <v>laptop-computer-replacement-parts</v>
      </c>
      <c r="I19" s="2" t="str">
        <f>IF(ISBLANK(Values!E18),"","4730574031")</f>
        <v>4730574031</v>
      </c>
      <c r="J19" s="32" t="str">
        <f>IF(ISBLANK(Values!E18),"",Values!F18 )</f>
        <v>Lenovo E570 - PT</v>
      </c>
      <c r="K19" s="28">
        <f>IF(ISBLANK(Values!E18),"",IF(Values!J18, Values!$B$4, Values!$B$5))</f>
        <v>51.99</v>
      </c>
      <c r="L19" s="28">
        <f>IF(ISBLANK(Values!E18),"",IF($CO19="DEFAULT", Values!$B$18, ""))</f>
        <v>5</v>
      </c>
      <c r="M19" s="28" t="str">
        <f>IF(ISBLANK(Values!E18),"",Values!$M18)</f>
        <v>https://download.lenovo.com/Images/Parts/01AX222/01AX222_A.jpg</v>
      </c>
      <c r="N19" s="28" t="str">
        <f>IF(ISBLANK(Values!$F18),"",Values!N18)</f>
        <v>https://download.lenovo.com/Images/Parts/01AX222/01AX222_B.jpg</v>
      </c>
      <c r="O19" s="28" t="str">
        <f>IF(ISBLANK(Values!$F18),"",Values!O18)</f>
        <v>https://download.lenovo.com/Images/Parts/01AX222/01AX222_details.jpg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Lenovo E570 parent</v>
      </c>
      <c r="Y19" s="32" t="str">
        <f>IF(ISBLANK(Values!E18),"","Size-Color")</f>
        <v>Size-Color</v>
      </c>
      <c r="Z19" s="30" t="str">
        <f>IF(ISBLANK(Values!E18),"","variation")</f>
        <v>variation</v>
      </c>
      <c r="AA19" s="2" t="str">
        <f>IF(ISBLANK(Values!E18),"",Values!$B$20)</f>
        <v>Update</v>
      </c>
      <c r="AB19" s="2"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5"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3"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19" s="2" t="str">
        <f>IF(ISBLANK(Values!E18),"",Values!$B$25)</f>
        <v>♻️ ECOFRIENDLY PRODUCT - Buy refurbished, BUY GREEN! Reduce more than 80% carbon dioxide by buying our refurbished keyboards, compared to getting a new keyboard! Perfect OEM replacement part for your keyboard.</v>
      </c>
      <c r="AL19" s="2" t="str">
        <f>IF(ISBLANK(Values!E18),"",SUBSTITUTE(SUBSTITUTE(IF(Values!$J18, Values!$B$26, Values!$B$33), "{language}", Values!$H18), "{flag}", INDEX(options!$E$1:$E$20, Values!$V18)))</f>
        <v>👉 LAYOUT -  🇵🇹 Portuguese NO backlit.</v>
      </c>
      <c r="AM19" s="2" t="str">
        <f>SUBSTITUTE(IF(ISBLANK(Values!E18),"",Values!$B$27), "{model}", Values!$B$3)</f>
        <v>👉 COMPATIBLE WITH - Lenovo E570 E575 E570C. Please check the picture and description carefully before purchasing any keyboard. This ensures that you get the correct laptop keyboard for your computer. Super easy installation.</v>
      </c>
      <c r="AT19" s="28" t="str">
        <f>IF(ISBLANK(Values!E18),"",Values!H18)</f>
        <v>Portuguese</v>
      </c>
      <c r="AV19" s="2" t="str">
        <f>IF(ISBLANK(Values!E18),"",IF(Values!J18,"Backlit", "Non-Backlit"))</f>
        <v>Non-Backlit</v>
      </c>
      <c r="AW19"/>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2" t="str">
        <f>IF(ISBLANK(Values!E18), "", IF(AND(Values!$B$37=options!$G$2, Values!$C18), "AMAZON_NA", IF(AND(Values!$B$37=options!$G$1, Values!$D18), "AMAZON_EU", "DEFAULT")))</f>
        <v>DEFAULT</v>
      </c>
      <c r="CP19" s="2" t="str">
        <f>IF(ISBLANK(Values!E18),"",Values!$B$7)</f>
        <v>41</v>
      </c>
      <c r="CQ19" s="2" t="str">
        <f>IF(ISBLANK(Values!E18),"",Values!$B$8)</f>
        <v>17</v>
      </c>
      <c r="CR19" s="2"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Denmark</v>
      </c>
      <c r="CZ19" s="2" t="str">
        <f>IF(ISBLANK(Values!E18),"","No")</f>
        <v>No</v>
      </c>
      <c r="DA19" s="2" t="str">
        <f>IF(ISBLANK(Values!E18),"","No")</f>
        <v>No</v>
      </c>
      <c r="DO19" s="2" t="str">
        <f>IF(ISBLANK(Values!E18),"","Parts")</f>
        <v>Parts</v>
      </c>
      <c r="DP19" s="2"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2" t="str">
        <f>IF(ISBLANK(Values!E18),"",Values!$B$31)</f>
        <v>6 month warranty after the delivery date. In case of any malfunction of the keyboard a new unit or a spare part for the keyboard of the product will be sent. In case of shortage of stock a full refund is issued.</v>
      </c>
      <c r="ES19" s="2" t="str">
        <f>IF(ISBLANK(Values!E18),"","Amazon Tellus UPS")</f>
        <v>Amazon Tellus UPS</v>
      </c>
      <c r="EV19" s="2" t="str">
        <f>IF(ISBLANK(Values!E18),"","New")</f>
        <v>New</v>
      </c>
      <c r="FE19" s="2">
        <f>IF(ISBLANK(Values!E18),"",IF(CO19&lt;&gt;"DEFAULT", "", 3))</f>
        <v>3</v>
      </c>
      <c r="FH19" s="2" t="str">
        <f>IF(ISBLANK(Values!E18),"","FALSE")</f>
        <v>FALSE</v>
      </c>
      <c r="FI19" s="2" t="str">
        <f>IF(ISBLANK(Values!E18),"","FALSE")</f>
        <v>FALSE</v>
      </c>
      <c r="FJ19" s="2" t="str">
        <f>IF(ISBLANK(Values!E18),"","FALSE")</f>
        <v>FALSE</v>
      </c>
      <c r="FM19" s="2" t="str">
        <f>IF(ISBLANK(Values!E18),"","1")</f>
        <v>1</v>
      </c>
      <c r="FO19" s="28">
        <f>IF(ISBLANK(Values!E18),"",IF(Values!J18, Values!$B$4, Values!$B$5))</f>
        <v>51.99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0">
        <f>K19</f>
        <v>51.99</v>
      </c>
    </row>
    <row r="20" spans="1:193" ht="48" x14ac:dyDescent="0.2">
      <c r="A20" s="2" t="str">
        <f>IF(ISBLANK(Values!E19),"",IF(Values!$B$37="EU","computercomponent","computer"))</f>
        <v>computer</v>
      </c>
      <c r="B20" s="34" t="str">
        <f>IF(ISBLANK(Values!E19),"",Values!F19)</f>
        <v>Lenovo E570 - SE/FI</v>
      </c>
      <c r="C20" s="30" t="str">
        <f>IF(ISBLANK(Values!E19),"","TellusRem")</f>
        <v>TellusRem</v>
      </c>
      <c r="D20" s="29">
        <f>IF(ISBLANK(Values!E19),"",Values!E19)</f>
        <v>5714401571162</v>
      </c>
      <c r="E20" s="2" t="str">
        <f>IF(ISBLANK(Values!E19),"","EAN")</f>
        <v>EAN</v>
      </c>
      <c r="F20" s="28" t="str">
        <f>IF(ISBLANK(Values!E19),"",IF(Values!J19, SUBSTITUTE(Values!$B$1, "{language}", Values!H19) &amp; " " &amp;Values!$B$3, SUBSTITUTE(Values!$B$2, "{language}", Values!$H19) &amp; " " &amp;Values!$B$3))</f>
        <v>replacement Swedish – Finnish non-backlit keyboard for Lenovo Thinkpad  E570 E575 E570C</v>
      </c>
      <c r="G20" s="30" t="str">
        <f>IF(ISBLANK(Values!E19),"","TellusRem")</f>
        <v>TellusRem</v>
      </c>
      <c r="H20" s="2" t="str">
        <f>IF(ISBLANK(Values!E19),"",Values!$B$16)</f>
        <v>laptop-computer-replacement-parts</v>
      </c>
      <c r="I20" s="2" t="str">
        <f>IF(ISBLANK(Values!E19),"","4730574031")</f>
        <v>4730574031</v>
      </c>
      <c r="J20" s="32" t="str">
        <f>IF(ISBLANK(Values!E19),"",Values!F19 )</f>
        <v>Lenovo E570 - SE/FI</v>
      </c>
      <c r="K20" s="28">
        <f>IF(ISBLANK(Values!E19),"",IF(Values!J19, Values!$B$4, Values!$B$5))</f>
        <v>51.99</v>
      </c>
      <c r="L20" s="28">
        <f>IF(ISBLANK(Values!E19),"",IF($CO20="DEFAULT", Values!$B$18, ""))</f>
        <v>5</v>
      </c>
      <c r="M20" s="28" t="str">
        <f>IF(ISBLANK(Values!E19),"",Values!$M19)</f>
        <v>https://download.lenovo.com/Images/Parts/01AX226/01AX226_A.jpg</v>
      </c>
      <c r="N20" s="28" t="str">
        <f>IF(ISBLANK(Values!$F19),"",Values!N19)</f>
        <v>https://download.lenovo.com/Images/Parts/01AX226/01AX226_B.jpg</v>
      </c>
      <c r="O20" s="28" t="str">
        <f>IF(ISBLANK(Values!$F19),"",Values!O19)</f>
        <v>https://download.lenovo.com/Images/Parts/01AX226/01AX226_details.jpg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Lenovo E570 parent</v>
      </c>
      <c r="Y20" s="32" t="str">
        <f>IF(ISBLANK(Values!E19),"","Size-Color")</f>
        <v>Size-Color</v>
      </c>
      <c r="Z20" s="30" t="str">
        <f>IF(ISBLANK(Values!E19),"","variation")</f>
        <v>variation</v>
      </c>
      <c r="AA20" s="2" t="str">
        <f>IF(ISBLANK(Values!E19),"",Values!$B$20)</f>
        <v>Update</v>
      </c>
      <c r="AB20" s="2"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5"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3"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20" s="2" t="str">
        <f>IF(ISBLANK(Values!E19),"",Values!$B$25)</f>
        <v>♻️ ECOFRIENDLY PRODUCT - Buy refurbished, BUY GREEN! Reduce more than 80% carbon dioxide by buying our refurbished keyboards, compared to getting a new keyboard! Perfect OEM replacement part for your keyboard.</v>
      </c>
      <c r="AL20" s="2" t="str">
        <f>IF(ISBLANK(Values!E19),"",SUBSTITUTE(SUBSTITUTE(IF(Values!$J19, Values!$B$26, Values!$B$33), "{language}", Values!$H19), "{flag}", INDEX(options!$E$1:$E$20, Values!$V19)))</f>
        <v>👉 LAYOUT -  🇸🇪 🇫🇮 Swedish – Finnish NO backlit.</v>
      </c>
      <c r="AM20" s="2" t="str">
        <f>SUBSTITUTE(IF(ISBLANK(Values!E19),"",Values!$B$27), "{model}", Values!$B$3)</f>
        <v>👉 COMPATIBLE WITH - Lenovo E570 E575 E570C. Please check the picture and description carefully before purchasing any keyboard. This ensures that you get the correct laptop keyboard for your computer. Super easy installation.</v>
      </c>
      <c r="AT20" s="28" t="str">
        <f>IF(ISBLANK(Values!E19),"",Values!H19)</f>
        <v>Swedish – Finnish</v>
      </c>
      <c r="AV20" s="2" t="str">
        <f>IF(ISBLANK(Values!E19),"",IF(Values!J19,"Backlit", "Non-Backlit"))</f>
        <v>Non-Backlit</v>
      </c>
      <c r="AW20"/>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2" t="str">
        <f>IF(ISBLANK(Values!E19), "", 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Denmark</v>
      </c>
      <c r="CZ20" s="2" t="str">
        <f>IF(ISBLANK(Values!E19),"","No")</f>
        <v>No</v>
      </c>
      <c r="DA20" s="2" t="str">
        <f>IF(ISBLANK(Values!E19),"","No")</f>
        <v>No</v>
      </c>
      <c r="DO20" s="2" t="str">
        <f>IF(ISBLANK(Values!E19),"","Parts")</f>
        <v>Parts</v>
      </c>
      <c r="DP20" s="2"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2" t="str">
        <f>IF(ISBLANK(Values!E19),"",Values!$B$31)</f>
        <v>6 month warranty after the delivery date. In case of any malfunction of the keyboard a new unit or a spare part for the keyboard of the product will be sent. In case of shortage of stock a full refund is issued.</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51.99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0">
        <f>K20</f>
        <v>51.99</v>
      </c>
    </row>
    <row r="21" spans="1:193" ht="48" x14ac:dyDescent="0.2">
      <c r="A21" s="2" t="str">
        <f>IF(ISBLANK(Values!E20),"",IF(Values!$B$37="EU","computercomponent","computer"))</f>
        <v>computer</v>
      </c>
      <c r="B21" s="34" t="str">
        <f>IF(ISBLANK(Values!E20),"",Values!F20)</f>
        <v>Lenovo E570 - CH</v>
      </c>
      <c r="C21" s="30" t="str">
        <f>IF(ISBLANK(Values!E20),"","TellusRem")</f>
        <v>TellusRem</v>
      </c>
      <c r="D21" s="29">
        <f>IF(ISBLANK(Values!E20),"",Values!E20)</f>
        <v>5714401571179</v>
      </c>
      <c r="E21" s="2" t="str">
        <f>IF(ISBLANK(Values!E20),"","EAN")</f>
        <v>EAN</v>
      </c>
      <c r="F21" s="28" t="str">
        <f>IF(ISBLANK(Values!E20),"",IF(Values!J20, SUBSTITUTE(Values!$B$1, "{language}", Values!H20) &amp; " " &amp;Values!$B$3, SUBSTITUTE(Values!$B$2, "{language}", Values!$H20) &amp; " " &amp;Values!$B$3))</f>
        <v>replacement Swiss non-backlit keyboard for Lenovo Thinkpad  E570 E575 E570C</v>
      </c>
      <c r="G21" s="30" t="str">
        <f>IF(ISBLANK(Values!E20),"","TellusRem")</f>
        <v>TellusRem</v>
      </c>
      <c r="H21" s="2" t="str">
        <f>IF(ISBLANK(Values!E20),"",Values!$B$16)</f>
        <v>laptop-computer-replacement-parts</v>
      </c>
      <c r="I21" s="2" t="str">
        <f>IF(ISBLANK(Values!E20),"","4730574031")</f>
        <v>4730574031</v>
      </c>
      <c r="J21" s="32" t="str">
        <f>IF(ISBLANK(Values!E20),"",Values!F20 )</f>
        <v>Lenovo E570 - CH</v>
      </c>
      <c r="K21" s="28">
        <f>IF(ISBLANK(Values!E20),"",IF(Values!J20, Values!$B$4, Values!$B$5))</f>
        <v>51.99</v>
      </c>
      <c r="L21" s="28">
        <f>IF(ISBLANK(Values!E20),"",IF($CO21="DEFAULT", Values!$B$18, ""))</f>
        <v>5</v>
      </c>
      <c r="M21" s="28" t="str">
        <f>IF(ISBLANK(Values!E20),"",Values!$M20)</f>
        <v>https://download.lenovo.com/Images/Parts/01AX227/01AX227_A.jpg</v>
      </c>
      <c r="N21" s="28" t="str">
        <f>IF(ISBLANK(Values!$F20),"",Values!N20)</f>
        <v>https://download.lenovo.com/Images/Parts/01AX227/01AX227_B.jpg</v>
      </c>
      <c r="O21" s="28" t="str">
        <f>IF(ISBLANK(Values!$F20),"",Values!O20)</f>
        <v>https://download.lenovo.com/Images/Parts/01AX227/01AX227_details.jpg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Lenovo E570 parent</v>
      </c>
      <c r="Y21" s="32" t="str">
        <f>IF(ISBLANK(Values!E20),"","Size-Color")</f>
        <v>Size-Color</v>
      </c>
      <c r="Z21" s="30" t="str">
        <f>IF(ISBLANK(Values!E20),"","variation")</f>
        <v>variation</v>
      </c>
      <c r="AA21" s="2" t="str">
        <f>IF(ISBLANK(Values!E20),"",Values!$B$20)</f>
        <v>Update</v>
      </c>
      <c r="AB21" s="2"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5"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3"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21" s="2" t="str">
        <f>IF(ISBLANK(Values!E20),"",Values!$B$25)</f>
        <v>♻️ ECOFRIENDLY PRODUCT - Buy refurbished, BUY GREEN! Reduce more than 80% carbon dioxide by buying our refurbished keyboards, compared to getting a new keyboard! Perfect OEM replacement part for your keyboard.</v>
      </c>
      <c r="AL21" s="2" t="str">
        <f>IF(ISBLANK(Values!E20),"",SUBSTITUTE(SUBSTITUTE(IF(Values!$J20, Values!$B$26, Values!$B$33), "{language}", Values!$H20), "{flag}", INDEX(options!$E$1:$E$20, Values!$V20)))</f>
        <v>👉 LAYOUT -  🇨🇭 Swiss NO backlit.</v>
      </c>
      <c r="AM21" s="2" t="str">
        <f>SUBSTITUTE(IF(ISBLANK(Values!E20),"",Values!$B$27), "{model}", Values!$B$3)</f>
        <v>👉 COMPATIBLE WITH - Lenovo E570 E575 E570C. Please check the picture and description carefully before purchasing any keyboard. This ensures that you get the correct laptop keyboard for your computer. Super easy installation.</v>
      </c>
      <c r="AT21" s="28" t="str">
        <f>IF(ISBLANK(Values!E20),"",Values!H20)</f>
        <v>Swiss</v>
      </c>
      <c r="AV21" s="2" t="str">
        <f>IF(ISBLANK(Values!E20),"",IF(Values!J20,"Backlit", "Non-Backlit"))</f>
        <v>Non-Backlit</v>
      </c>
      <c r="AW21"/>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2" t="str">
        <f>IF(ISBLANK(Values!E20), "", 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Denmark</v>
      </c>
      <c r="CZ21" s="2" t="str">
        <f>IF(ISBLANK(Values!E20),"","No")</f>
        <v>No</v>
      </c>
      <c r="DA21" s="2" t="str">
        <f>IF(ISBLANK(Values!E20),"","No")</f>
        <v>No</v>
      </c>
      <c r="DO21" s="2" t="str">
        <f>IF(ISBLANK(Values!E20),"","Parts")</f>
        <v>Parts</v>
      </c>
      <c r="DP21" s="2"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2" t="str">
        <f>IF(ISBLANK(Values!E20),"",Values!$B$31)</f>
        <v>6 month warranty after the delivery date. In case of any malfunction of the keyboard a new unit or a spare part for the keyboard of the product will be sent. In case of shortage of stock a full refund is issued.</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51.99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0">
        <f>K21</f>
        <v>51.99</v>
      </c>
    </row>
    <row r="22" spans="1:193" ht="48" x14ac:dyDescent="0.2">
      <c r="A22" s="2" t="str">
        <f>IF(ISBLANK(Values!E21),"",IF(Values!$B$37="EU","computercomponent","computer"))</f>
        <v>computer</v>
      </c>
      <c r="B22" s="34" t="str">
        <f>IF(ISBLANK(Values!E21),"",Values!F21)</f>
        <v>Lenovo E570 - US INT</v>
      </c>
      <c r="C22" s="30" t="str">
        <f>IF(ISBLANK(Values!E21),"","TellusRem")</f>
        <v>TellusRem</v>
      </c>
      <c r="D22" s="29">
        <f>IF(ISBLANK(Values!E21),"",Values!E21)</f>
        <v>5714401571186</v>
      </c>
      <c r="E22" s="2" t="str">
        <f>IF(ISBLANK(Values!E21),"","EAN")</f>
        <v>EAN</v>
      </c>
      <c r="F22" s="28" t="str">
        <f>IF(ISBLANK(Values!E21),"",IF(Values!J21, SUBSTITUTE(Values!$B$1, "{language}", Values!H21) &amp; " " &amp;Values!$B$3, SUBSTITUTE(Values!$B$2, "{language}", Values!$H21) &amp; " " &amp;Values!$B$3))</f>
        <v>replacement US International non-backlit keyboard for Lenovo Thinkpad  E570 E575 E570C</v>
      </c>
      <c r="G22" s="30" t="str">
        <f>IF(ISBLANK(Values!E21),"","TellusRem")</f>
        <v>TellusRem</v>
      </c>
      <c r="H22" s="2" t="str">
        <f>IF(ISBLANK(Values!E21),"",Values!$B$16)</f>
        <v>laptop-computer-replacement-parts</v>
      </c>
      <c r="I22" s="2" t="str">
        <f>IF(ISBLANK(Values!E21),"","4730574031")</f>
        <v>4730574031</v>
      </c>
      <c r="J22" s="32" t="str">
        <f>IF(ISBLANK(Values!E21),"",Values!F21 )</f>
        <v>Lenovo E570 - US INT</v>
      </c>
      <c r="K22" s="28">
        <f>IF(ISBLANK(Values!E21),"",IF(Values!J21, Values!$B$4, Values!$B$5))</f>
        <v>51.99</v>
      </c>
      <c r="L22" s="28">
        <f>IF(ISBLANK(Values!E21),"",IF($CO22="DEFAULT", Values!$B$18, ""))</f>
        <v>5</v>
      </c>
      <c r="M22" s="28" t="str">
        <f>IF(ISBLANK(Values!E21),"",Values!$M21)</f>
        <v>https://download.lenovo.com/Images/Parts/01AX150/01AX150_A.jpg</v>
      </c>
      <c r="N22" s="28" t="str">
        <f>IF(ISBLANK(Values!$F21),"",Values!N21)</f>
        <v>https://download.lenovo.com/Images/Parts/01AX150/01AX150_B.jpg</v>
      </c>
      <c r="O22" s="28" t="str">
        <f>IF(ISBLANK(Values!$F21),"",Values!O21)</f>
        <v>https://download.lenovo.com/Images/Parts/01AX150/01AX150_details.jpg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Child</v>
      </c>
      <c r="X22" s="30" t="str">
        <f>IF(ISBLANK(Values!E21),"",Values!$B$13)</f>
        <v>Lenovo E570 parent</v>
      </c>
      <c r="Y22" s="32" t="str">
        <f>IF(ISBLANK(Values!E21),"","Size-Color")</f>
        <v>Size-Color</v>
      </c>
      <c r="Z22" s="30" t="str">
        <f>IF(ISBLANK(Values!E21),"","variation")</f>
        <v>variation</v>
      </c>
      <c r="AA22" s="2" t="str">
        <f>IF(ISBLANK(Values!E21),"",Values!$B$20)</f>
        <v>Update</v>
      </c>
      <c r="AB22" s="2"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5"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3"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22" s="2" t="str">
        <f>IF(ISBLANK(Values!E21),"",Values!$B$25)</f>
        <v>♻️ ECOFRIENDLY PRODUCT - Buy refurbished, BUY GREEN! Reduce more than 80% carbon dioxide by buying our refurbished keyboards, compared to getting a new keyboard! Perfect OEM replacement part for your keyboard.</v>
      </c>
      <c r="AL22" s="2" t="str">
        <f>IF(ISBLANK(Values!E21),"",SUBSTITUTE(SUBSTITUTE(IF(Values!$J21, Values!$B$26, Values!$B$33), "{language}", Values!$H21), "{flag}", INDEX(options!$E$1:$E$20, Values!$V21)))</f>
        <v>👉 LAYOUT -  🇺🇸 with € symbol US International NO backlit.</v>
      </c>
      <c r="AM22" s="2" t="str">
        <f>SUBSTITUTE(IF(ISBLANK(Values!E21),"",Values!$B$27), "{model}", Values!$B$3)</f>
        <v>👉 COMPATIBLE WITH - Lenovo E570 E575 E570C. Please check the picture and description carefully before purchasing any keyboard. This ensures that you get the correct laptop keyboard for your computer. Super easy installation.</v>
      </c>
      <c r="AT22" s="28" t="str">
        <f>IF(ISBLANK(Values!E21),"",Values!H21)</f>
        <v>US International</v>
      </c>
      <c r="AV22" s="2" t="str">
        <f>IF(ISBLANK(Values!E21),"",IF(Values!J21,"Backlit", "Non-Backlit"))</f>
        <v>Non-Backlit</v>
      </c>
      <c r="AW22"/>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IF(ISBLANK(Values!E21), "", 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Denmark</v>
      </c>
      <c r="CZ22" s="2" t="str">
        <f>IF(ISBLANK(Values!E21),"","No")</f>
        <v>No</v>
      </c>
      <c r="DA22" s="2" t="str">
        <f>IF(ISBLANK(Values!E21),"","No")</f>
        <v>No</v>
      </c>
      <c r="DO22" s="2" t="str">
        <f>IF(ISBLANK(Values!E21),"","Parts")</f>
        <v>Parts</v>
      </c>
      <c r="DP22" s="2"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2" t="str">
        <f>IF(ISBLANK(Values!E21),"",Values!$B$31)</f>
        <v>6 month warranty after the delivery date. In case of any malfunction of the keyboard a new unit or a spare part for the keyboard of the product will be sent. In case of shortage of stock a full refund is issued.</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51.99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0">
        <f>K22</f>
        <v>51.99</v>
      </c>
    </row>
    <row r="23" spans="1:193" s="36" customFormat="1" ht="48" x14ac:dyDescent="0.2">
      <c r="A23" s="2" t="str">
        <f>IF(ISBLANK(Values!E22),"",IF(Values!$B$37="EU","computercomponent","computer"))</f>
        <v>computer</v>
      </c>
      <c r="B23" s="34" t="str">
        <f>IF(ISBLANK(Values!E22),"",Values!F22)</f>
        <v>Lenovo E570 - RUS</v>
      </c>
      <c r="C23" s="30" t="str">
        <f>IF(ISBLANK(Values!E22),"","TellusRem")</f>
        <v>TellusRem</v>
      </c>
      <c r="D23" s="29">
        <f>IF(ISBLANK(Values!E22),"",Values!E22)</f>
        <v>5714401571193</v>
      </c>
      <c r="E23" s="2" t="str">
        <f>IF(ISBLANK(Values!E22),"","EAN")</f>
        <v>EAN</v>
      </c>
      <c r="F23" s="28" t="str">
        <f>IF(ISBLANK(Values!E22),"",IF(Values!J22, SUBSTITUTE(Values!$B$1, "{language}", Values!H22) &amp; " " &amp;Values!$B$3, SUBSTITUTE(Values!$B$2, "{language}", Values!$H22) &amp; " " &amp;Values!$B$3))</f>
        <v>replacement Russian non-backlit keyboard for Lenovo Thinkpad  E570 E575 E570C</v>
      </c>
      <c r="G23" s="30" t="str">
        <f>IF(ISBLANK(Values!E22),"","TellusRem")</f>
        <v>TellusRem</v>
      </c>
      <c r="H23" s="2" t="str">
        <f>IF(ISBLANK(Values!E22),"",Values!$B$16)</f>
        <v>laptop-computer-replacement-parts</v>
      </c>
      <c r="I23" s="2" t="str">
        <f>IF(ISBLANK(Values!E22),"","4730574031")</f>
        <v>4730574031</v>
      </c>
      <c r="J23" s="32" t="str">
        <f>IF(ISBLANK(Values!E22),"",Values!F22 )</f>
        <v>Lenovo E570 - RUS</v>
      </c>
      <c r="K23" s="28">
        <f>IF(ISBLANK(Values!E22),"",IF(Values!J22, Values!$B$4, Values!$B$5))</f>
        <v>51.99</v>
      </c>
      <c r="L23" s="28">
        <f>IF(ISBLANK(Values!E22),"",IF($CO23="DEFAULT", Values!$B$18, ""))</f>
        <v>5</v>
      </c>
      <c r="M23" s="28" t="str">
        <f>IF(ISBLANK(Values!E22),"",Values!$M22)</f>
        <v>https://download.lenovo.com/Images/Parts/01AX223/01AX223_A.jpg</v>
      </c>
      <c r="N23" s="28" t="str">
        <f>IF(ISBLANK(Values!$F22),"",Values!N22)</f>
        <v>https://download.lenovo.com/Images/Parts/01AX223/01AX223_B.jpg</v>
      </c>
      <c r="O23" s="28" t="str">
        <f>IF(ISBLANK(Values!$F22),"",Values!O22)</f>
        <v>https://download.lenovo.com/Images/Parts/01AX223/01AX223_details.jpg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Lenovo E570 parent</v>
      </c>
      <c r="Y23" s="32" t="str">
        <f>IF(ISBLANK(Values!E22),"","Size-Color")</f>
        <v>Size-Color</v>
      </c>
      <c r="Z23" s="30" t="str">
        <f>IF(ISBLANK(Values!E22),"","variation")</f>
        <v>variation</v>
      </c>
      <c r="AA23" s="2" t="str">
        <f>IF(ISBLANK(Values!E22),"",Values!$B$20)</f>
        <v>Update</v>
      </c>
      <c r="AB23" s="2"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35"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3"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23" s="2" t="str">
        <f>IF(ISBLANK(Values!E22),"",Values!$B$25)</f>
        <v>♻️ ECOFRIENDLY PRODUCT - Buy refurbished, BUY GREEN! Reduce more than 80% carbon dioxide by buying our refurbished keyboards, compared to getting a new keyboard! Perfect OEM replacement part for your keyboard.</v>
      </c>
      <c r="AL23" s="2" t="str">
        <f>IF(ISBLANK(Values!E22),"",SUBSTITUTE(SUBSTITUTE(IF(Values!$J22, Values!$B$26, Values!$B$33), "{language}", Values!$H22), "{flag}", INDEX(options!$E$1:$E$20, Values!$V22)))</f>
        <v>👉 LAYOUT -  🇷🇺 Russian NO backlit.</v>
      </c>
      <c r="AM23" s="2" t="str">
        <f>SUBSTITUTE(IF(ISBLANK(Values!E22),"",Values!$B$27), "{model}", Values!$B$3)</f>
        <v>👉 COMPATIBLE WITH - Lenovo E570 E575 E570C. Please check the picture and description carefully before purchasing any keyboard. This ensures that you get the correct laptop keyboard for your computer. Super easy installation.</v>
      </c>
      <c r="AN23" s="2"/>
      <c r="AO23" s="2"/>
      <c r="AP23" s="2"/>
      <c r="AQ23" s="2"/>
      <c r="AR23" s="2"/>
      <c r="AS23" s="2"/>
      <c r="AT23" s="28" t="str">
        <f>IF(ISBLANK(Values!E22),"",Values!H22)</f>
        <v>Russian</v>
      </c>
      <c r="AU23" s="2"/>
      <c r="AV23" s="2" t="str">
        <f>IF(ISBLANK(Values!E22),"",IF(Values!J22,"Backlit", "Non-Backlit"))</f>
        <v>Non-Backlit</v>
      </c>
      <c r="AW23"/>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IF(ISBLANK(Values!E22), "", 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month warranty after the delivery date. In case of any malfunction of the keyboard a new unit or a spare part for the keyboard of the product will be sent. In case of shortage of stock a full refund is issued.</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51.99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1">
        <f>K23</f>
        <v>51.99</v>
      </c>
    </row>
    <row r="24" spans="1:193" s="36" customFormat="1" ht="48" x14ac:dyDescent="0.2">
      <c r="A24" s="2" t="str">
        <f>IF(ISBLANK(Values!E23),"",IF(Values!$B$37="EU","computercomponent","computer"))</f>
        <v>computer</v>
      </c>
      <c r="B24" s="34" t="str">
        <f>IF(ISBLANK(Values!E23),"",Values!F23)</f>
        <v>Lenovo E570 - US</v>
      </c>
      <c r="C24" s="30" t="str">
        <f>IF(ISBLANK(Values!E23),"","TellusRem")</f>
        <v>TellusRem</v>
      </c>
      <c r="D24" s="29">
        <f>IF(ISBLANK(Values!E23),"",Values!E23)</f>
        <v>5714401571209</v>
      </c>
      <c r="E24" s="2" t="str">
        <f>IF(ISBLANK(Values!E23),"","EAN")</f>
        <v>EAN</v>
      </c>
      <c r="F24" s="28" t="str">
        <f>IF(ISBLANK(Values!E23),"",IF(Values!J23, SUBSTITUTE(Values!$B$1, "{language}", Values!H23) &amp; " " &amp;Values!$B$3, SUBSTITUTE(Values!$B$2, "{language}", Values!$H23) &amp; " " &amp;Values!$B$3))</f>
        <v>replacement US non-backlit keyboard for Lenovo Thinkpad  E570 E575 E570C</v>
      </c>
      <c r="G24" s="30" t="str">
        <f>IF(ISBLANK(Values!E23),"","TellusRem")</f>
        <v>TellusRem</v>
      </c>
      <c r="H24" s="2" t="str">
        <f>IF(ISBLANK(Values!E23),"",Values!$B$16)</f>
        <v>laptop-computer-replacement-parts</v>
      </c>
      <c r="I24" s="2" t="str">
        <f>IF(ISBLANK(Values!E23),"","4730574031")</f>
        <v>4730574031</v>
      </c>
      <c r="J24" s="32" t="str">
        <f>IF(ISBLANK(Values!E23),"",Values!F23 )</f>
        <v>Lenovo E570 - US</v>
      </c>
      <c r="K24" s="28">
        <f>IF(ISBLANK(Values!E23),"",IF(Values!J23, Values!$B$4, Values!$B$5))</f>
        <v>51.99</v>
      </c>
      <c r="L24" s="28" t="str">
        <f>IF(ISBLANK(Values!E23),"",IF($CO24="DEFAULT", Values!$B$18, ""))</f>
        <v/>
      </c>
      <c r="M24" s="28" t="str">
        <f>IF(ISBLANK(Values!E23),"",Values!$M23)</f>
        <v>https://download.lenovo.com/Images/Parts/01AX160/01AX160_A.jpg</v>
      </c>
      <c r="N24" s="28" t="str">
        <f>IF(ISBLANK(Values!$F23),"",Values!N23)</f>
        <v>https://download.lenovo.com/Images/Parts/01AX160/01AX160_B.jpg</v>
      </c>
      <c r="O24" s="28" t="str">
        <f>IF(ISBLANK(Values!$F23),"",Values!O23)</f>
        <v>https://download.lenovo.com/Images/Parts/01AX160/01AX160_details.jpg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Lenovo E570 parent</v>
      </c>
      <c r="Y24" s="32" t="str">
        <f>IF(ISBLANK(Values!E23),"","Size-Color")</f>
        <v>Size-Color</v>
      </c>
      <c r="Z24" s="30" t="str">
        <f>IF(ISBLANK(Values!E23),"","variation")</f>
        <v>variation</v>
      </c>
      <c r="AA24" s="2" t="str">
        <f>IF(ISBLANK(Values!E23),"",Values!$B$20)</f>
        <v>Update</v>
      </c>
      <c r="AB24" s="2"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35"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3"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E570 E575 E570C</v>
      </c>
      <c r="AK24" s="2" t="str">
        <f>IF(ISBLANK(Values!E23),"",Values!$B$25)</f>
        <v>♻️ ECOFRIENDLY PRODUCT - Buy refurbished, BUY GREEN! Reduce more than 80% carbon dioxide by buying our refurbished keyboards, compared to getting a new keyboard! Perfect OEM replacement part for your keyboard.</v>
      </c>
      <c r="AL24" s="2" t="str">
        <f>IF(ISBLANK(Values!E23),"",SUBSTITUTE(SUBSTITUTE(IF(Values!$J23, Values!$B$26, Values!$B$33), "{language}", Values!$H23), "{flag}", INDEX(options!$E$1:$E$20, Values!$V23)))</f>
        <v>👉 LAYOUT -  🇺🇸 US NO backlit.</v>
      </c>
      <c r="AM24" s="2" t="str">
        <f>SUBSTITUTE(IF(ISBLANK(Values!E23),"",Values!$B$27), "{model}", Values!$B$3)</f>
        <v>👉 COMPATIBLE WITH - Lenovo E570 E575 E570C. Please check the picture and description carefully before purchasing any keyboard. This ensures that you get the correct laptop keyboard for your computer. Super easy installation.</v>
      </c>
      <c r="AN24" s="2"/>
      <c r="AO24" s="2"/>
      <c r="AP24" s="2"/>
      <c r="AQ24" s="2"/>
      <c r="AR24" s="2"/>
      <c r="AS24" s="2"/>
      <c r="AT24" s="28" t="str">
        <f>IF(ISBLANK(Values!E23),"",Values!H23)</f>
        <v>US</v>
      </c>
      <c r="AU24" s="2"/>
      <c r="AV24" s="2" t="str">
        <f>IF(ISBLANK(Values!E23),"",IF(Values!J23,"Backlit", "Non-Backlit"))</f>
        <v>Non-Backlit</v>
      </c>
      <c r="AW24"/>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IF(ISBLANK(Values!E23), "", IF(AND(Values!$B$37=options!$G$2, Values!$C23), "AMAZON_NA", IF(AND(Values!$B$37=options!$G$1, Values!$D23), "AMAZON_EU", "DEFAULT")))</f>
        <v>AMAZON_NA</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month warranty after the delivery date. In case of any malfunction of the keyboard a new unit or a spare part for the keyboard of the product will be sent. In case of shortage of stock a full refund is issued.</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t="str">
        <f>IF(ISBLANK(Values!E23),"",IF(CO24&lt;&gt;"DEFAULT", "", 3))</f>
        <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51.99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1">
        <f>K24</f>
        <v>51.99</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1"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1"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1"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1"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1"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1"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1"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1"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1"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1"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1"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1"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1"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1"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1"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1"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1"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AW42"/>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0"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AW43"/>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0"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AW44"/>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0"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AW45"/>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0"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AW46"/>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0"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AW47"/>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0"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AW48"/>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0"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AW49"/>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0"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AW50"/>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AW51"/>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AW52"/>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AW53"/>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AW54"/>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AW55"/>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AW56"/>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AW57"/>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AW58"/>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AW59"/>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AW60"/>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AW61"/>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AW62"/>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AW63"/>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AW64"/>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AW65"/>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AW66"/>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AW67"/>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AW68"/>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AW69"/>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AW70"/>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AW71"/>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AW72"/>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AW73"/>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AW74"/>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AW75"/>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AW76"/>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AW77"/>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AW78"/>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AW79"/>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AW80"/>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AW81"/>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AW82"/>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AW83"/>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DY83" t="str">
        <f>IF(ISBLANK(Values!$E82), "", "not_applicable")</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AW84"/>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DY84" t="str">
        <f>IF(ISBLANK(Values!$E83), "", "not_applicable")</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AW85"/>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DY85" t="str">
        <f>IF(ISBLANK(Values!$E84), "", "not_applicable")</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AW86"/>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DY86" t="str">
        <f>IF(ISBLANK(Values!$E85), "", "not_applicable")</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AW87"/>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DY87" t="str">
        <f>IF(ISBLANK(Values!$E86), "", "not_applicable")</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AW88"/>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DY88" t="str">
        <f>IF(ISBLANK(Values!$E87), "", "not_applicable")</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AW89"/>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DY89" t="str">
        <f>IF(ISBLANK(Values!$E88), "", "not_applicable")</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AW90"/>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DY90" t="str">
        <f>IF(ISBLANK(Values!$E89), "", "not_applicable")</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AW91"/>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DY91" t="str">
        <f>IF(ISBLANK(Values!$E90), "", "not_applicable")</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AW92"/>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DY92" t="str">
        <f>IF(ISBLANK(Values!$E91), "", "not_applicable")</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AW93"/>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DY93" t="str">
        <f>IF(ISBLANK(Values!$E92), "", "not_applicable")</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AW94"/>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DY94" t="str">
        <f>IF(ISBLANK(Values!$E93), "", "not_applicable")</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AW95"/>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DY95" t="str">
        <f>IF(ISBLANK(Values!$E94), "", "not_applicable")</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AW96"/>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DY96" t="str">
        <f>IF(ISBLANK(Values!$E95), "", "not_applicable")</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AW97"/>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DY97" t="str">
        <f>IF(ISBLANK(Values!$E96), "", "not_applicable")</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AW98"/>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DY98" t="str">
        <f>IF(ISBLANK(Values!$E97), "", "not_applicable")</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AW99"/>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DY99" t="str">
        <f>IF(ISBLANK(Values!$E98), "", "not_applicable")</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AW100"/>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DY100" t="str">
        <f>IF(ISBLANK(Values!$E99), "", "not_applicable")</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AW101"/>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DY101" t="str">
        <f>IF(ISBLANK(Values!$E100), "", "not_applicable")</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AW102"/>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DY102" t="str">
        <f>IF(ISBLANK(Values!$E101), "", "not_applicable")</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AW103"/>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DY103" t="str">
        <f>IF(ISBLANK(Values!$E102), "", "not_applicable")</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AW104"/>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DY104" t="str">
        <f>IF(ISBLANK(Values!$E103), "", "not_applicable")</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AW105"/>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DY105" t="str">
        <f>IF(ISBLANK(Values!$E104), "", "not_applicable")</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AW106"/>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DY106" t="str">
        <f>IF(ISBLANK(Values!$E105), "", "not_applicable")</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AW107"/>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DY107" t="str">
        <f>IF(ISBLANK(Values!$E106), "", "not_applicable")</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5" priority="8">
      <formula>IF(LEN(A4)&gt;0,1,0)</formula>
    </cfRule>
    <cfRule type="expression" dxfId="524" priority="9">
      <formula>IF(VLOOKUP($A$3,#NAME?,MATCH($A4,#NAME?,0)+1,0)&gt;0,1,0)</formula>
    </cfRule>
    <cfRule type="expression" dxfId="523" priority="12">
      <formula>AND(IF(IFERROR(VLOOKUP($A$3,#NAME?,MATCH($A4,#NAME?,0)+1,0),0)&gt;0,0,1),IF(IFERROR(VLOOKUP($A$3,#NAME?,MATCH($A4,#NAME?,0)+1,0),0)&gt;0,0,1),IF(IFERROR(VLOOKUP($A$3,#NAME?,MATCH($A4,#NAME?,0)+1,0),0)&gt;0,0,1),IF(IFERROR(MATCH($A4,#NAME?,0),0)&gt;0,1,0))</formula>
    </cfRule>
  </conditionalFormatting>
  <conditionalFormatting sqref="B4">
    <cfRule type="expression" dxfId="522" priority="990">
      <formula>IF(LEN(B4)&gt;0,1,0)</formula>
    </cfRule>
    <cfRule type="expression" dxfId="521" priority="991">
      <formula>IF(VLOOKUP($B$3,#NAME?,MATCH($A4,#NAME?,0)+1,0)&gt;0,1,0)</formula>
    </cfRule>
    <cfRule type="expression" dxfId="52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9" priority="17">
      <formula>AND(IF(IFERROR(VLOOKUP($B$3,#NAME?,MATCH($A4,#NAME?,0)+1,0),0)&gt;0,0,1),IF(IFERROR(VLOOKUP($B$3,#NAME?,MATCH($A4,#NAME?,0)+1,0),0)&gt;0,0,1),IF(IFERROR(VLOOKUP($B$3,#NAME?,MATCH($A4,#NAME?,0)+1,0),0)&gt;0,0,1),IF(IFERROR(MATCH($A4,#NAME?,0),0)&gt;0,1,0))</formula>
    </cfRule>
    <cfRule type="expression" dxfId="518" priority="13">
      <formula>IF(LEN(B4)&gt;0,1,0)</formula>
    </cfRule>
    <cfRule type="expression" dxfId="517" priority="14">
      <formula>IF(VLOOKUP($B$3,#NAME?,MATCH($A4,#NAME?,0)+1,0)&gt;0,1,0)</formula>
    </cfRule>
  </conditionalFormatting>
  <conditionalFormatting sqref="C4:C204">
    <cfRule type="expression" dxfId="516" priority="995">
      <formula>IF(LEN(C4)&gt;0,1,0)</formula>
    </cfRule>
    <cfRule type="expression" dxfId="515" priority="996">
      <formula>IF(VLOOKUP($C$3,#NAME?,MATCH($A4,#NAME?,0)+1,0)&gt;0,1,0)</formula>
    </cfRule>
    <cfRule type="expression" dxfId="51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3" priority="22">
      <formula>AND(IF(IFERROR(VLOOKUP($C$3,#NAME?,MATCH($A5,#NAME?,0)+1,0),0)&gt;0,0,1),IF(IFERROR(VLOOKUP($C$3,#NAME?,MATCH($A5,#NAME?,0)+1,0),0)&gt;0,0,1),IF(IFERROR(VLOOKUP($C$3,#NAME?,MATCH($A5,#NAME?,0)+1,0),0)&gt;0,0,1),IF(IFERROR(MATCH($A5,#NAME?,0),0)&gt;0,1,0))</formula>
    </cfRule>
    <cfRule type="expression" dxfId="512" priority="19">
      <formula>IF(VLOOKUP($C$3,#NAME?,MATCH($A5,#NAME?,0)+1,0)&gt;0,1,0)</formula>
    </cfRule>
    <cfRule type="expression" dxfId="511" priority="18">
      <formula>IF(LEN(C5)&gt;0,1,0)</formula>
    </cfRule>
  </conditionalFormatting>
  <conditionalFormatting sqref="D4:D1048576">
    <cfRule type="expression" dxfId="510" priority="27">
      <formula>AND(IF(IFERROR(VLOOKUP($D$3,#NAME?,MATCH($A4,#NAME?,0)+1,0),0)&gt;0,0,1),IF(IFERROR(VLOOKUP($D$3,#NAME?,MATCH($A4,#NAME?,0)+1,0),0)&gt;0,0,1),IF(IFERROR(VLOOKUP($D$3,#NAME?,MATCH($A4,#NAME?,0)+1,0),0)&gt;0,0,1),IF(IFERROR(MATCH($A4,#NAME?,0),0)&gt;0,1,0))</formula>
    </cfRule>
    <cfRule type="expression" dxfId="509" priority="24">
      <formula>IF(VLOOKUP($D$3,#NAME?,MATCH($A4,#NAME?,0)+1,0)&gt;0,1,0)</formula>
    </cfRule>
  </conditionalFormatting>
  <conditionalFormatting sqref="D4:E1048576">
    <cfRule type="expression" dxfId="508" priority="23">
      <formula>IF(LEN(D4)&gt;0,1,0)</formula>
    </cfRule>
  </conditionalFormatting>
  <conditionalFormatting sqref="E4:E1048576">
    <cfRule type="expression" dxfId="507" priority="32">
      <formula>AND(IF(IFERROR(VLOOKUP($E$3,#NAME?,MATCH($A4,#NAME?,0)+1,0),0)&gt;0,0,1),IF(IFERROR(VLOOKUP($E$3,#NAME?,MATCH($A4,#NAME?,0)+1,0),0)&gt;0,0,1),IF(IFERROR(VLOOKUP($E$3,#NAME?,MATCH($A4,#NAME?,0)+1,0),0)&gt;0,0,1),IF(IFERROR(MATCH($A4,#NAME?,0),0)&gt;0,1,0))</formula>
    </cfRule>
    <cfRule type="expression" dxfId="506" priority="29">
      <formula>IF(VLOOKUP($E$3,#NAME?,MATCH($A4,#NAME?,0)+1,0)&gt;0,1,0)</formula>
    </cfRule>
  </conditionalFormatting>
  <conditionalFormatting sqref="F4:F243">
    <cfRule type="expression" dxfId="505" priority="1010">
      <formula>IF(LEN(F4)&gt;0,1,0)</formula>
    </cfRule>
    <cfRule type="expression" dxfId="504" priority="1011">
      <formula>IF(VLOOKUP($F$3,#NAME?,MATCH($A4,#NAME?,0)+1,0)&gt;0,1,0)</formula>
    </cfRule>
    <cfRule type="expression" dxfId="50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2" priority="34">
      <formula>IF(VLOOKUP($F$3,#NAME?,MATCH($A5,#NAME?,0)+1,0)&gt;0,1,0)</formula>
    </cfRule>
    <cfRule type="expression" dxfId="501" priority="37">
      <formula>AND(IF(IFERROR(VLOOKUP($F$3,#NAME?,MATCH($A5,#NAME?,0)+1,0),0)&gt;0,0,1),IF(IFERROR(VLOOKUP($F$3,#NAME?,MATCH($A5,#NAME?,0)+1,0),0)&gt;0,0,1),IF(IFERROR(VLOOKUP($F$3,#NAME?,MATCH($A5,#NAME?,0)+1,0),0)&gt;0,0,1),IF(IFERROR(MATCH($A5,#NAME?,0),0)&gt;0,1,0))</formula>
    </cfRule>
  </conditionalFormatting>
  <conditionalFormatting sqref="F5:G1048576">
    <cfRule type="expression" dxfId="500" priority="33">
      <formula>IF(LEN(F5)&gt;0,1,0)</formula>
    </cfRule>
  </conditionalFormatting>
  <conditionalFormatting sqref="G4:G204">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fRule type="expression" dxfId="497" priority="1016">
      <formula>IF(VLOOKUP($G$3,#NAME?,MATCH($A4,#NAME?,0)+1,0)&gt;0,1,0)</formula>
    </cfRule>
  </conditionalFormatting>
  <conditionalFormatting sqref="G5:G1048576">
    <cfRule type="expression" dxfId="496" priority="39">
      <formula>IF(VLOOKUP($G$3,#NAME?,MATCH($A5,#NAME?,0)+1,0)&gt;0,1,0)</formula>
    </cfRule>
    <cfRule type="expression" dxfId="495" priority="42">
      <formula>AND(IF(IFERROR(VLOOKUP($G$3,#NAME?,MATCH($A5,#NAME?,0)+1,0),0)&gt;0,0,1),IF(IFERROR(VLOOKUP($G$3,#NAME?,MATCH($A5,#NAME?,0)+1,0),0)&gt;0,0,1),IF(IFERROR(VLOOKUP($G$3,#NAME?,MATCH($A5,#NAME?,0)+1,0),0)&gt;0,0,1),IF(IFERROR(MATCH($A5,#NAME?,0),0)&gt;0,1,0))</formula>
    </cfRule>
  </conditionalFormatting>
  <conditionalFormatting sqref="H4:I1048576">
    <cfRule type="expression" dxfId="494" priority="44">
      <formula>IF(VLOOKUP($H$3,#NAME?,MATCH($A4,#NAME?,0)+1,0)&gt;0,1,0)</formula>
    </cfRule>
    <cfRule type="expression" dxfId="493" priority="47">
      <formula>AND(IF(IFERROR(VLOOKUP($H$3,#NAME?,MATCH($A4,#NAME?,0)+1,0),0)&gt;0,0,1),IF(IFERROR(VLOOKUP($H$3,#NAME?,MATCH($A4,#NAME?,0)+1,0),0)&gt;0,0,1),IF(IFERROR(VLOOKUP($H$3,#NAME?,MATCH($A4,#NAME?,0)+1,0),0)&gt;0,0,1),IF(IFERROR(MATCH($A4,#NAME?,0),0)&gt;0,1,0))</formula>
    </cfRule>
  </conditionalFormatting>
  <conditionalFormatting sqref="H4:J1048576">
    <cfRule type="expression" dxfId="492" priority="43">
      <formula>IF(LEN(H4)&gt;0,1,0)</formula>
    </cfRule>
  </conditionalFormatting>
  <conditionalFormatting sqref="J4">
    <cfRule type="expression" dxfId="491" priority="1029">
      <formula>AND(IF(IFERROR(VLOOKUP($B$3,#NAME?,MATCH($A4,#NAME?,0)+1,0),0)&gt;0,0,1),IF(IFERROR(VLOOKUP($B$3,#NAME?,MATCH($A4,#NAME?,0)+1,0),0)&gt;0,0,1),IF(IFERROR(VLOOKUP($B$3,#NAME?,MATCH($A4,#NAME?,0)+1,0),0)&gt;0,0,1),IF(IFERROR(MATCH($A4,#NAME?,0),0)&gt;0,1,0))</formula>
    </cfRule>
    <cfRule type="expression" dxfId="490" priority="1026">
      <formula>IF(VLOOKUP($B$3,#NAME?,MATCH($A4,#NAME?,0)+1,0)&gt;0,1,0)</formula>
    </cfRule>
  </conditionalFormatting>
  <conditionalFormatting sqref="J5:J1048576">
    <cfRule type="expression" dxfId="489" priority="49">
      <formula>IF(VLOOKUP($J$3,#NAME?,MATCH($A5,#NAME?,0)+1,0)&gt;0,1,0)</formula>
    </cfRule>
    <cfRule type="expression" dxfId="488"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7" priority="1034">
      <formula>AND(IF(IFERROR(VLOOKUP($K$3,#NAME?,MATCH($A4,#NAME?,0)+1,0),0)&gt;0,0,1),IF(IFERROR(VLOOKUP($K$3,#NAME?,MATCH($A4,#NAME?,0)+1,0),0)&gt;0,0,1),IF(IFERROR(VLOOKUP($K$3,#NAME?,MATCH($A4,#NAME?,0)+1,0),0)&gt;0,0,1),IF(IFERROR(MATCH($A4,#NAME?,0),0)&gt;0,1,0))</formula>
    </cfRule>
  </conditionalFormatting>
  <conditionalFormatting sqref="L4:L204">
    <cfRule type="expression" dxfId="486" priority="1039">
      <formula>AND(IF(IFERROR(VLOOKUP($L$3,#NAME?,MATCH($A4,#NAME?,0)+1,0),0)&gt;0,0,1),IF(IFERROR(VLOOKUP($L$3,#NAME?,MATCH($A4,#NAME?,0)+1,0),0)&gt;0,0,1),IF(IFERROR(VLOOKUP($L$3,#NAME?,MATCH($A4,#NAME?,0)+1,0),0)&gt;0,0,1),IF(IFERROR(MATCH($A4,#NAME?,0),0)&gt;0,1,0))</formula>
    </cfRule>
    <cfRule type="expression" dxfId="485" priority="1036">
      <formula>IF(VLOOKUP($L$3,#NAME?,MATCH($A4,#NAME?,0)+1,0)&gt;0,1,0)</formula>
    </cfRule>
  </conditionalFormatting>
  <conditionalFormatting sqref="L5:L1048576">
    <cfRule type="expression" dxfId="484" priority="58">
      <formula>IF(LEN(L6)&gt;0,1,0)</formula>
    </cfRule>
    <cfRule type="expression" dxfId="483" priority="59">
      <formula>IF(VLOOKUP($L$3,#NAME?,MATCH($A5,#NAME?,0)+1,0)&gt;0,1,0)</formula>
    </cfRule>
    <cfRule type="expression" dxfId="482"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1"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0" priority="67">
      <formula>AND(IF(IFERROR(VLOOKUP($M$3,#NAME?,MATCH($A5,#NAME?,0)+1,0),0)&gt;0,0,1),IF(IFERROR(VLOOKUP($M$3,#NAME?,MATCH($A5,#NAME?,0)+1,0),0)&gt;0,0,1),IF(IFERROR(VLOOKUP($M$3,#NAME?,MATCH($A5,#NAME?,0)+1,0),0)&gt;0,0,1),IF(IFERROR(MATCH($A5,#NAME?,0),0)&gt;0,1,0))</formula>
    </cfRule>
    <cfRule type="expression" dxfId="479" priority="63">
      <formula>IF(LEN(M5)&gt;0,1,0)</formula>
    </cfRule>
    <cfRule type="expression" dxfId="478" priority="64">
      <formula>IF(VLOOKUP($M$3,#NAME?,MATCH($A5,#NAME?,0)+1,0)&gt;0,1,0)</formula>
    </cfRule>
  </conditionalFormatting>
  <conditionalFormatting sqref="N4 N7:N1048576">
    <cfRule type="expression" dxfId="477"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6" priority="69">
      <formula>IF(VLOOKUP($N$3,#NAME?,MATCH($A4,#NAME?,0)+1,0)&gt;0,1,0)</formula>
    </cfRule>
  </conditionalFormatting>
  <conditionalFormatting sqref="N7:O1048576 N4:V4">
    <cfRule type="expression" dxfId="475" priority="68">
      <formula>IF(LEN(N4)&gt;0,1,0)</formula>
    </cfRule>
  </conditionalFormatting>
  <conditionalFormatting sqref="O4 V5:V122 O7:O1048576 P123:V131">
    <cfRule type="expression" dxfId="474"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3" priority="74">
      <formula>IF(VLOOKUP($O$3,#NAME?,MATCH($A4,#NAME?,0)+1,0)&gt;0,1,0)</formula>
    </cfRule>
  </conditionalFormatting>
  <conditionalFormatting sqref="O6:U122 N6:N204 M4:M204 N5:U5">
    <cfRule type="expression" dxfId="472" priority="1046">
      <formula>IF(VLOOKUP($M$3,#NAME?,MATCH($A4,#NAME?,0)+1,0)&gt;0,1,0)</formula>
    </cfRule>
  </conditionalFormatting>
  <conditionalFormatting sqref="O6:U122 N6:N204 N5:U5">
    <cfRule type="expression" dxfId="471" priority="1045">
      <formula>IF(LEN(N5)&gt;0,1,0)</formula>
    </cfRule>
  </conditionalFormatting>
  <conditionalFormatting sqref="P4 P7:P1048576">
    <cfRule type="expression" dxfId="470"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9" priority="79">
      <formula>IF(VLOOKUP($P$3,#NAME?,MATCH($A4,#NAME?,0)+1,0)&gt;0,1,0)</formula>
    </cfRule>
  </conditionalFormatting>
  <conditionalFormatting sqref="P7:V1048576">
    <cfRule type="expression" dxfId="468" priority="78">
      <formula>IF(LEN(P7)&gt;0,1,0)</formula>
    </cfRule>
  </conditionalFormatting>
  <conditionalFormatting sqref="Q4 Q7:Q1048576">
    <cfRule type="expression" dxfId="467"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6" priority="84">
      <formula>IF(VLOOKUP($Q$3,#NAME?,MATCH($A4,#NAME?,0)+1,0)&gt;0,1,0)</formula>
    </cfRule>
  </conditionalFormatting>
  <conditionalFormatting sqref="R4 R7:R1048576">
    <cfRule type="expression" dxfId="465"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4" priority="89">
      <formula>IF(VLOOKUP($R$3,#NAME?,MATCH($A4,#NAME?,0)+1,0)&gt;0,1,0)</formula>
    </cfRule>
  </conditionalFormatting>
  <conditionalFormatting sqref="S4 S7:S1048576">
    <cfRule type="expression" dxfId="463"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2" priority="94">
      <formula>IF(VLOOKUP($S$3,#NAME?,MATCH($A4,#NAME?,0)+1,0)&gt;0,1,0)</formula>
    </cfRule>
  </conditionalFormatting>
  <conditionalFormatting sqref="T4 T7:T1048576">
    <cfRule type="expression" dxfId="461"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0" priority="99">
      <formula>IF(VLOOKUP($T$3,#NAME?,MATCH($A4,#NAME?,0)+1,0)&gt;0,1,0)</formula>
    </cfRule>
  </conditionalFormatting>
  <conditionalFormatting sqref="U4 U7:U1048576">
    <cfRule type="expression" dxfId="459"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8" priority="104">
      <formula>IF(VLOOKUP($U$3,#NAME?,MATCH($A4,#NAME?,0)+1,0)&gt;0,1,0)</formula>
    </cfRule>
  </conditionalFormatting>
  <conditionalFormatting sqref="V4 V7:V1048576">
    <cfRule type="expression" dxfId="457"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6" priority="73">
      <formula>IF(LEN(P5)&gt;0,1,0)</formula>
    </cfRule>
  </conditionalFormatting>
  <conditionalFormatting sqref="V7:V1048576 V4">
    <cfRule type="expression" dxfId="455" priority="109">
      <formula>IF(VLOOKUP($V$3,#NAME?,MATCH($A4,#NAME?,0)+1,0)&gt;0,1,0)</formula>
    </cfRule>
  </conditionalFormatting>
  <conditionalFormatting sqref="W4:W204">
    <cfRule type="expression" dxfId="454" priority="1051">
      <formula>IF(VLOOKUP($N$3,#NAME?,MATCH($A4,#NAME?,0)+1,0)&gt;0,1,0)</formula>
    </cfRule>
    <cfRule type="expression" dxfId="453"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2" priority="114">
      <formula>IF(VLOOKUP($W$3,#NAME?,MATCH($A5,#NAME?,0)+1,0)&gt;0,1,0)</formula>
    </cfRule>
    <cfRule type="expression" dxfId="451" priority="117">
      <formula>AND(IF(IFERROR(VLOOKUP($W$3,#NAME?,MATCH($A5,#NAME?,0)+1,0),0)&gt;0,0,1),IF(IFERROR(VLOOKUP($W$3,#NAME?,MATCH($A5,#NAME?,0)+1,0),0)&gt;0,0,1),IF(IFERROR(VLOOKUP($W$3,#NAME?,MATCH($A5,#NAME?,0)+1,0),0)&gt;0,0,1),IF(IFERROR(MATCH($A5,#NAME?,0),0)&gt;0,1,0))</formula>
    </cfRule>
  </conditionalFormatting>
  <conditionalFormatting sqref="W4:X204">
    <cfRule type="expression" dxfId="450" priority="1050">
      <formula>IF(LEN(W4)&gt;0,1,0)</formula>
    </cfRule>
  </conditionalFormatting>
  <conditionalFormatting sqref="W5:Z1048576">
    <cfRule type="expression" dxfId="449" priority="113">
      <formula>IF(LEN(W5)&gt;0,1,0)</formula>
    </cfRule>
  </conditionalFormatting>
  <conditionalFormatting sqref="X4">
    <cfRule type="expression" dxfId="448" priority="1056">
      <formula>IF(VLOOKUP($O$3,#NAME?,MATCH($A4,#NAME?,0)+1,0)&gt;0,1,0)</formula>
    </cfRule>
    <cfRule type="expression" dxfId="447" priority="1059">
      <formula>AND(IF(IFERROR(VLOOKUP($O$3,#NAME?,MATCH($A4,#NAME?,0)+1,0),0)&gt;0,0,1),IF(IFERROR(VLOOKUP($O$3,#NAME?,MATCH($A4,#NAME?,0)+1,0),0)&gt;0,0,1),IF(IFERROR(VLOOKUP($O$3,#NAME?,MATCH($A4,#NAME?,0)+1,0),0)&gt;0,0,1),IF(IFERROR(MATCH($A4,#NAME?,0),0)&gt;0,1,0))</formula>
    </cfRule>
  </conditionalFormatting>
  <conditionalFormatting sqref="X5:X204">
    <cfRule type="expression" dxfId="446" priority="1079">
      <formula>AND(IF(IFERROR(VLOOKUP($B$3,#NAME?,MATCH($A5,#NAME?,0)+1,0),0)&gt;0,0,1),IF(IFERROR(VLOOKUP($B$3,#NAME?,MATCH($A5,#NAME?,0)+1,0),0)&gt;0,0,1),IF(IFERROR(VLOOKUP($B$3,#NAME?,MATCH($A5,#NAME?,0)+1,0),0)&gt;0,0,1),IF(IFERROR(MATCH($A5,#NAME?,0),0)&gt;0,1,0))</formula>
    </cfRule>
    <cfRule type="expression" dxfId="445" priority="1076">
      <formula>IF(VLOOKUP($B$3,#NAME?,MATCH($A5,#NAME?,0)+1,0)&gt;0,1,0)</formula>
    </cfRule>
  </conditionalFormatting>
  <conditionalFormatting sqref="X5:X1048576">
    <cfRule type="expression" dxfId="444" priority="119">
      <formula>IF(VLOOKUP($X$3,#NAME?,MATCH($A5,#NAME?,0)+1,0)&gt;0,1,0)</formula>
    </cfRule>
    <cfRule type="expression" dxfId="443"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2" priority="124">
      <formula>IF(VLOOKUP($Y$3,#NAME?,MATCH($A5,#NAME?,0)+1,0)&gt;0,1,0)</formula>
    </cfRule>
    <cfRule type="expression" dxfId="441" priority="127">
      <formula>AND(IF(IFERROR(VLOOKUP($Y$3,#NAME?,MATCH($A5,#NAME?,0)+1,0),0)&gt;0,0,1),IF(IFERROR(VLOOKUP($Y$3,#NAME?,MATCH($A5,#NAME?,0)+1,0),0)&gt;0,0,1),IF(IFERROR(VLOOKUP($Y$3,#NAME?,MATCH($A5,#NAME?,0)+1,0),0)&gt;0,0,1),IF(IFERROR(MATCH($A5,#NAME?,0),0)&gt;0,1,0))</formula>
    </cfRule>
  </conditionalFormatting>
  <conditionalFormatting sqref="Z4:Z204">
    <cfRule type="expression" dxfId="440" priority="1060">
      <formula>IF(LEN(Z4)&gt;0,1,0)</formula>
    </cfRule>
    <cfRule type="expression" dxfId="439" priority="1061">
      <formula>IF(VLOOKUP($Q$3,#NAME?,MATCH($A4,#NAME?,0)+1,0)&gt;0,1,0)</formula>
    </cfRule>
    <cfRule type="expression" dxfId="438"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7" priority="129">
      <formula>IF(VLOOKUP($Z$3,#NAME?,MATCH($A5,#NAME?,0)+1,0)&gt;0,1,0)</formula>
    </cfRule>
    <cfRule type="expression" dxfId="436"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5" priority="134">
      <formula>IF(VLOOKUP($AA$3,#NAME?,MATCH($A4,#NAME?,0)+1,0)&gt;0,1,0)</formula>
    </cfRule>
    <cfRule type="expression" dxfId="434" priority="133">
      <formula>IF(LEN(AA4)&gt;0,1,0)</formula>
    </cfRule>
    <cfRule type="expression" dxfId="433"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2" priority="138">
      <formula>IF(LEN(AB4)&gt;0,1,0)</formula>
    </cfRule>
    <cfRule type="expression" dxfId="431" priority="139">
      <formula>IF(VLOOKUP($AB$3,#NAME?,MATCH($A4,#NAME?,0)+1,0)&gt;0,1,0)</formula>
    </cfRule>
    <cfRule type="expression" dxfId="430"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9" priority="143">
      <formula>IF(LEN(#REF!)&gt;0,1,0)</formula>
    </cfRule>
    <cfRule type="expression" dxfId="428" priority="144">
      <formula>IF(VLOOKUP($AC$3,#NAME?,MATCH(#REF!,#NAME?,0)+1,0)&gt;0,1,0)</formula>
    </cfRule>
    <cfRule type="expression" dxfId="427" priority="145">
      <formula>IF(VLOOKUP($AC$3,#NAME?,MATCH(#REF!,#NAME?,0)+1,0)&gt;0,1,0)</formula>
    </cfRule>
    <cfRule type="expression" dxfId="426" priority="146">
      <formula>IF(VLOOKUP($AC$3,#NAME?,MATCH(#REF!,#NAME?,0)+1,0)&gt;0,1,0)</formula>
    </cfRule>
  </conditionalFormatting>
  <conditionalFormatting sqref="AC4 AB5:AB204 AC7:AC1048576">
    <cfRule type="expression" dxfId="425"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4" priority="152">
      <formula>AND(IF(IFERROR(VLOOKUP($AD$3,#NAME?,MATCH($A4,#NAME?,0)+1,0),0)&gt;0,0,1),IF(IFERROR(VLOOKUP($AD$3,#NAME?,MATCH($A4,#NAME?,0)+1,0),0)&gt;0,0,1),IF(IFERROR(VLOOKUP($AD$3,#NAME?,MATCH($A4,#NAME?,0)+1,0),0)&gt;0,0,1),IF(IFERROR(MATCH($A4,#NAME?,0),0)&gt;0,1,0))</formula>
    </cfRule>
    <cfRule type="expression" dxfId="423" priority="149">
      <formula>IF(VLOOKUP($AD$3,#NAME?,MATCH($A4,#NAME?,0)+1,0)&gt;0,1,0)</formula>
    </cfRule>
  </conditionalFormatting>
  <conditionalFormatting sqref="AD4:AI1048576">
    <cfRule type="expression" dxfId="422" priority="148">
      <formula>IF(LEN(AD4)&gt;0,1,0)</formula>
    </cfRule>
  </conditionalFormatting>
  <conditionalFormatting sqref="AE4:AE1048576">
    <cfRule type="expression" dxfId="421" priority="154">
      <formula>IF(VLOOKUP($AE$3,#NAME?,MATCH($A4,#NAME?,0)+1,0)&gt;0,1,0)</formula>
    </cfRule>
    <cfRule type="expression" dxfId="420"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9" priority="159">
      <formula>IF(VLOOKUP($AF$3,#NAME?,MATCH($A4,#NAME?,0)+1,0)&gt;0,1,0)</formula>
    </cfRule>
    <cfRule type="expression" dxfId="418"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7" priority="164">
      <formula>IF(VLOOKUP($AG$3,#NAME?,MATCH($A4,#NAME?,0)+1,0)&gt;0,1,0)</formula>
    </cfRule>
    <cfRule type="expression" dxfId="416"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5" priority="169">
      <formula>IF(VLOOKUP($AH$3,#NAME?,MATCH($A4,#NAME?,0)+1,0)&gt;0,1,0)</formula>
    </cfRule>
    <cfRule type="expression" dxfId="414"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3" priority="174">
      <formula>IF(VLOOKUP($AI$3,#NAME?,MATCH($A4,#NAME?,0)+1,0)&gt;0,1,0)</formula>
    </cfRule>
    <cfRule type="expression" dxfId="412"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1" priority="178">
      <formula>IF(LEN(AJ4)&gt;0,1,0)</formula>
    </cfRule>
    <cfRule type="expression" dxfId="410" priority="179">
      <formula>IF(VLOOKUP($AJ$3,#NAME?,MATCH($A4,#NAME?,0)+1,0)&gt;0,1,0)</formula>
    </cfRule>
    <cfRule type="expression" dxfId="409"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8" priority="184">
      <formula>IF(VLOOKUP($AK$3,#NAME?,MATCH($A4,#NAME?,0)+1,0)&gt;0,1,0)</formula>
    </cfRule>
    <cfRule type="expression" dxfId="407"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6" priority="183">
      <formula>IF(LEN(AK4)&gt;0,1,0)</formula>
    </cfRule>
  </conditionalFormatting>
  <conditionalFormatting sqref="AL4:AL1048576">
    <cfRule type="expression" dxfId="405" priority="189">
      <formula>IF(VLOOKUP($AL$3,#NAME?,MATCH($A4,#NAME?,0)+1,0)&gt;0,1,0)</formula>
    </cfRule>
    <cfRule type="expression" dxfId="404"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3" priority="194">
      <formula>IF(VLOOKUP($AM$3,#NAME?,MATCH($A4,#NAME?,0)+1,0)&gt;0,1,0)</formula>
    </cfRule>
    <cfRule type="expression" dxfId="40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1" priority="202">
      <formula>AND(IF(IFERROR(VLOOKUP($AN$3,#NAME?,MATCH($A4,#NAME?,0)+1,0),0)&gt;0,0,1),IF(IFERROR(VLOOKUP($AN$3,#NAME?,MATCH($A4,#NAME?,0)+1,0),0)&gt;0,0,1),IF(IFERROR(VLOOKUP($AN$3,#NAME?,MATCH($A4,#NAME?,0)+1,0),0)&gt;0,0,1),IF(IFERROR(MATCH($A4,#NAME?,0),0)&gt;0,1,0))</formula>
    </cfRule>
    <cfRule type="expression" dxfId="400" priority="199">
      <formula>IF(VLOOKUP($AN$3,#NAME?,MATCH($A4,#NAME?,0)+1,0)&gt;0,1,0)</formula>
    </cfRule>
  </conditionalFormatting>
  <conditionalFormatting sqref="AO4:AO1048576">
    <cfRule type="expression" dxfId="399" priority="204">
      <formula>IF(VLOOKUP($AO$3,#NAME?,MATCH($A4,#NAME?,0)+1,0)&gt;0,1,0)</formula>
    </cfRule>
    <cfRule type="expression" dxfId="398"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97" priority="212">
      <formula>AND(IF(IFERROR(VLOOKUP($AP$3,#NAME?,MATCH($A4,#NAME?,0)+1,0),0)&gt;0,0,1),IF(IFERROR(VLOOKUP($AP$3,#NAME?,MATCH($A4,#NAME?,0)+1,0),0)&gt;0,0,1),IF(IFERROR(VLOOKUP($AP$3,#NAME?,MATCH($A4,#NAME?,0)+1,0),0)&gt;0,0,1),IF(IFERROR(MATCH($A4,#NAME?,0),0)&gt;0,1,0))</formula>
    </cfRule>
    <cfRule type="expression" dxfId="396" priority="209">
      <formula>IF(VLOOKUP($AP$3,#NAME?,MATCH($A4,#NAME?,0)+1,0)&gt;0,1,0)</formula>
    </cfRule>
  </conditionalFormatting>
  <conditionalFormatting sqref="AQ4:AQ1048576">
    <cfRule type="expression" dxfId="395" priority="217">
      <formula>AND(IF(IFERROR(VLOOKUP($AQ$3,#NAME?,MATCH($A4,#NAME?,0)+1,0),0)&gt;0,0,1),IF(IFERROR(VLOOKUP($AQ$3,#NAME?,MATCH($A4,#NAME?,0)+1,0),0)&gt;0,0,1),IF(IFERROR(VLOOKUP($AQ$3,#NAME?,MATCH($A4,#NAME?,0)+1,0),0)&gt;0,0,1),IF(IFERROR(MATCH($A4,#NAME?,0),0)&gt;0,1,0))</formula>
    </cfRule>
    <cfRule type="expression" dxfId="394" priority="214">
      <formula>IF(VLOOKUP($AQ$3,#NAME?,MATCH($A4,#NAME?,0)+1,0)&gt;0,1,0)</formula>
    </cfRule>
  </conditionalFormatting>
  <conditionalFormatting sqref="AR4:AR1048576">
    <cfRule type="expression" dxfId="393" priority="222">
      <formula>AND(IF(IFERROR(VLOOKUP($AR$3,#NAME?,MATCH($A4,#NAME?,0)+1,0),0)&gt;0,0,1),IF(IFERROR(VLOOKUP($AR$3,#NAME?,MATCH($A4,#NAME?,0)+1,0),0)&gt;0,0,1),IF(IFERROR(VLOOKUP($AR$3,#NAME?,MATCH($A4,#NAME?,0)+1,0),0)&gt;0,0,1),IF(IFERROR(MATCH($A4,#NAME?,0),0)&gt;0,1,0))</formula>
    </cfRule>
    <cfRule type="expression" dxfId="392" priority="219">
      <formula>IF(VLOOKUP($AR$3,#NAME?,MATCH($A4,#NAME?,0)+1,0)&gt;0,1,0)</formula>
    </cfRule>
  </conditionalFormatting>
  <conditionalFormatting sqref="AS4:AS1048576">
    <cfRule type="expression" dxfId="391" priority="224">
      <formula>IF(VLOOKUP($AS$3,#NAME?,MATCH($A4,#NAME?,0)+1,0)&gt;0,1,0)</formula>
    </cfRule>
    <cfRule type="expression" dxfId="390"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9" priority="228">
      <formula>IF(LEN(AT4)&gt;0,1,0)</formula>
    </cfRule>
    <cfRule type="expression" dxfId="388" priority="229">
      <formula>IF(VLOOKUP($AT$3,#NAME?,MATCH($A4,#NAME?,0)+1,0)&gt;0,1,0)</formula>
    </cfRule>
    <cfRule type="expression" dxfId="38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6" priority="234">
      <formula>IF(VLOOKUP($AU$3,#NAME?,MATCH($A4,#NAME?,0)+1,0)&gt;0,1,0)</formula>
    </cfRule>
    <cfRule type="expression" dxfId="385" priority="233">
      <formula>IF(LEN(AU4)&gt;0,1,0)</formula>
    </cfRule>
    <cfRule type="expression" dxfId="384"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3"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2" priority="239">
      <formula>IF(VLOOKUP($AV$3,#NAME?,MATCH($A4,#NAME?,0)+1,0)&gt;0,1,0)</formula>
    </cfRule>
  </conditionalFormatting>
  <conditionalFormatting sqref="AV7:AW1048576 AV4:AW4">
    <cfRule type="expression" dxfId="381" priority="238">
      <formula>IF(LEN(AV4)&gt;0,1,0)</formula>
    </cfRule>
  </conditionalFormatting>
  <conditionalFormatting sqref="AW4 AW7:AW1048576">
    <cfRule type="expression" dxfId="380" priority="247">
      <formula>AND(IF(IFERROR(VLOOKUP($AW$3,#NAME?,MATCH($A4,#NAME?,0)+1,0),0)&gt;0,0,1),IF(IFERROR(VLOOKUP($AW$3,#NAME?,MATCH($A4,#NAME?,0)+1,0),0)&gt;0,0,1),IF(IFERROR(VLOOKUP($AW$3,#NAME?,MATCH($A4,#NAME?,0)+1,0),0)&gt;0,0,1),IF(IFERROR(MATCH($A4,#NAME?,0),0)&gt;0,1,0))</formula>
    </cfRule>
    <cfRule type="expression" dxfId="379" priority="244">
      <formula>IF(VLOOKUP($AW$3,#NAME?,MATCH($A4,#NAME?,0)+1,0)&gt;0,1,0)</formula>
    </cfRule>
  </conditionalFormatting>
  <conditionalFormatting sqref="AX4:AX1048576">
    <cfRule type="expression" dxfId="378" priority="249">
      <formula>IF(VLOOKUP($AX$3,#NAME?,MATCH($A4,#NAME?,0)+1,0)&gt;0,1,0)</formula>
    </cfRule>
    <cfRule type="expression" dxfId="377"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499">
      <formula>IF(VLOOKUP($CW$3,#NAME?,MATCH($A4,#NAME?,0)+1,0)&gt;0,1,0)</formula>
    </cfRule>
    <cfRule type="expression" dxfId="268"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3">
      <formula>AND(IF(IFERROR(VLOOKUP($CY$3,#NAME?,MATCH($A4,#NAME?,0)+1,0),0)&gt;0,0,1),IF(IFERROR(VLOOKUP($CY$3,#NAME?,MATCH($A4,#NAME?,0)+1,0),0)&gt;0,0,1),IF(IFERROR(VLOOKUP($CY$3,#NAME?,MATCH($A4,#NAME?,0)+1,0),0)&gt;0,0,1),IF(IFERROR(MATCH($A4,#NAME?,0),0)&gt;0,1,0))</formula>
    </cfRule>
    <cfRule type="expression" dxfId="264" priority="510">
      <formula>IF(VLOOKUP($CY$3,#NAME?,MATCH($A4,#NAME?,0)+1,0)&gt;0,1,0)</formula>
    </cfRule>
    <cfRule type="expression" dxfId="263" priority="509">
      <formula>IF(LEN(CY4)&gt;0,1,0)</formula>
    </cfRule>
    <cfRule type="expression" dxfId="262" priority="508">
      <formula>AND(AND(OR(AND(AND(OR(NOT(CZ4="Yes"),CZ4="")))),A4&lt;&gt;""))</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33">
      <formula>IF(LEN(DC4)&gt;0,1,0)</formula>
    </cfRule>
    <cfRule type="expression" dxfId="247" priority="534">
      <formula>IF(VLOOKUP($DC$3,#NAME?,MATCH($A4,#NAME?,0)+1,0)&gt;0,1,0)</formula>
    </cfRule>
    <cfRule type="expression" dxfId="246"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2">
      <formula>AND(AND(OR(AND(OR(OR(NOT(CO4&lt;&gt;"DEFAULT"),CO4="")))),A4&lt;&gt;""))</formula>
    </cfRule>
    <cfRule type="expression" dxfId="153" priority="683">
      <formula>IF(LEN(EC4)&gt;0,1,0)</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0">
      <formula>IF(VLOOKUP($EK$3,#NAME?,MATCH($A4,#NAME?,0)+1,0)&gt;0,1,0)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7" sqref="B37"/>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351</v>
      </c>
      <c r="B1" s="39"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1" t="s">
        <v>352</v>
      </c>
      <c r="F1" s="1"/>
      <c r="G1" s="1"/>
      <c r="H1" s="40"/>
      <c r="I1" s="40"/>
    </row>
    <row r="2" spans="1:22" ht="14" x14ac:dyDescent="0.15">
      <c r="A2" s="38" t="s">
        <v>353</v>
      </c>
      <c r="B2" s="39"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x14ac:dyDescent="0.15">
      <c r="A3" s="38" t="s">
        <v>354</v>
      </c>
      <c r="B3" s="41" t="s">
        <v>355</v>
      </c>
      <c r="C3" s="38" t="s">
        <v>356</v>
      </c>
      <c r="D3" s="38" t="s">
        <v>357</v>
      </c>
      <c r="E3" s="38" t="s">
        <v>358</v>
      </c>
      <c r="F3" s="38" t="s">
        <v>359</v>
      </c>
      <c r="G3" s="38" t="s">
        <v>360</v>
      </c>
      <c r="H3" s="38" t="s">
        <v>361</v>
      </c>
      <c r="I3" s="38" t="s">
        <v>362</v>
      </c>
      <c r="J3" s="38" t="s">
        <v>363</v>
      </c>
      <c r="K3" s="38" t="s">
        <v>364</v>
      </c>
      <c r="L3" s="38" t="s">
        <v>365</v>
      </c>
      <c r="M3" s="38" t="s">
        <v>366</v>
      </c>
      <c r="N3" s="38" t="s">
        <v>367</v>
      </c>
      <c r="O3" s="38" t="s">
        <v>368</v>
      </c>
      <c r="V3" t="s">
        <v>369</v>
      </c>
    </row>
    <row r="4" spans="1:22" ht="14" x14ac:dyDescent="0.15">
      <c r="A4" s="38" t="s">
        <v>370</v>
      </c>
      <c r="B4" s="42">
        <v>51.99</v>
      </c>
      <c r="C4" s="43" t="b">
        <f>FALSE()</f>
        <v>0</v>
      </c>
      <c r="D4" s="43" t="b">
        <f>TRUE()</f>
        <v>1</v>
      </c>
      <c r="E4" s="37">
        <v>5714401571018</v>
      </c>
      <c r="F4" s="37" t="s">
        <v>371</v>
      </c>
      <c r="G4" s="44"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5" t="b">
        <f>TRUE()</f>
        <v>1</v>
      </c>
      <c r="J4" s="46" t="b">
        <f>FALSE()</f>
        <v>0</v>
      </c>
      <c r="K4" s="37" t="s">
        <v>373</v>
      </c>
      <c r="L4" s="47" t="b">
        <f>FALSE()</f>
        <v>0</v>
      </c>
      <c r="M4" s="48" t="str">
        <f t="shared" ref="M4:M35" si="0">IF(ISBLANK(K4),"",IF(L4, "https://raw.githubusercontent.com/PatrickVibild/TellusAmazonPictures/master/pictures/"&amp;K4&amp;"/1.jpg","https://download.lenovo.com/Images/Parts/"&amp;K4&amp;"/"&amp;K4&amp;"_A.jpg"))</f>
        <v>https://download.lenovo.com/Images/Parts/01AX172/01AX172_A.jpg</v>
      </c>
      <c r="N4" s="48" t="str">
        <f t="shared" ref="N4:N35" si="1">IF(ISBLANK(K4),"",IF(L4, "https://raw.githubusercontent.com/PatrickVibild/TellusAmazonPictures/master/pictures/"&amp;K4&amp;"/2.jpg","https://download.lenovo.com/Images/Parts/"&amp;K4&amp;"/"&amp;K4&amp;"_B.jpg"))</f>
        <v>https://download.lenovo.com/Images/Parts/01AX172/01AX172_B.jpg</v>
      </c>
      <c r="O4" s="49" t="str">
        <f t="shared" ref="O4:O35" si="2">IF(ISBLANK(K4),"",IF(L4, "https://raw.githubusercontent.com/PatrickVibild/TellusAmazonPictures/master/pictures/"&amp;K4&amp;"/3.jpg","https://download.lenovo.com/Images/Parts/"&amp;K4&amp;"/"&amp;K4&amp;"_details.jpg"))</f>
        <v>https://download.lenovo.com/Images/Parts/01AX172/01AX172_details.jpg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44">
        <f>MATCH(G4,options!$D$1:$D$20,0)</f>
        <v>1</v>
      </c>
    </row>
    <row r="5" spans="1:22" ht="14" x14ac:dyDescent="0.15">
      <c r="A5" s="38" t="s">
        <v>374</v>
      </c>
      <c r="B5" s="42">
        <v>51.99</v>
      </c>
      <c r="C5" s="43" t="b">
        <f>FALSE()</f>
        <v>0</v>
      </c>
      <c r="D5" s="43" t="b">
        <f>TRUE()</f>
        <v>1</v>
      </c>
      <c r="E5" s="37">
        <v>5714401571025</v>
      </c>
      <c r="F5" s="37" t="s">
        <v>375</v>
      </c>
      <c r="G5" s="44"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5" t="b">
        <f>TRUE()</f>
        <v>1</v>
      </c>
      <c r="J5" s="46" t="b">
        <f>FALSE()</f>
        <v>0</v>
      </c>
      <c r="K5" s="37" t="s">
        <v>377</v>
      </c>
      <c r="L5" s="47" t="b">
        <f>FALSE()</f>
        <v>0</v>
      </c>
      <c r="M5" s="48" t="str">
        <f t="shared" si="0"/>
        <v>https://download.lenovo.com/Images/Parts/01AX131/01AX131_A.jpg</v>
      </c>
      <c r="N5" s="48" t="str">
        <f t="shared" si="1"/>
        <v>https://download.lenovo.com/Images/Parts/01AX131/01AX131_B.jpg</v>
      </c>
      <c r="O5" s="49" t="str">
        <f t="shared" si="2"/>
        <v>https://download.lenovo.com/Images/Parts/01AX131/01AX131_details.jpg</v>
      </c>
      <c r="P5" t="str">
        <f t="shared" si="3"/>
        <v/>
      </c>
      <c r="Q5" t="str">
        <f t="shared" si="4"/>
        <v/>
      </c>
      <c r="R5" t="str">
        <f t="shared" si="5"/>
        <v/>
      </c>
      <c r="S5" t="str">
        <f t="shared" si="6"/>
        <v/>
      </c>
      <c r="T5" t="str">
        <f t="shared" si="7"/>
        <v/>
      </c>
      <c r="U5" t="str">
        <f t="shared" si="8"/>
        <v/>
      </c>
      <c r="V5" s="44">
        <f>MATCH(G5,options!$D$1:$D$20,0)</f>
        <v>2</v>
      </c>
    </row>
    <row r="6" spans="1:22" ht="14" x14ac:dyDescent="0.15">
      <c r="A6" s="38" t="s">
        <v>378</v>
      </c>
      <c r="B6" s="50" t="s">
        <v>379</v>
      </c>
      <c r="C6" s="43" t="b">
        <f>FALSE()</f>
        <v>0</v>
      </c>
      <c r="D6" s="43" t="b">
        <f>TRUE()</f>
        <v>1</v>
      </c>
      <c r="E6" s="37">
        <v>5714401571032</v>
      </c>
      <c r="F6" s="37" t="s">
        <v>380</v>
      </c>
      <c r="G6" s="44" t="s">
        <v>381</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5" t="b">
        <f>TRUE()</f>
        <v>1</v>
      </c>
      <c r="J6" s="46" t="b">
        <f>FALSE()</f>
        <v>0</v>
      </c>
      <c r="K6" s="37" t="s">
        <v>382</v>
      </c>
      <c r="L6" s="47" t="b">
        <f>FALSE()</f>
        <v>0</v>
      </c>
      <c r="M6" s="48" t="str">
        <f t="shared" si="0"/>
        <v>https://download.lenovo.com/Images/Parts/01AX177/01AX177_A.jpg</v>
      </c>
      <c r="N6" s="48" t="str">
        <f t="shared" si="1"/>
        <v>https://download.lenovo.com/Images/Parts/01AX177/01AX177_B.jpg</v>
      </c>
      <c r="O6" s="49" t="str">
        <f t="shared" si="2"/>
        <v>https://download.lenovo.com/Images/Parts/01AX177/01AX177_details.jpg</v>
      </c>
      <c r="P6" t="str">
        <f t="shared" si="3"/>
        <v/>
      </c>
      <c r="Q6" t="str">
        <f t="shared" si="4"/>
        <v/>
      </c>
      <c r="R6" t="str">
        <f t="shared" si="5"/>
        <v/>
      </c>
      <c r="S6" t="str">
        <f t="shared" si="6"/>
        <v/>
      </c>
      <c r="T6" t="str">
        <f t="shared" si="7"/>
        <v/>
      </c>
      <c r="U6" t="str">
        <f t="shared" si="8"/>
        <v/>
      </c>
      <c r="V6" s="44">
        <f>MATCH(G6,options!$D$1:$D$20,0)</f>
        <v>3</v>
      </c>
    </row>
    <row r="7" spans="1:22" ht="14" x14ac:dyDescent="0.15">
      <c r="A7" s="38" t="s">
        <v>383</v>
      </c>
      <c r="B7" s="51" t="str">
        <f>IF(B6=options!C1,"41","41")</f>
        <v>41</v>
      </c>
      <c r="C7" s="43" t="b">
        <f>FALSE()</f>
        <v>0</v>
      </c>
      <c r="D7" s="43" t="b">
        <f>TRUE()</f>
        <v>1</v>
      </c>
      <c r="E7" s="37">
        <v>5714401571049</v>
      </c>
      <c r="F7" s="37" t="s">
        <v>384</v>
      </c>
      <c r="G7" s="44" t="s">
        <v>385</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5" t="b">
        <f>TRUE()</f>
        <v>1</v>
      </c>
      <c r="J7" s="46" t="b">
        <f>FALSE()</f>
        <v>0</v>
      </c>
      <c r="K7" s="37" t="s">
        <v>386</v>
      </c>
      <c r="L7" s="47" t="b">
        <f>FALSE()</f>
        <v>0</v>
      </c>
      <c r="M7" s="48" t="str">
        <f t="shared" si="0"/>
        <v>https://download.lenovo.com/Images/Parts/01AX130/01AX130_A.jpg</v>
      </c>
      <c r="N7" s="48" t="str">
        <f t="shared" si="1"/>
        <v>https://download.lenovo.com/Images/Parts/01AX130/01AX130_B.jpg</v>
      </c>
      <c r="O7" s="49" t="str">
        <f t="shared" si="2"/>
        <v>https://download.lenovo.com/Images/Parts/01AX130/01AX130_details.jpg</v>
      </c>
      <c r="P7" t="str">
        <f t="shared" si="3"/>
        <v/>
      </c>
      <c r="Q7" t="str">
        <f t="shared" si="4"/>
        <v/>
      </c>
      <c r="R7" t="str">
        <f t="shared" si="5"/>
        <v/>
      </c>
      <c r="S7" t="str">
        <f t="shared" si="6"/>
        <v/>
      </c>
      <c r="T7" t="str">
        <f t="shared" si="7"/>
        <v/>
      </c>
      <c r="U7" t="str">
        <f t="shared" si="8"/>
        <v/>
      </c>
      <c r="V7" s="44">
        <f>MATCH(G7,options!$D$1:$D$20,0)</f>
        <v>4</v>
      </c>
    </row>
    <row r="8" spans="1:22" ht="14" x14ac:dyDescent="0.15">
      <c r="A8" s="38" t="s">
        <v>387</v>
      </c>
      <c r="B8" s="51" t="str">
        <f>IF(B6=options!C1,"17","17")</f>
        <v>17</v>
      </c>
      <c r="C8" s="43" t="b">
        <f>FALSE()</f>
        <v>0</v>
      </c>
      <c r="D8" s="43" t="b">
        <f>TRUE()</f>
        <v>1</v>
      </c>
      <c r="E8" s="37">
        <v>5714401571056</v>
      </c>
      <c r="F8" s="37" t="s">
        <v>388</v>
      </c>
      <c r="G8" s="44" t="s">
        <v>389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5" t="b">
        <f>TRUE()</f>
        <v>1</v>
      </c>
      <c r="J8" s="46" t="b">
        <f>FALSE()</f>
        <v>0</v>
      </c>
      <c r="K8" s="37" t="s">
        <v>390</v>
      </c>
      <c r="L8" s="47" t="b">
        <f>FALSE()</f>
        <v>0</v>
      </c>
      <c r="M8" s="48" t="str">
        <f t="shared" si="0"/>
        <v>https://download.lenovo.com/Images/Parts/01AX149/01AX149_A.jpg</v>
      </c>
      <c r="N8" s="48" t="str">
        <f t="shared" si="1"/>
        <v>https://download.lenovo.com/Images/Parts/01AX149/01AX149_B.jpg</v>
      </c>
      <c r="O8" s="49" t="str">
        <f t="shared" si="2"/>
        <v>https://download.lenovo.com/Images/Parts/01AX149/01AX149_details.jpg</v>
      </c>
      <c r="P8" t="str">
        <f t="shared" si="3"/>
        <v/>
      </c>
      <c r="Q8" t="str">
        <f t="shared" si="4"/>
        <v/>
      </c>
      <c r="R8" t="str">
        <f t="shared" si="5"/>
        <v/>
      </c>
      <c r="S8" t="str">
        <f t="shared" si="6"/>
        <v/>
      </c>
      <c r="T8" t="str">
        <f t="shared" si="7"/>
        <v/>
      </c>
      <c r="U8" t="str">
        <f t="shared" si="8"/>
        <v/>
      </c>
      <c r="V8" s="44">
        <f>MATCH(G8,options!$D$1:$D$20,0)</f>
        <v>5</v>
      </c>
    </row>
    <row r="9" spans="1:22" ht="14" x14ac:dyDescent="0.15">
      <c r="A9" s="38" t="s">
        <v>391</v>
      </c>
      <c r="B9" s="51" t="str">
        <f>IF(B6=options!C1,"5","5")</f>
        <v>5</v>
      </c>
      <c r="C9" s="43" t="b">
        <f>FALSE()</f>
        <v>0</v>
      </c>
      <c r="D9" s="43" t="b">
        <f>TRUE()</f>
        <v>1</v>
      </c>
      <c r="E9" s="37">
        <v>5714401571063</v>
      </c>
      <c r="F9" s="37" t="s">
        <v>392</v>
      </c>
      <c r="G9" s="44" t="s">
        <v>393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45" t="b">
        <f>TRUE()</f>
        <v>1</v>
      </c>
      <c r="J9" s="46" t="b">
        <f>FALSE()</f>
        <v>0</v>
      </c>
      <c r="K9" s="37" t="s">
        <v>394</v>
      </c>
      <c r="L9" s="47" t="b">
        <f>FALSE()</f>
        <v>0</v>
      </c>
      <c r="M9" s="48" t="str">
        <f t="shared" si="0"/>
        <v>https://download.lenovo.com/Images/Parts/01EN353/01EN353_A.jpg</v>
      </c>
      <c r="N9" s="48" t="str">
        <f t="shared" si="1"/>
        <v>https://download.lenovo.com/Images/Parts/01EN353/01EN353_B.jpg</v>
      </c>
      <c r="O9" s="49" t="str">
        <f t="shared" si="2"/>
        <v>https://download.lenovo.com/Images/Parts/01EN353/01EN353_details.jpg</v>
      </c>
      <c r="P9" t="str">
        <f t="shared" si="3"/>
        <v/>
      </c>
      <c r="Q9" t="str">
        <f t="shared" si="4"/>
        <v/>
      </c>
      <c r="R9" t="str">
        <f t="shared" si="5"/>
        <v/>
      </c>
      <c r="S9" t="str">
        <f t="shared" si="6"/>
        <v/>
      </c>
      <c r="T9" t="str">
        <f t="shared" si="7"/>
        <v/>
      </c>
      <c r="U9" t="str">
        <f t="shared" si="8"/>
        <v/>
      </c>
      <c r="V9" s="44">
        <f>MATCH(G9,options!$D$1:$D$20,0)</f>
        <v>6</v>
      </c>
    </row>
    <row r="10" spans="1:22" ht="14" x14ac:dyDescent="0.15">
      <c r="A10" t="s">
        <v>395</v>
      </c>
      <c r="B10" s="52"/>
      <c r="C10" s="43" t="b">
        <f>FALSE()</f>
        <v>0</v>
      </c>
      <c r="D10" s="43" t="b">
        <f>FALSE()</f>
        <v>0</v>
      </c>
      <c r="E10" s="37">
        <v>5714401571070</v>
      </c>
      <c r="F10" s="37" t="s">
        <v>396</v>
      </c>
      <c r="G10" s="44" t="s">
        <v>397</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45" t="b">
        <f>TRUE()</f>
        <v>1</v>
      </c>
      <c r="J10" s="46" t="b">
        <f>FALSE()</f>
        <v>0</v>
      </c>
      <c r="K10" s="37" t="s">
        <v>398</v>
      </c>
      <c r="L10" s="47" t="b">
        <f>FALSE()</f>
        <v>0</v>
      </c>
      <c r="M10" s="48" t="str">
        <f t="shared" si="0"/>
        <v>https://download.lenovo.com/Images/Parts/01AX126/01AX126_A.jpg</v>
      </c>
      <c r="N10" s="48" t="str">
        <f t="shared" si="1"/>
        <v>https://download.lenovo.com/Images/Parts/01AX126/01AX126_B.jpg</v>
      </c>
      <c r="O10" s="49" t="str">
        <f t="shared" si="2"/>
        <v>https://download.lenovo.com/Images/Parts/01AX126/01AX126_details.jpg</v>
      </c>
      <c r="P10" t="str">
        <f t="shared" si="3"/>
        <v/>
      </c>
      <c r="Q10" t="str">
        <f t="shared" si="4"/>
        <v/>
      </c>
      <c r="R10" t="str">
        <f t="shared" si="5"/>
        <v/>
      </c>
      <c r="S10" t="str">
        <f t="shared" si="6"/>
        <v/>
      </c>
      <c r="T10" t="str">
        <f t="shared" si="7"/>
        <v/>
      </c>
      <c r="U10" t="str">
        <f t="shared" si="8"/>
        <v/>
      </c>
      <c r="V10" s="44">
        <f>MATCH(G10,options!$D$1:$D$20,0)</f>
        <v>7</v>
      </c>
    </row>
    <row r="11" spans="1:22" ht="14" x14ac:dyDescent="0.15">
      <c r="A11" s="38" t="s">
        <v>399</v>
      </c>
      <c r="B11" s="53">
        <v>150</v>
      </c>
      <c r="C11" s="43" t="b">
        <f>FALSE()</f>
        <v>0</v>
      </c>
      <c r="D11" s="43" t="b">
        <f>FALSE()</f>
        <v>0</v>
      </c>
      <c r="E11" s="37">
        <v>5714401571087</v>
      </c>
      <c r="F11" s="37" t="s">
        <v>400</v>
      </c>
      <c r="G11" s="44" t="s">
        <v>401</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45" t="b">
        <f>TRUE()</f>
        <v>1</v>
      </c>
      <c r="J11" s="46" t="b">
        <f>FALSE()</f>
        <v>0</v>
      </c>
      <c r="K11" s="37" t="s">
        <v>402</v>
      </c>
      <c r="L11" s="47" t="b">
        <f>FALSE()</f>
        <v>0</v>
      </c>
      <c r="M11" s="48" t="str">
        <f t="shared" si="0"/>
        <v>https://download.lenovo.com/Images/Parts/01AX207/01AX207_A.jpg</v>
      </c>
      <c r="N11" s="48" t="str">
        <f t="shared" si="1"/>
        <v>https://download.lenovo.com/Images/Parts/01AX207/01AX207_B.jpg</v>
      </c>
      <c r="O11" s="49" t="str">
        <f t="shared" si="2"/>
        <v>https://download.lenovo.com/Images/Parts/01AX207/01AX207_details.jpg</v>
      </c>
      <c r="P11" t="str">
        <f t="shared" si="3"/>
        <v/>
      </c>
      <c r="Q11" t="str">
        <f t="shared" si="4"/>
        <v/>
      </c>
      <c r="R11" t="str">
        <f t="shared" si="5"/>
        <v/>
      </c>
      <c r="S11" t="str">
        <f t="shared" si="6"/>
        <v/>
      </c>
      <c r="T11" t="str">
        <f t="shared" si="7"/>
        <v/>
      </c>
      <c r="U11" t="str">
        <f t="shared" si="8"/>
        <v/>
      </c>
      <c r="V11" s="44">
        <f>MATCH(G11,options!$D$1:$D$20,0)</f>
        <v>8</v>
      </c>
    </row>
    <row r="12" spans="1:22" ht="14" x14ac:dyDescent="0.15">
      <c r="B12" s="52"/>
      <c r="C12" s="43" t="b">
        <f>FALSE()</f>
        <v>0</v>
      </c>
      <c r="D12" s="43" t="b">
        <f>FALSE()</f>
        <v>0</v>
      </c>
      <c r="E12" s="37">
        <v>5714401571094</v>
      </c>
      <c r="F12" s="37" t="s">
        <v>403</v>
      </c>
      <c r="G12" s="44" t="s">
        <v>404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45" t="b">
        <f>TRUE()</f>
        <v>1</v>
      </c>
      <c r="J12" s="46" t="b">
        <f>FALSE()</f>
        <v>0</v>
      </c>
      <c r="K12" s="37" t="s">
        <v>405</v>
      </c>
      <c r="L12" s="47" t="b">
        <f>FALSE()</f>
        <v>0</v>
      </c>
      <c r="M12" s="48" t="str">
        <f t="shared" si="0"/>
        <v>https://download.lenovo.com/Images/Parts/01AX168/01AX168_A.jpg</v>
      </c>
      <c r="N12" s="48" t="str">
        <f t="shared" si="1"/>
        <v>https://download.lenovo.com/Images/Parts/01AX168/01AX168_B.jpg</v>
      </c>
      <c r="O12" s="49" t="str">
        <f t="shared" si="2"/>
        <v>https://download.lenovo.com/Images/Parts/01AX168/01AX168_details.jpg</v>
      </c>
      <c r="P12" t="str">
        <f t="shared" si="3"/>
        <v/>
      </c>
      <c r="Q12" t="str">
        <f t="shared" si="4"/>
        <v/>
      </c>
      <c r="R12" t="str">
        <f t="shared" si="5"/>
        <v/>
      </c>
      <c r="S12" t="str">
        <f t="shared" si="6"/>
        <v/>
      </c>
      <c r="T12" t="str">
        <f t="shared" si="7"/>
        <v/>
      </c>
      <c r="U12" t="str">
        <f t="shared" si="8"/>
        <v/>
      </c>
      <c r="V12" s="44">
        <f>MATCH(G12,options!$D$1:$D$20,0)</f>
        <v>20</v>
      </c>
    </row>
    <row r="13" spans="1:22" ht="14" x14ac:dyDescent="0.15">
      <c r="A13" s="38" t="s">
        <v>406</v>
      </c>
      <c r="B13" s="37" t="s">
        <v>407</v>
      </c>
      <c r="C13" s="43" t="b">
        <f>FALSE()</f>
        <v>0</v>
      </c>
      <c r="D13" s="43" t="b">
        <f>FALSE()</f>
        <v>0</v>
      </c>
      <c r="E13" s="37">
        <v>5714401571100</v>
      </c>
      <c r="F13" s="37" t="s">
        <v>408</v>
      </c>
      <c r="G13" s="44" t="s">
        <v>409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45" t="b">
        <f>TRUE()</f>
        <v>1</v>
      </c>
      <c r="J13" s="46" t="b">
        <f>FALSE()</f>
        <v>0</v>
      </c>
      <c r="K13" s="37" t="s">
        <v>410</v>
      </c>
      <c r="L13" s="47" t="b">
        <f>FALSE()</f>
        <v>0</v>
      </c>
      <c r="M13" s="48" t="str">
        <f t="shared" si="0"/>
        <v>https://download.lenovo.com/Images/Parts/01AX169/01AX169_A.jpg</v>
      </c>
      <c r="N13" s="48" t="str">
        <f t="shared" si="1"/>
        <v>https://download.lenovo.com/Images/Parts/01AX169/01AX169_B.jpg</v>
      </c>
      <c r="O13" s="49" t="str">
        <f t="shared" si="2"/>
        <v>https://download.lenovo.com/Images/Parts/01AX169/01AX169_details.jpg</v>
      </c>
      <c r="P13" t="str">
        <f t="shared" si="3"/>
        <v/>
      </c>
      <c r="Q13" t="str">
        <f t="shared" si="4"/>
        <v/>
      </c>
      <c r="R13" t="str">
        <f t="shared" si="5"/>
        <v/>
      </c>
      <c r="S13" t="str">
        <f t="shared" si="6"/>
        <v/>
      </c>
      <c r="T13" t="str">
        <f t="shared" si="7"/>
        <v/>
      </c>
      <c r="U13" t="str">
        <f t="shared" si="8"/>
        <v/>
      </c>
      <c r="V13" s="44">
        <f>MATCH(G13,options!$D$1:$D$20,0)</f>
        <v>9</v>
      </c>
    </row>
    <row r="14" spans="1:22" ht="14" x14ac:dyDescent="0.15">
      <c r="A14" s="38" t="s">
        <v>411</v>
      </c>
      <c r="B14" s="37">
        <v>5714401571995</v>
      </c>
      <c r="C14" s="43" t="b">
        <f>FALSE()</f>
        <v>0</v>
      </c>
      <c r="D14" s="43" t="b">
        <f>FALSE()</f>
        <v>0</v>
      </c>
      <c r="E14" s="37">
        <v>5714401571117</v>
      </c>
      <c r="F14" s="37" t="s">
        <v>412</v>
      </c>
      <c r="G14" s="44" t="s">
        <v>413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45" t="b">
        <f>TRUE()</f>
        <v>1</v>
      </c>
      <c r="J14" s="46" t="b">
        <f>FALSE()</f>
        <v>0</v>
      </c>
      <c r="K14" s="37" t="s">
        <v>414</v>
      </c>
      <c r="L14" s="47" t="b">
        <f>FALSE()</f>
        <v>0</v>
      </c>
      <c r="M14" s="48" t="str">
        <f t="shared" si="0"/>
        <v>https://download.lenovo.com/Images/Parts/01AX215/01AX215_A.jpg</v>
      </c>
      <c r="N14" s="48" t="str">
        <f t="shared" si="1"/>
        <v>https://download.lenovo.com/Images/Parts/01AX215/01AX215_B.jpg</v>
      </c>
      <c r="O14" s="49" t="str">
        <f t="shared" si="2"/>
        <v>https://download.lenovo.com/Images/Parts/01AX215/01AX215_details.jpg</v>
      </c>
      <c r="P14" t="str">
        <f t="shared" si="3"/>
        <v/>
      </c>
      <c r="Q14" t="str">
        <f t="shared" si="4"/>
        <v/>
      </c>
      <c r="R14" t="str">
        <f t="shared" si="5"/>
        <v/>
      </c>
      <c r="S14" t="str">
        <f t="shared" si="6"/>
        <v/>
      </c>
      <c r="T14" t="str">
        <f t="shared" si="7"/>
        <v/>
      </c>
      <c r="U14" t="str">
        <f t="shared" si="8"/>
        <v/>
      </c>
      <c r="V14" s="44">
        <f>MATCH(G14,options!$D$1:$D$20,0)</f>
        <v>19</v>
      </c>
    </row>
    <row r="15" spans="1:22" ht="14" x14ac:dyDescent="0.15">
      <c r="B15" s="52"/>
      <c r="C15" s="43" t="b">
        <f>FALSE()</f>
        <v>0</v>
      </c>
      <c r="D15" s="43" t="b">
        <f>FALSE()</f>
        <v>0</v>
      </c>
      <c r="E15" s="37">
        <v>5714401571124</v>
      </c>
      <c r="F15" s="37" t="s">
        <v>415</v>
      </c>
      <c r="G15" s="44" t="s">
        <v>416</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45" t="b">
        <f>TRUE()</f>
        <v>1</v>
      </c>
      <c r="J15" s="46" t="b">
        <f>FALSE()</f>
        <v>0</v>
      </c>
      <c r="K15" s="37" t="s">
        <v>417</v>
      </c>
      <c r="L15" s="47" t="b">
        <f>FALSE()</f>
        <v>0</v>
      </c>
      <c r="M15" s="48" t="str">
        <f t="shared" si="0"/>
        <v>https://download.lenovo.com/Images/Parts/01AX219/01AX219_A.jpg</v>
      </c>
      <c r="N15" s="48" t="str">
        <f t="shared" si="1"/>
        <v>https://download.lenovo.com/Images/Parts/01AX219/01AX219_B.jpg</v>
      </c>
      <c r="O15" s="49" t="str">
        <f t="shared" si="2"/>
        <v>https://download.lenovo.com/Images/Parts/01AX219/01AX219_details.jpg</v>
      </c>
      <c r="P15" t="str">
        <f t="shared" si="3"/>
        <v/>
      </c>
      <c r="Q15" t="str">
        <f t="shared" si="4"/>
        <v/>
      </c>
      <c r="R15" t="str">
        <f t="shared" si="5"/>
        <v/>
      </c>
      <c r="S15" t="str">
        <f t="shared" si="6"/>
        <v/>
      </c>
      <c r="T15" t="str">
        <f t="shared" si="7"/>
        <v/>
      </c>
      <c r="U15" t="str">
        <f t="shared" si="8"/>
        <v/>
      </c>
      <c r="V15" s="44">
        <f>MATCH(G15,options!$D$1:$D$20,0)</f>
        <v>10</v>
      </c>
    </row>
    <row r="16" spans="1:22" ht="14" x14ac:dyDescent="0.15">
      <c r="A16" s="38" t="s">
        <v>418</v>
      </c>
      <c r="B16" s="39" t="s">
        <v>419</v>
      </c>
      <c r="C16" s="43" t="b">
        <f>FALSE()</f>
        <v>0</v>
      </c>
      <c r="D16" s="43" t="b">
        <f>FALSE()</f>
        <v>0</v>
      </c>
      <c r="E16" s="37">
        <v>5714401571131</v>
      </c>
      <c r="F16" s="37" t="s">
        <v>420</v>
      </c>
      <c r="G16" s="44" t="s">
        <v>421</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45" t="b">
        <f>TRUE()</f>
        <v>1</v>
      </c>
      <c r="J16" s="46" t="b">
        <f>FALSE()</f>
        <v>0</v>
      </c>
      <c r="K16" s="37" t="s">
        <v>422</v>
      </c>
      <c r="L16" s="47" t="b">
        <f>FALSE()</f>
        <v>0</v>
      </c>
      <c r="M16" s="48" t="str">
        <f t="shared" si="0"/>
        <v>https://download.lenovo.com/Images/Parts/01AX220/01AX220_A.jpg</v>
      </c>
      <c r="N16" s="48" t="str">
        <f t="shared" si="1"/>
        <v>https://download.lenovo.com/Images/Parts/01AX220/01AX220_B.jpg</v>
      </c>
      <c r="O16" s="49" t="str">
        <f t="shared" si="2"/>
        <v>https://download.lenovo.com/Images/Parts/01AX220/01AX220_details.jpg</v>
      </c>
      <c r="P16" t="str">
        <f t="shared" si="3"/>
        <v/>
      </c>
      <c r="Q16" t="str">
        <f t="shared" si="4"/>
        <v/>
      </c>
      <c r="R16" t="str">
        <f t="shared" si="5"/>
        <v/>
      </c>
      <c r="S16" t="str">
        <f t="shared" si="6"/>
        <v/>
      </c>
      <c r="T16" t="str">
        <f t="shared" si="7"/>
        <v/>
      </c>
      <c r="U16" t="str">
        <f t="shared" si="8"/>
        <v/>
      </c>
      <c r="V16" s="44">
        <f>MATCH(G16,options!$D$1:$D$20,0)</f>
        <v>11</v>
      </c>
    </row>
    <row r="17" spans="1:22" ht="14" x14ac:dyDescent="0.15">
      <c r="B17" s="52"/>
      <c r="C17" s="43" t="b">
        <f>FALSE()</f>
        <v>0</v>
      </c>
      <c r="D17" s="43" t="b">
        <f>FALSE()</f>
        <v>0</v>
      </c>
      <c r="E17" s="37">
        <v>5714401571148</v>
      </c>
      <c r="F17" s="37" t="s">
        <v>423</v>
      </c>
      <c r="G17" s="44" t="s">
        <v>424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45" t="b">
        <f>TRUE()</f>
        <v>1</v>
      </c>
      <c r="J17" s="46" t="b">
        <f>FALSE()</f>
        <v>0</v>
      </c>
      <c r="K17" s="37" t="s">
        <v>425</v>
      </c>
      <c r="L17" s="47" t="b">
        <f>FALSE()</f>
        <v>0</v>
      </c>
      <c r="M17" s="48" t="str">
        <f t="shared" si="0"/>
        <v>https://download.lenovo.com/Images/Parts/01AX221/01AX221_A.jpg</v>
      </c>
      <c r="N17" s="48" t="str">
        <f t="shared" si="1"/>
        <v>https://download.lenovo.com/Images/Parts/01AX221/01AX221_B.jpg</v>
      </c>
      <c r="O17" s="49" t="str">
        <f t="shared" si="2"/>
        <v>https://download.lenovo.com/Images/Parts/01AX221/01AX221_details.jpg</v>
      </c>
      <c r="P17" t="str">
        <f t="shared" si="3"/>
        <v/>
      </c>
      <c r="Q17" t="str">
        <f t="shared" si="4"/>
        <v/>
      </c>
      <c r="R17" t="str">
        <f t="shared" si="5"/>
        <v/>
      </c>
      <c r="S17" t="str">
        <f t="shared" si="6"/>
        <v/>
      </c>
      <c r="T17" t="str">
        <f t="shared" si="7"/>
        <v/>
      </c>
      <c r="U17" t="str">
        <f t="shared" si="8"/>
        <v/>
      </c>
      <c r="V17" s="44">
        <f>MATCH(G17,options!$D$1:$D$20,0)</f>
        <v>12</v>
      </c>
    </row>
    <row r="18" spans="1:22" ht="14" x14ac:dyDescent="0.15">
      <c r="A18" s="38" t="s">
        <v>426</v>
      </c>
      <c r="B18" s="53">
        <v>5</v>
      </c>
      <c r="C18" s="43" t="b">
        <f>FALSE()</f>
        <v>0</v>
      </c>
      <c r="D18" s="43" t="b">
        <f>FALSE()</f>
        <v>0</v>
      </c>
      <c r="E18" s="37">
        <v>5714401571155</v>
      </c>
      <c r="F18" s="37" t="s">
        <v>427</v>
      </c>
      <c r="G18" s="44" t="s">
        <v>428</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45" t="b">
        <f>TRUE()</f>
        <v>1</v>
      </c>
      <c r="J18" s="46" t="b">
        <f>FALSE()</f>
        <v>0</v>
      </c>
      <c r="K18" s="37" t="s">
        <v>429</v>
      </c>
      <c r="L18" s="47" t="b">
        <f>FALSE()</f>
        <v>0</v>
      </c>
      <c r="M18" s="48" t="str">
        <f t="shared" si="0"/>
        <v>https://download.lenovo.com/Images/Parts/01AX222/01AX222_A.jpg</v>
      </c>
      <c r="N18" s="48" t="str">
        <f t="shared" si="1"/>
        <v>https://download.lenovo.com/Images/Parts/01AX222/01AX222_B.jpg</v>
      </c>
      <c r="O18" s="49" t="str">
        <f t="shared" si="2"/>
        <v>https://download.lenovo.com/Images/Parts/01AX222/01AX222_details.jpg</v>
      </c>
      <c r="P18" t="str">
        <f t="shared" si="3"/>
        <v/>
      </c>
      <c r="Q18" t="str">
        <f t="shared" si="4"/>
        <v/>
      </c>
      <c r="R18" t="str">
        <f t="shared" si="5"/>
        <v/>
      </c>
      <c r="S18" t="str">
        <f t="shared" si="6"/>
        <v/>
      </c>
      <c r="T18" t="str">
        <f t="shared" si="7"/>
        <v/>
      </c>
      <c r="U18" t="str">
        <f t="shared" si="8"/>
        <v/>
      </c>
      <c r="V18" s="44">
        <f>MATCH(G18,options!$D$1:$D$20,0)</f>
        <v>13</v>
      </c>
    </row>
    <row r="19" spans="1:22" ht="14" x14ac:dyDescent="0.15">
      <c r="B19" s="52"/>
      <c r="C19" s="43" t="b">
        <f>FALSE()</f>
        <v>0</v>
      </c>
      <c r="D19" s="43" t="b">
        <f>FALSE()</f>
        <v>0</v>
      </c>
      <c r="E19" s="37">
        <v>5714401571162</v>
      </c>
      <c r="F19" s="37" t="s">
        <v>430</v>
      </c>
      <c r="G19" s="44" t="s">
        <v>431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45" t="b">
        <f>TRUE()</f>
        <v>1</v>
      </c>
      <c r="J19" s="46" t="b">
        <f>FALSE()</f>
        <v>0</v>
      </c>
      <c r="K19" s="37" t="s">
        <v>432</v>
      </c>
      <c r="L19" s="47" t="b">
        <f>FALSE()</f>
        <v>0</v>
      </c>
      <c r="M19" s="48" t="str">
        <f t="shared" si="0"/>
        <v>https://download.lenovo.com/Images/Parts/01AX226/01AX226_A.jpg</v>
      </c>
      <c r="N19" s="48" t="str">
        <f t="shared" si="1"/>
        <v>https://download.lenovo.com/Images/Parts/01AX226/01AX226_B.jpg</v>
      </c>
      <c r="O19" s="49" t="str">
        <f t="shared" si="2"/>
        <v>https://download.lenovo.com/Images/Parts/01AX226/01AX226_details.jpg</v>
      </c>
      <c r="P19" t="str">
        <f t="shared" si="3"/>
        <v/>
      </c>
      <c r="Q19" t="str">
        <f t="shared" si="4"/>
        <v/>
      </c>
      <c r="R19" t="str">
        <f t="shared" si="5"/>
        <v/>
      </c>
      <c r="S19" t="str">
        <f t="shared" si="6"/>
        <v/>
      </c>
      <c r="T19" t="str">
        <f t="shared" si="7"/>
        <v/>
      </c>
      <c r="U19" t="str">
        <f t="shared" si="8"/>
        <v/>
      </c>
      <c r="V19" s="44">
        <f>MATCH(G19,options!$D$1:$D$20,0)</f>
        <v>14</v>
      </c>
    </row>
    <row r="20" spans="1:22" ht="14" x14ac:dyDescent="0.15">
      <c r="A20" s="38" t="s">
        <v>433</v>
      </c>
      <c r="B20" s="54" t="s">
        <v>434</v>
      </c>
      <c r="C20" s="43" t="b">
        <f>FALSE()</f>
        <v>0</v>
      </c>
      <c r="D20" s="43" t="b">
        <f>FALSE()</f>
        <v>0</v>
      </c>
      <c r="E20" s="37">
        <v>5714401571179</v>
      </c>
      <c r="F20" s="37" t="s">
        <v>435</v>
      </c>
      <c r="G20" s="44" t="s">
        <v>436</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45" t="b">
        <f>TRUE()</f>
        <v>1</v>
      </c>
      <c r="J20" s="46" t="b">
        <f>FALSE()</f>
        <v>0</v>
      </c>
      <c r="K20" s="37" t="s">
        <v>437</v>
      </c>
      <c r="L20" s="47" t="b">
        <f>FALSE()</f>
        <v>0</v>
      </c>
      <c r="M20" s="48" t="str">
        <f t="shared" si="0"/>
        <v>https://download.lenovo.com/Images/Parts/01AX227/01AX227_A.jpg</v>
      </c>
      <c r="N20" s="48" t="str">
        <f t="shared" si="1"/>
        <v>https://download.lenovo.com/Images/Parts/01AX227/01AX227_B.jpg</v>
      </c>
      <c r="O20" s="49" t="str">
        <f t="shared" si="2"/>
        <v>https://download.lenovo.com/Images/Parts/01AX227/01AX227_details.jpg</v>
      </c>
      <c r="P20" t="str">
        <f t="shared" si="3"/>
        <v/>
      </c>
      <c r="Q20" t="str">
        <f t="shared" si="4"/>
        <v/>
      </c>
      <c r="R20" t="str">
        <f t="shared" si="5"/>
        <v/>
      </c>
      <c r="S20" t="str">
        <f t="shared" si="6"/>
        <v/>
      </c>
      <c r="T20" t="str">
        <f t="shared" si="7"/>
        <v/>
      </c>
      <c r="U20" t="str">
        <f t="shared" si="8"/>
        <v/>
      </c>
      <c r="V20" s="44">
        <f>MATCH(G20,options!$D$1:$D$20,0)</f>
        <v>15</v>
      </c>
    </row>
    <row r="21" spans="1:22" ht="14" x14ac:dyDescent="0.15">
      <c r="B21" s="52"/>
      <c r="C21" s="43" t="b">
        <f>FALSE()</f>
        <v>0</v>
      </c>
      <c r="D21" s="43" t="b">
        <f>FALSE()</f>
        <v>0</v>
      </c>
      <c r="E21" s="37">
        <v>5714401571186</v>
      </c>
      <c r="F21" s="37" t="s">
        <v>438</v>
      </c>
      <c r="G21" s="44" t="s">
        <v>439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5" t="b">
        <f>TRUE()</f>
        <v>1</v>
      </c>
      <c r="J21" s="46" t="b">
        <f>FALSE()</f>
        <v>0</v>
      </c>
      <c r="K21" s="37" t="s">
        <v>440</v>
      </c>
      <c r="L21" s="47" t="b">
        <f>FALSE()</f>
        <v>0</v>
      </c>
      <c r="M21" s="48" t="str">
        <f t="shared" si="0"/>
        <v>https://download.lenovo.com/Images/Parts/01AX150/01AX150_A.jpg</v>
      </c>
      <c r="N21" s="48" t="str">
        <f t="shared" si="1"/>
        <v>https://download.lenovo.com/Images/Parts/01AX150/01AX150_B.jpg</v>
      </c>
      <c r="O21" s="49" t="str">
        <f t="shared" si="2"/>
        <v>https://download.lenovo.com/Images/Parts/01AX150/01AX150_details.jpg</v>
      </c>
      <c r="P21" t="str">
        <f t="shared" si="3"/>
        <v/>
      </c>
      <c r="Q21" t="str">
        <f t="shared" si="4"/>
        <v/>
      </c>
      <c r="R21" t="str">
        <f t="shared" si="5"/>
        <v/>
      </c>
      <c r="S21" t="str">
        <f t="shared" si="6"/>
        <v/>
      </c>
      <c r="T21" t="str">
        <f t="shared" si="7"/>
        <v/>
      </c>
      <c r="U21" t="str">
        <f t="shared" si="8"/>
        <v/>
      </c>
      <c r="V21" s="44">
        <f>MATCH(G21,options!$D$1:$D$20,0)</f>
        <v>16</v>
      </c>
    </row>
    <row r="22" spans="1:22" ht="14" x14ac:dyDescent="0.15">
      <c r="B22" s="52"/>
      <c r="C22" s="43" t="b">
        <f>FALSE()</f>
        <v>0</v>
      </c>
      <c r="D22" s="43" t="b">
        <f>FALSE()</f>
        <v>0</v>
      </c>
      <c r="E22" s="37">
        <v>5714401571193</v>
      </c>
      <c r="F22" s="37" t="s">
        <v>441</v>
      </c>
      <c r="G22" s="44" t="s">
        <v>442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45" t="b">
        <f>TRUE()</f>
        <v>1</v>
      </c>
      <c r="J22" s="46" t="b">
        <f>FALSE()</f>
        <v>0</v>
      </c>
      <c r="K22" s="37" t="s">
        <v>443</v>
      </c>
      <c r="L22" s="47" t="b">
        <f>FALSE()</f>
        <v>0</v>
      </c>
      <c r="M22" s="48" t="str">
        <f t="shared" si="0"/>
        <v>https://download.lenovo.com/Images/Parts/01AX223/01AX223_A.jpg</v>
      </c>
      <c r="N22" s="48" t="str">
        <f t="shared" si="1"/>
        <v>https://download.lenovo.com/Images/Parts/01AX223/01AX223_B.jpg</v>
      </c>
      <c r="O22" s="49" t="str">
        <f t="shared" si="2"/>
        <v>https://download.lenovo.com/Images/Parts/01AX223/01AX223_details.jpg</v>
      </c>
      <c r="P22" t="str">
        <f t="shared" si="3"/>
        <v/>
      </c>
      <c r="Q22" t="str">
        <f t="shared" si="4"/>
        <v/>
      </c>
      <c r="R22" t="str">
        <f t="shared" si="5"/>
        <v/>
      </c>
      <c r="S22" t="str">
        <f t="shared" si="6"/>
        <v/>
      </c>
      <c r="T22" t="str">
        <f t="shared" si="7"/>
        <v/>
      </c>
      <c r="U22" t="str">
        <f t="shared" si="8"/>
        <v/>
      </c>
      <c r="V22" s="44">
        <f>MATCH(G22,options!$D$1:$D$20,0)</f>
        <v>17</v>
      </c>
    </row>
    <row r="23" spans="1:22" ht="42" x14ac:dyDescent="0.15">
      <c r="A23" s="38" t="s">
        <v>444</v>
      </c>
      <c r="B23" s="39"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3" t="b">
        <f>TRUE()</f>
        <v>1</v>
      </c>
      <c r="D23" s="43" t="b">
        <f>FALSE()</f>
        <v>0</v>
      </c>
      <c r="E23" s="37">
        <v>5714401571209</v>
      </c>
      <c r="F23" s="37" t="s">
        <v>445</v>
      </c>
      <c r="G23" s="44" t="s">
        <v>446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5" t="b">
        <f>TRUE()</f>
        <v>1</v>
      </c>
      <c r="J23" s="46" t="b">
        <f>FALSE()</f>
        <v>0</v>
      </c>
      <c r="K23" s="37" t="s">
        <v>447</v>
      </c>
      <c r="L23" s="47" t="b">
        <f>FALSE()</f>
        <v>0</v>
      </c>
      <c r="M23" s="48" t="str">
        <f t="shared" si="0"/>
        <v>https://download.lenovo.com/Images/Parts/01AX160/01AX160_A.jpg</v>
      </c>
      <c r="N23" s="48" t="str">
        <f t="shared" si="1"/>
        <v>https://download.lenovo.com/Images/Parts/01AX160/01AX160_B.jpg</v>
      </c>
      <c r="O23" s="49" t="str">
        <f t="shared" si="2"/>
        <v>https://download.lenovo.com/Images/Parts/01AX160/01AX160_details.jpg</v>
      </c>
      <c r="P23" t="str">
        <f t="shared" si="3"/>
        <v/>
      </c>
      <c r="Q23" t="str">
        <f t="shared" si="4"/>
        <v/>
      </c>
      <c r="R23" t="str">
        <f t="shared" si="5"/>
        <v/>
      </c>
      <c r="S23" t="str">
        <f t="shared" si="6"/>
        <v/>
      </c>
      <c r="T23" t="str">
        <f t="shared" si="7"/>
        <v/>
      </c>
      <c r="U23" t="str">
        <f t="shared" si="8"/>
        <v/>
      </c>
      <c r="V23" s="44">
        <f>MATCH(G23,options!$D$1:$D$20,0)</f>
        <v>18</v>
      </c>
    </row>
    <row r="24" spans="1:22" ht="42" x14ac:dyDescent="0.15">
      <c r="A24" s="38" t="s">
        <v>448</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3"/>
      <c r="D24" s="43"/>
      <c r="E24" s="37"/>
      <c r="F24" s="37"/>
      <c r="G24" s="44"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45"/>
      <c r="J24" s="46"/>
      <c r="K24" s="37"/>
      <c r="L24" s="47"/>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4">
        <f>MATCH(G24,options!$D$1:$D$20,0)</f>
        <v>1</v>
      </c>
    </row>
    <row r="25" spans="1:22" ht="42" x14ac:dyDescent="0.15">
      <c r="A25" s="38" t="s">
        <v>449</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3"/>
      <c r="D25" s="43"/>
      <c r="E25" s="37"/>
      <c r="F25" s="37"/>
      <c r="G25" s="44" t="s">
        <v>376</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45"/>
      <c r="J25" s="46"/>
      <c r="K25" s="37"/>
      <c r="L25" s="47"/>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4">
        <f>MATCH(G25,options!$D$1:$D$20,0)</f>
        <v>2</v>
      </c>
    </row>
    <row r="26" spans="1:22" ht="14" x14ac:dyDescent="0.15">
      <c r="A26" s="38" t="s">
        <v>450</v>
      </c>
      <c r="B26" s="39" t="str">
        <f>IF(Values!$B$36=English!$B$2,English!B6, IF(Values!$B$36=German!$B$2,German!B6, IF(Values!$B$36=Italian!$B$2,Italian!B6, IF(Values!$B$36=Spanish!$B$2, Spanish!B6, IF(Values!$B$36=French!$B$2, French!B6, IF(Values!$B$36=Dutch!$B$2,Dutch!B6, IF(Values!$B$36=English!$D$32, English!D36, 0)))))))</f>
        <v>👉 LAYOUT – {flag} {language} backlit.</v>
      </c>
      <c r="C26" s="43"/>
      <c r="D26" s="43"/>
      <c r="E26" s="37"/>
      <c r="F26" s="37"/>
      <c r="G26" s="44" t="s">
        <v>381</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45"/>
      <c r="J26" s="46"/>
      <c r="K26" s="37"/>
      <c r="L26" s="47"/>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4">
        <f>MATCH(G26,options!$D$1:$D$20,0)</f>
        <v>3</v>
      </c>
    </row>
    <row r="27" spans="1:22" ht="42" x14ac:dyDescent="0.15">
      <c r="A27" s="38" t="s">
        <v>449</v>
      </c>
      <c r="B27" s="39"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43"/>
      <c r="D27" s="43"/>
      <c r="E27" s="37"/>
      <c r="F27" s="37"/>
      <c r="G27" s="44" t="s">
        <v>385</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45"/>
      <c r="J27" s="46"/>
      <c r="K27" s="37"/>
      <c r="L27" s="47"/>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4">
        <f>MATCH(G27,options!$D$1:$D$20,0)</f>
        <v>4</v>
      </c>
    </row>
    <row r="28" spans="1:22" x14ac:dyDescent="0.15">
      <c r="B28" s="55"/>
      <c r="C28" s="43"/>
      <c r="D28" s="43"/>
      <c r="E28" s="37"/>
      <c r="F28" s="37"/>
      <c r="G28" s="44" t="s">
        <v>389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5"/>
      <c r="J28" s="46"/>
      <c r="K28" s="37"/>
      <c r="L28" s="47"/>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4">
        <f>MATCH(G28,options!$D$1:$D$20,0)</f>
        <v>5</v>
      </c>
    </row>
    <row r="29" spans="1:22" ht="42" x14ac:dyDescent="0.15">
      <c r="A29" s="38" t="s">
        <v>451</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3"/>
      <c r="D29" s="43"/>
      <c r="E29" s="37"/>
      <c r="F29" s="37"/>
      <c r="G29" s="44" t="s">
        <v>393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45"/>
      <c r="J29" s="46"/>
      <c r="K29" s="37"/>
      <c r="L29" s="47"/>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4">
        <f>MATCH(G29,options!$D$1:$D$20,0)</f>
        <v>6</v>
      </c>
    </row>
    <row r="30" spans="1:22" x14ac:dyDescent="0.15">
      <c r="B30" s="55"/>
      <c r="C30" s="43"/>
      <c r="D30" s="43"/>
      <c r="E30" s="37"/>
      <c r="F30" s="37"/>
      <c r="G30" s="44" t="s">
        <v>397</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45"/>
      <c r="J30" s="46"/>
      <c r="K30" s="37"/>
      <c r="L30" s="47"/>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4">
        <f>MATCH(G30,options!$D$1:$D$20,0)</f>
        <v>7</v>
      </c>
    </row>
    <row r="31" spans="1:22" ht="42" x14ac:dyDescent="0.15">
      <c r="A31" s="38" t="s">
        <v>452</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3"/>
      <c r="D31" s="43"/>
      <c r="E31" s="37"/>
      <c r="F31" s="37"/>
      <c r="G31" s="44" t="s">
        <v>401</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45"/>
      <c r="J31" s="46"/>
      <c r="K31" s="37"/>
      <c r="L31" s="47"/>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4">
        <f>MATCH(G31,options!$D$1:$D$20,0)</f>
        <v>8</v>
      </c>
    </row>
    <row r="32" spans="1:22" x14ac:dyDescent="0.15">
      <c r="C32" s="43"/>
      <c r="D32" s="43"/>
      <c r="E32" s="37"/>
      <c r="F32" s="37"/>
      <c r="G32" s="44" t="s">
        <v>404</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45"/>
      <c r="J32" s="46"/>
      <c r="K32" s="37"/>
      <c r="L32" s="47"/>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4">
        <f>MATCH(G32,options!$D$1:$D$20,0)</f>
        <v>20</v>
      </c>
    </row>
    <row r="33" spans="1:22" ht="14" x14ac:dyDescent="0.15">
      <c r="A33" s="38" t="s">
        <v>453</v>
      </c>
      <c r="B33" s="39" t="str">
        <f>IF(Values!$B$36=English!$B$2,English!B14, IF(Values!$B$36=German!$B$2,German!B14, IF(Values!$B$36=Italian!$B$2,Italian!B14, IF(Values!$B$36=Spanish!$B$2, Spanish!B14, IF(Values!$B$36=French!$B$2, French!B14, IF(Values!$B$36=Dutch!$B$2,Dutch!B14, IF(Values!$B$36=English!$D$32, English!B14, 0)))))))</f>
        <v>👉 LAYOUT -  {flag} {language} NO backlit.</v>
      </c>
      <c r="C33" s="43"/>
      <c r="D33" s="43"/>
      <c r="E33" s="37"/>
      <c r="F33" s="37"/>
      <c r="G33" s="44" t="s">
        <v>409</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45"/>
      <c r="J33" s="46"/>
      <c r="K33" s="37"/>
      <c r="L33" s="47"/>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4">
        <f>MATCH(G33,options!$D$1:$D$20,0)</f>
        <v>9</v>
      </c>
    </row>
    <row r="34" spans="1:22" x14ac:dyDescent="0.15">
      <c r="C34" s="43"/>
      <c r="D34" s="43"/>
      <c r="E34" s="37"/>
      <c r="F34" s="37"/>
      <c r="G34" s="44" t="s">
        <v>413</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45"/>
      <c r="J34" s="46"/>
      <c r="K34" s="37"/>
      <c r="L34" s="47"/>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4">
        <f>MATCH(G34,options!$D$1:$D$20,0)</f>
        <v>19</v>
      </c>
    </row>
    <row r="35" spans="1:22" x14ac:dyDescent="0.15">
      <c r="C35" s="43"/>
      <c r="D35" s="43"/>
      <c r="E35" s="37"/>
      <c r="F35" s="37"/>
      <c r="G35" s="44" t="s">
        <v>416</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45"/>
      <c r="J35" s="46"/>
      <c r="L35" s="47"/>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4">
        <f>MATCH(G35,options!$D$1:$D$20,0)</f>
        <v>10</v>
      </c>
    </row>
    <row r="36" spans="1:22" ht="14" x14ac:dyDescent="0.15">
      <c r="A36" s="38" t="s">
        <v>454</v>
      </c>
      <c r="B36" s="54" t="s">
        <v>455</v>
      </c>
      <c r="C36" s="43"/>
      <c r="D36" s="43"/>
      <c r="E36" s="37"/>
      <c r="F36" s="37"/>
      <c r="G36" s="44" t="s">
        <v>421</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45"/>
      <c r="J36" s="46"/>
      <c r="K36" s="37"/>
      <c r="L36" s="47"/>
      <c r="M36" s="48" t="str">
        <f t="shared" ref="M36:M67" si="9">IF(ISBLANK(K36),"",IF(L36, "https://raw.githubusercontent.com/PatrickVibild/TellusAmazonPictures/master/pictures/"&amp;K36&amp;"/1.jpg","https://download.lenovo.com/Images/Parts/"&amp;K36&amp;"/"&amp;K36&amp;"_A.jpg"))</f>
        <v/>
      </c>
      <c r="N36" s="48" t="str">
        <f t="shared" ref="N36:N67" si="10">IF(ISBLANK(K36),"",IF(L36, "https://raw.githubusercontent.com/PatrickVibild/TellusAmazonPictures/master/pictures/"&amp;K36&amp;"/2.jpg","https://download.lenovo.com/Images/Parts/"&amp;K36&amp;"/"&amp;K36&amp;"_B.jpg"))</f>
        <v/>
      </c>
      <c r="O36" s="49"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4">
        <f>MATCH(G36,options!$D$1:$D$20,0)</f>
        <v>11</v>
      </c>
    </row>
    <row r="37" spans="1:22" ht="14" x14ac:dyDescent="0.15">
      <c r="A37" t="s">
        <v>456</v>
      </c>
      <c r="B37" s="54" t="s">
        <v>446</v>
      </c>
      <c r="C37" s="43"/>
      <c r="D37" s="43"/>
      <c r="E37" s="37"/>
      <c r="F37" s="37"/>
      <c r="G37" s="44" t="s">
        <v>424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45"/>
      <c r="J37" s="46"/>
      <c r="K37" s="37"/>
      <c r="L37" s="47"/>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4">
        <f>MATCH(G37,options!$D$1:$D$20,0)</f>
        <v>12</v>
      </c>
    </row>
    <row r="38" spans="1:22" x14ac:dyDescent="0.15">
      <c r="C38" s="43"/>
      <c r="D38" s="43"/>
      <c r="E38" s="37"/>
      <c r="F38" s="37"/>
      <c r="G38" s="44" t="s">
        <v>428</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45"/>
      <c r="J38" s="46"/>
      <c r="K38" s="37"/>
      <c r="L38" s="47"/>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4">
        <f>MATCH(G38,options!$D$1:$D$20,0)</f>
        <v>13</v>
      </c>
    </row>
    <row r="39" spans="1:22" x14ac:dyDescent="0.15">
      <c r="C39" s="43"/>
      <c r="D39" s="43"/>
      <c r="E39" s="37"/>
      <c r="F39" s="37"/>
      <c r="G39" s="44" t="s">
        <v>431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45"/>
      <c r="J39" s="46"/>
      <c r="K39" s="37"/>
      <c r="L39" s="47"/>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4">
        <f>MATCH(G39,options!$D$1:$D$20,0)</f>
        <v>14</v>
      </c>
    </row>
    <row r="40" spans="1:22" x14ac:dyDescent="0.15">
      <c r="C40" s="43"/>
      <c r="D40" s="43"/>
      <c r="E40" s="37"/>
      <c r="F40" s="37"/>
      <c r="G40" s="44" t="s">
        <v>436</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45"/>
      <c r="J40" s="46"/>
      <c r="K40" s="37"/>
      <c r="L40" s="47"/>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4">
        <f>MATCH(G40,options!$D$1:$D$20,0)</f>
        <v>15</v>
      </c>
    </row>
    <row r="41" spans="1:22" x14ac:dyDescent="0.15">
      <c r="C41" s="43"/>
      <c r="D41" s="43"/>
      <c r="E41" s="37"/>
      <c r="F41" s="37"/>
      <c r="G41" s="44" t="s">
        <v>439</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5"/>
      <c r="J41" s="46"/>
      <c r="K41" s="37"/>
      <c r="L41" s="47"/>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4">
        <f>MATCH(G41,options!$D$1:$D$20,0)</f>
        <v>16</v>
      </c>
    </row>
    <row r="42" spans="1:22" x14ac:dyDescent="0.15">
      <c r="C42" s="43"/>
      <c r="D42" s="43"/>
      <c r="E42" s="37"/>
      <c r="F42" s="37"/>
      <c r="G42" s="44" t="s">
        <v>442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45"/>
      <c r="J42" s="46"/>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4">
        <f>MATCH(G42,options!$D$1:$D$20,0)</f>
        <v>17</v>
      </c>
    </row>
    <row r="43" spans="1:22" x14ac:dyDescent="0.15">
      <c r="C43" s="43"/>
      <c r="D43" s="43"/>
      <c r="E43" s="37"/>
      <c r="F43" s="37"/>
      <c r="G43" s="44" t="s">
        <v>446</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5"/>
      <c r="J43" s="46"/>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4">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4"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4"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4"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4"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4"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4"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4"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4"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4"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4"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4"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4"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4"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4"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4"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4"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4"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4"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4"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4"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4"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4"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4"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4"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8"/>
      <c r="L68" s="48"/>
      <c r="M68" s="48" t="str">
        <f t="shared" ref="M68:M99" si="18">IF(ISBLANK(K68),"",IF(L68, "https://raw.githubusercontent.com/PatrickVibild/TellusAmazonPictures/master/pictures/"&amp;K68&amp;"/1.jpg","https://download.lenovo.com/Images/Parts/"&amp;K68&amp;"/"&amp;K68&amp;"_A.jpg"))</f>
        <v/>
      </c>
      <c r="N68" s="48" t="str">
        <f t="shared" ref="N68:N103" si="19">IF(ISBLANK(K68),"",IF(L68, "https://raw.githubusercontent.com/PatrickVibild/TellusAmazonPictures/master/pictures/"&amp;K68&amp;"/2.jpg","https://download.lenovo.com/Images/Parts/"&amp;K68&amp;"/"&amp;K68&amp;"_B.jpg"))</f>
        <v/>
      </c>
      <c r="O68" s="49"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4"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4"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4"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4"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4"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4"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4"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4"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4"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4"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4"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4"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4"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4"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4"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4"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4"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4"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4"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4"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4"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4"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4"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4"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4"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4"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4"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4"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4"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4"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4"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4"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8"/>
      <c r="L100" s="48"/>
      <c r="M100" s="48" t="str">
        <f t="shared" ref="M100:M131" si="27">IF(ISBLANK(K100),"",IF(L100, "https://raw.githubusercontent.com/PatrickVibild/TellusAmazonPictures/master/pictures/"&amp;K100&amp;"/1.jpg","https://download.lenovo.com/Images/Parts/"&amp;K100&amp;"/"&amp;K100&amp;"_A.jpg"))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4"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4"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4"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4"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8"/>
      <c r="L104" s="48"/>
      <c r="M104" s="48" t="str">
        <f>IF(ISBLANK(K104),"","https://download.lenovo.com/Images/Parts/"&amp;K104&amp;"/"&amp;K104&amp;"_A.jpg")</f>
        <v/>
      </c>
      <c r="N104" s="48" t="str">
        <f>IF(ISBLANK(K104),"","https://download.lenovo.com/Images/Parts/"&amp;K104&amp;"/"&amp;K104&amp;"_B.jpg")</f>
        <v/>
      </c>
      <c r="O104" s="49" t="str">
        <f>IF(ISBLANK(K104),"","https://download.lenovo.com/Images/Parts/"&amp;K104&amp;"/"&amp;K104&amp;"_details.jpg")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434</v>
      </c>
      <c r="B1" s="43" t="b">
        <f>TRUE()</f>
        <v>1</v>
      </c>
      <c r="C1" t="s">
        <v>457</v>
      </c>
      <c r="D1" s="44" t="s">
        <v>372</v>
      </c>
      <c r="E1" t="s">
        <v>458</v>
      </c>
      <c r="F1" t="s">
        <v>455</v>
      </c>
      <c r="G1" t="s">
        <v>459</v>
      </c>
    </row>
    <row r="2" spans="1:7" x14ac:dyDescent="0.15">
      <c r="A2" t="s">
        <v>460</v>
      </c>
      <c r="B2" s="43" t="b">
        <f>FALSE()</f>
        <v>0</v>
      </c>
      <c r="C2" t="s">
        <v>379</v>
      </c>
      <c r="D2" s="44" t="s">
        <v>376</v>
      </c>
      <c r="E2" t="s">
        <v>461</v>
      </c>
      <c r="F2" t="s">
        <v>376</v>
      </c>
      <c r="G2" t="s">
        <v>446</v>
      </c>
    </row>
    <row r="3" spans="1:7" x14ac:dyDescent="0.15">
      <c r="A3" t="s">
        <v>462</v>
      </c>
      <c r="D3" s="44" t="s">
        <v>381</v>
      </c>
      <c r="E3" t="s">
        <v>463</v>
      </c>
      <c r="F3" t="s">
        <v>372</v>
      </c>
    </row>
    <row r="4" spans="1:7" x14ac:dyDescent="0.15">
      <c r="D4" s="44" t="s">
        <v>385</v>
      </c>
      <c r="E4" t="s">
        <v>464</v>
      </c>
      <c r="F4" t="s">
        <v>381</v>
      </c>
    </row>
    <row r="5" spans="1:7" x14ac:dyDescent="0.15">
      <c r="D5" s="44" t="s">
        <v>389</v>
      </c>
      <c r="E5" t="s">
        <v>465</v>
      </c>
      <c r="F5" t="s">
        <v>385</v>
      </c>
    </row>
    <row r="6" spans="1:7" x14ac:dyDescent="0.15">
      <c r="D6" s="44" t="s">
        <v>393</v>
      </c>
      <c r="E6" t="s">
        <v>466</v>
      </c>
      <c r="F6" t="s">
        <v>416</v>
      </c>
    </row>
    <row r="7" spans="1:7" x14ac:dyDescent="0.15">
      <c r="D7" s="44" t="s">
        <v>397</v>
      </c>
      <c r="E7" t="s">
        <v>467</v>
      </c>
    </row>
    <row r="8" spans="1:7" x14ac:dyDescent="0.15">
      <c r="D8" s="44" t="s">
        <v>401</v>
      </c>
      <c r="E8" t="s">
        <v>468</v>
      </c>
    </row>
    <row r="9" spans="1:7" x14ac:dyDescent="0.15">
      <c r="D9" s="44" t="s">
        <v>409</v>
      </c>
      <c r="E9" t="s">
        <v>469</v>
      </c>
    </row>
    <row r="10" spans="1:7" x14ac:dyDescent="0.15">
      <c r="D10" s="44" t="s">
        <v>416</v>
      </c>
      <c r="E10" t="s">
        <v>470</v>
      </c>
    </row>
    <row r="11" spans="1:7" x14ac:dyDescent="0.15">
      <c r="D11" s="44" t="s">
        <v>421</v>
      </c>
      <c r="E11" t="s">
        <v>471</v>
      </c>
    </row>
    <row r="12" spans="1:7" x14ac:dyDescent="0.15">
      <c r="D12" s="44" t="s">
        <v>424</v>
      </c>
      <c r="E12" t="s">
        <v>472</v>
      </c>
    </row>
    <row r="13" spans="1:7" x14ac:dyDescent="0.15">
      <c r="D13" s="44" t="s">
        <v>428</v>
      </c>
      <c r="E13" t="s">
        <v>473</v>
      </c>
    </row>
    <row r="14" spans="1:7" x14ac:dyDescent="0.15">
      <c r="D14" s="44" t="s">
        <v>431</v>
      </c>
      <c r="E14" t="s">
        <v>474</v>
      </c>
    </row>
    <row r="15" spans="1:7" x14ac:dyDescent="0.15">
      <c r="D15" s="44" t="s">
        <v>436</v>
      </c>
      <c r="E15" t="s">
        <v>475</v>
      </c>
    </row>
    <row r="16" spans="1:7" x14ac:dyDescent="0.15">
      <c r="D16" s="44" t="s">
        <v>439</v>
      </c>
      <c r="E16" s="58" t="s">
        <v>476</v>
      </c>
    </row>
    <row r="17" spans="4:5" x14ac:dyDescent="0.15">
      <c r="D17" s="44" t="s">
        <v>442</v>
      </c>
      <c r="E17" t="s">
        <v>477</v>
      </c>
    </row>
    <row r="18" spans="4:5" x14ac:dyDescent="0.15">
      <c r="D18" s="44" t="s">
        <v>446</v>
      </c>
      <c r="E18" t="s">
        <v>478</v>
      </c>
    </row>
    <row r="19" spans="4:5" x14ac:dyDescent="0.15">
      <c r="D19" s="44" t="s">
        <v>413</v>
      </c>
      <c r="E19" t="s">
        <v>479</v>
      </c>
    </row>
    <row r="20" spans="4:5" x14ac:dyDescent="0.15">
      <c r="D20" s="44" t="s">
        <v>404</v>
      </c>
      <c r="E20" t="s">
        <v>480</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455</v>
      </c>
    </row>
    <row r="3" spans="1:2" x14ac:dyDescent="0.15">
      <c r="B3" s="41" t="s">
        <v>481</v>
      </c>
    </row>
    <row r="4" spans="1:2" x14ac:dyDescent="0.15">
      <c r="B4" s="41" t="s">
        <v>482</v>
      </c>
    </row>
    <row r="5" spans="1:2" x14ac:dyDescent="0.15">
      <c r="B5" s="41" t="s">
        <v>483</v>
      </c>
    </row>
    <row r="6" spans="1:2" x14ac:dyDescent="0.15">
      <c r="A6" t="s">
        <v>484</v>
      </c>
      <c r="B6" s="41" t="s">
        <v>485</v>
      </c>
    </row>
    <row r="7" spans="1:2" x14ac:dyDescent="0.15">
      <c r="B7" s="41" t="s">
        <v>486</v>
      </c>
    </row>
    <row r="8" spans="1:2" x14ac:dyDescent="0.15">
      <c r="A8" t="s">
        <v>40</v>
      </c>
      <c r="B8" s="41" t="s">
        <v>487</v>
      </c>
    </row>
    <row r="9" spans="1:2" x14ac:dyDescent="0.15">
      <c r="A9" t="s">
        <v>488</v>
      </c>
      <c r="B9" s="41" t="s">
        <v>489</v>
      </c>
    </row>
    <row r="10" spans="1:2" x14ac:dyDescent="0.15">
      <c r="B10" t="s">
        <v>490</v>
      </c>
    </row>
    <row r="11" spans="1:2" x14ac:dyDescent="0.15">
      <c r="B11" t="s">
        <v>491</v>
      </c>
    </row>
    <row r="14" spans="1:2" x14ac:dyDescent="0.15">
      <c r="B14" s="41" t="s">
        <v>492</v>
      </c>
    </row>
    <row r="20" spans="2:2" x14ac:dyDescent="0.15">
      <c r="B20" s="44" t="s">
        <v>372</v>
      </c>
    </row>
    <row r="21" spans="2:2" x14ac:dyDescent="0.15">
      <c r="B21" s="44" t="s">
        <v>376</v>
      </c>
    </row>
    <row r="22" spans="2:2" x14ac:dyDescent="0.15">
      <c r="B22" s="44" t="s">
        <v>381</v>
      </c>
    </row>
    <row r="23" spans="2:2" x14ac:dyDescent="0.15">
      <c r="B23" s="44" t="s">
        <v>385</v>
      </c>
    </row>
    <row r="24" spans="2:2" x14ac:dyDescent="0.15">
      <c r="B24" s="44" t="s">
        <v>389</v>
      </c>
    </row>
    <row r="25" spans="2:2" x14ac:dyDescent="0.15">
      <c r="B25" s="44" t="s">
        <v>393</v>
      </c>
    </row>
    <row r="26" spans="2:2" x14ac:dyDescent="0.15">
      <c r="B26" s="44" t="s">
        <v>397</v>
      </c>
    </row>
    <row r="27" spans="2:2" x14ac:dyDescent="0.15">
      <c r="B27" s="44" t="s">
        <v>401</v>
      </c>
    </row>
    <row r="28" spans="2:2" x14ac:dyDescent="0.15">
      <c r="B28" s="44" t="s">
        <v>409</v>
      </c>
    </row>
    <row r="29" spans="2:2" x14ac:dyDescent="0.15">
      <c r="B29" s="44" t="s">
        <v>416</v>
      </c>
    </row>
    <row r="30" spans="2:2" x14ac:dyDescent="0.15">
      <c r="B30" s="44" t="s">
        <v>421</v>
      </c>
    </row>
    <row r="31" spans="2:2" x14ac:dyDescent="0.15">
      <c r="B31" s="44" t="s">
        <v>424</v>
      </c>
    </row>
    <row r="32" spans="2:2" x14ac:dyDescent="0.15">
      <c r="B32" s="44" t="s">
        <v>428</v>
      </c>
    </row>
    <row r="33" spans="2:4" x14ac:dyDescent="0.15">
      <c r="B33" s="44" t="s">
        <v>431</v>
      </c>
    </row>
    <row r="34" spans="2:4" x14ac:dyDescent="0.15">
      <c r="B34" s="44" t="s">
        <v>436</v>
      </c>
      <c r="D34" s="41"/>
    </row>
    <row r="35" spans="2:4" x14ac:dyDescent="0.15">
      <c r="B35" s="44" t="s">
        <v>439</v>
      </c>
      <c r="D35" s="41"/>
    </row>
    <row r="36" spans="2:4" x14ac:dyDescent="0.15">
      <c r="B36" s="44" t="s">
        <v>442</v>
      </c>
      <c r="D36" s="41"/>
    </row>
    <row r="37" spans="2:4" x14ac:dyDescent="0.15">
      <c r="B37" s="44" t="s">
        <v>446</v>
      </c>
      <c r="D37" s="41"/>
    </row>
    <row r="38" spans="2:4" x14ac:dyDescent="0.15">
      <c r="B38" s="44" t="s">
        <v>413</v>
      </c>
      <c r="D38" s="41"/>
    </row>
    <row r="39" spans="2:4" x14ac:dyDescent="0.15">
      <c r="B39" s="44" t="s">
        <v>404</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59" t="s">
        <v>493</v>
      </c>
    </row>
    <row r="4" spans="1:2" ht="16" x14ac:dyDescent="0.2">
      <c r="B4" s="59" t="s">
        <v>494</v>
      </c>
    </row>
    <row r="5" spans="1:2" ht="16" x14ac:dyDescent="0.2">
      <c r="B5" s="59" t="s">
        <v>495</v>
      </c>
    </row>
    <row r="6" spans="1:2" ht="16" x14ac:dyDescent="0.2">
      <c r="B6" s="59" t="s">
        <v>496</v>
      </c>
    </row>
    <row r="7" spans="1:2" ht="16" x14ac:dyDescent="0.2">
      <c r="B7" s="59" t="s">
        <v>497</v>
      </c>
    </row>
    <row r="8" spans="1:2" x14ac:dyDescent="0.15">
      <c r="A8" t="s">
        <v>498</v>
      </c>
      <c r="B8" t="s">
        <v>499</v>
      </c>
    </row>
    <row r="9" spans="1:2" x14ac:dyDescent="0.15">
      <c r="A9" t="s">
        <v>500</v>
      </c>
      <c r="B9" t="s">
        <v>501</v>
      </c>
    </row>
    <row r="10" spans="1:2" x14ac:dyDescent="0.15">
      <c r="B10" t="s">
        <v>502</v>
      </c>
    </row>
    <row r="11" spans="1:2" x14ac:dyDescent="0.15">
      <c r="B11" t="s">
        <v>503</v>
      </c>
    </row>
    <row r="14" spans="1: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389</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439</v>
      </c>
    </row>
    <row r="36" spans="2:2" x14ac:dyDescent="0.15">
      <c r="B36" t="s">
        <v>519</v>
      </c>
    </row>
    <row r="37" spans="2:2" x14ac:dyDescent="0.15">
      <c r="B37" t="s">
        <v>520</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1"/>
    </row>
    <row r="2" spans="1:2" x14ac:dyDescent="0.15">
      <c r="B2" s="41" t="s">
        <v>385</v>
      </c>
    </row>
    <row r="3" spans="1:2" x14ac:dyDescent="0.15">
      <c r="B3" s="41" t="s">
        <v>523</v>
      </c>
    </row>
    <row r="4" spans="1:2" x14ac:dyDescent="0.15">
      <c r="B4" s="41" t="s">
        <v>524</v>
      </c>
    </row>
    <row r="5" spans="1:2" x14ac:dyDescent="0.15">
      <c r="B5" s="41" t="s">
        <v>525</v>
      </c>
    </row>
    <row r="6" spans="1:2" x14ac:dyDescent="0.15">
      <c r="B6" s="41" t="s">
        <v>526</v>
      </c>
    </row>
    <row r="7" spans="1:2" x14ac:dyDescent="0.15">
      <c r="B7" s="41" t="s">
        <v>527</v>
      </c>
    </row>
    <row r="8" spans="1:2" x14ac:dyDescent="0.15">
      <c r="A8" t="s">
        <v>498</v>
      </c>
      <c r="B8" s="41" t="s">
        <v>528</v>
      </c>
    </row>
    <row r="9" spans="1:2" x14ac:dyDescent="0.15">
      <c r="A9" t="s">
        <v>500</v>
      </c>
      <c r="B9" s="41" t="s">
        <v>529</v>
      </c>
    </row>
    <row r="10" spans="1:2" x14ac:dyDescent="0.15">
      <c r="B10" s="41" t="s">
        <v>530</v>
      </c>
    </row>
    <row r="11" spans="1:2" x14ac:dyDescent="0.15">
      <c r="B11" s="41" t="s">
        <v>531</v>
      </c>
    </row>
    <row r="12" spans="1:2" x14ac:dyDescent="0.15">
      <c r="B12" s="41"/>
    </row>
    <row r="13" spans="1:2" x14ac:dyDescent="0.15">
      <c r="B13" s="41"/>
    </row>
    <row r="14" spans="1:2" x14ac:dyDescent="0.15">
      <c r="B14" s="41" t="s">
        <v>532</v>
      </c>
    </row>
    <row r="15" spans="1:2" x14ac:dyDescent="0.15">
      <c r="B15" s="41"/>
    </row>
    <row r="20" spans="2:2" x14ac:dyDescent="0.15">
      <c r="B20" t="s">
        <v>533</v>
      </c>
    </row>
    <row r="21" spans="2:2" x14ac:dyDescent="0.15">
      <c r="B21" t="s">
        <v>534</v>
      </c>
    </row>
    <row r="22" spans="2:2" x14ac:dyDescent="0.15">
      <c r="B22" t="s">
        <v>535</v>
      </c>
    </row>
    <row r="23" spans="2:2" x14ac:dyDescent="0.15">
      <c r="B23" t="s">
        <v>536</v>
      </c>
    </row>
    <row r="24" spans="2:2" x14ac:dyDescent="0.15">
      <c r="B24" t="s">
        <v>537</v>
      </c>
    </row>
    <row r="25" spans="2:2" x14ac:dyDescent="0.15">
      <c r="B25" t="s">
        <v>538</v>
      </c>
    </row>
    <row r="26" spans="2:2" x14ac:dyDescent="0.15">
      <c r="B26" t="s">
        <v>539</v>
      </c>
    </row>
    <row r="27" spans="2:2" x14ac:dyDescent="0.15">
      <c r="B27" t="s">
        <v>540</v>
      </c>
    </row>
    <row r="28" spans="2:2" x14ac:dyDescent="0.15">
      <c r="B28" t="s">
        <v>541</v>
      </c>
    </row>
    <row r="29" spans="2:2" x14ac:dyDescent="0.15">
      <c r="B29" t="s">
        <v>542</v>
      </c>
    </row>
    <row r="30" spans="2:2" x14ac:dyDescent="0.15">
      <c r="B30" t="s">
        <v>543</v>
      </c>
    </row>
    <row r="31" spans="2:2" x14ac:dyDescent="0.15">
      <c r="B31" t="s">
        <v>544</v>
      </c>
    </row>
    <row r="32" spans="2:2" x14ac:dyDescent="0.15">
      <c r="B32" t="s">
        <v>545</v>
      </c>
    </row>
    <row r="33" spans="2:2" x14ac:dyDescent="0.15">
      <c r="B33" t="s">
        <v>546</v>
      </c>
    </row>
    <row r="34" spans="2:2" x14ac:dyDescent="0.15">
      <c r="B34" t="s">
        <v>547</v>
      </c>
    </row>
    <row r="35" spans="2:2" x14ac:dyDescent="0.15">
      <c r="B35" t="s">
        <v>548</v>
      </c>
    </row>
    <row r="36" spans="2:2" x14ac:dyDescent="0.15">
      <c r="B36" t="s">
        <v>549</v>
      </c>
    </row>
    <row r="37" spans="2:2" x14ac:dyDescent="0.15">
      <c r="B37" t="s">
        <v>446</v>
      </c>
    </row>
    <row r="38" spans="2:2" x14ac:dyDescent="0.15">
      <c r="B38" t="s">
        <v>550</v>
      </c>
    </row>
    <row r="39" spans="2:2" x14ac:dyDescent="0.15">
      <c r="B39" t="s">
        <v>551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552</v>
      </c>
    </row>
    <row r="4" spans="2:2" x14ac:dyDescent="0.15">
      <c r="B4" t="s">
        <v>553</v>
      </c>
    </row>
    <row r="5" spans="2:2" x14ac:dyDescent="0.15">
      <c r="B5" t="s">
        <v>554</v>
      </c>
    </row>
    <row r="6" spans="2:2" x14ac:dyDescent="0.15">
      <c r="B6" t="s">
        <v>555</v>
      </c>
    </row>
    <row r="7" spans="2:2" x14ac:dyDescent="0.15">
      <c r="B7" t="s">
        <v>556</v>
      </c>
    </row>
    <row r="8" spans="2:2" ht="16" x14ac:dyDescent="0.2">
      <c r="B8" s="59" t="s">
        <v>557</v>
      </c>
    </row>
    <row r="9" spans="2:2" x14ac:dyDescent="0.15">
      <c r="B9" t="s">
        <v>558</v>
      </c>
    </row>
    <row r="10" spans="2:2" x14ac:dyDescent="0.15">
      <c r="B10" s="41" t="s">
        <v>559</v>
      </c>
    </row>
    <row r="11" spans="2:2" x14ac:dyDescent="0.15">
      <c r="B11" s="41" t="s">
        <v>560</v>
      </c>
    </row>
    <row r="14" spans="2:2" x14ac:dyDescent="0.15">
      <c r="B14" t="s">
        <v>561</v>
      </c>
    </row>
    <row r="20" spans="2:2" x14ac:dyDescent="0.15">
      <c r="B20" t="s">
        <v>562</v>
      </c>
    </row>
    <row r="21" spans="2:2" x14ac:dyDescent="0.15">
      <c r="B21" t="s">
        <v>563</v>
      </c>
    </row>
    <row r="22" spans="2:2" x14ac:dyDescent="0.15">
      <c r="B22" t="s">
        <v>564</v>
      </c>
    </row>
    <row r="23" spans="2:2" x14ac:dyDescent="0.15">
      <c r="B23" t="s">
        <v>565</v>
      </c>
    </row>
    <row r="24" spans="2:2" x14ac:dyDescent="0.15">
      <c r="B24" t="s">
        <v>389</v>
      </c>
    </row>
    <row r="25" spans="2:2" x14ac:dyDescent="0.15">
      <c r="B25" t="s">
        <v>566</v>
      </c>
    </row>
    <row r="26" spans="2:2" x14ac:dyDescent="0.15">
      <c r="B26" t="s">
        <v>567</v>
      </c>
    </row>
    <row r="27" spans="2:2" x14ac:dyDescent="0.15">
      <c r="B27" t="s">
        <v>568</v>
      </c>
    </row>
    <row r="28" spans="2:2" x14ac:dyDescent="0.15">
      <c r="B28" t="s">
        <v>569</v>
      </c>
    </row>
    <row r="29" spans="2:2" x14ac:dyDescent="0.15">
      <c r="B29" t="s">
        <v>570</v>
      </c>
    </row>
    <row r="30" spans="2:2" x14ac:dyDescent="0.15">
      <c r="B30" t="s">
        <v>571</v>
      </c>
    </row>
    <row r="31" spans="2:2" x14ac:dyDescent="0.15">
      <c r="B31" t="s">
        <v>572</v>
      </c>
    </row>
    <row r="32" spans="2:2" x14ac:dyDescent="0.15">
      <c r="B32" t="s">
        <v>573</v>
      </c>
    </row>
    <row r="33" spans="2:2" x14ac:dyDescent="0.15">
      <c r="B33" t="s">
        <v>574</v>
      </c>
    </row>
    <row r="34" spans="2:2" x14ac:dyDescent="0.15">
      <c r="B34" t="s">
        <v>575</v>
      </c>
    </row>
    <row r="35" spans="2:2" x14ac:dyDescent="0.15">
      <c r="B35" t="s">
        <v>576</v>
      </c>
    </row>
    <row r="36" spans="2:2" x14ac:dyDescent="0.15">
      <c r="B36" t="s">
        <v>577</v>
      </c>
    </row>
    <row r="37" spans="2:2" x14ac:dyDescent="0.15">
      <c r="B37" t="s">
        <v>446</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381</v>
      </c>
    </row>
    <row r="3" spans="2:2" ht="16" x14ac:dyDescent="0.2">
      <c r="B3" s="59" t="s">
        <v>580</v>
      </c>
    </row>
    <row r="4" spans="2:2" ht="16" x14ac:dyDescent="0.2">
      <c r="B4" s="59" t="s">
        <v>581</v>
      </c>
    </row>
    <row r="5" spans="2:2" x14ac:dyDescent="0.15">
      <c r="B5" t="s">
        <v>582</v>
      </c>
    </row>
    <row r="6" spans="2:2" ht="16" x14ac:dyDescent="0.2">
      <c r="B6" s="59" t="s">
        <v>583</v>
      </c>
    </row>
    <row r="7" spans="2:2" ht="16" x14ac:dyDescent="0.2">
      <c r="B7" s="59" t="s">
        <v>584</v>
      </c>
    </row>
    <row r="8" spans="2:2" x14ac:dyDescent="0.15">
      <c r="B8" t="s">
        <v>585</v>
      </c>
    </row>
    <row r="9" spans="2:2" x14ac:dyDescent="0.15">
      <c r="B9" t="s">
        <v>586</v>
      </c>
    </row>
    <row r="10" spans="2:2" x14ac:dyDescent="0.15">
      <c r="B10" t="s">
        <v>587</v>
      </c>
    </row>
    <row r="11" spans="2:2" x14ac:dyDescent="0.15">
      <c r="B11" t="s">
        <v>588</v>
      </c>
    </row>
    <row r="14" spans="2:2" ht="16" x14ac:dyDescent="0.2">
      <c r="B14" s="59" t="s">
        <v>589</v>
      </c>
    </row>
    <row r="20" spans="2:2" x14ac:dyDescent="0.15">
      <c r="B20" t="s">
        <v>590</v>
      </c>
    </row>
    <row r="21" spans="2:2" x14ac:dyDescent="0.15">
      <c r="B21" t="s">
        <v>591</v>
      </c>
    </row>
    <row r="22" spans="2:2" x14ac:dyDescent="0.15">
      <c r="B22" t="s">
        <v>535</v>
      </c>
    </row>
    <row r="23" spans="2:2" x14ac:dyDescent="0.15">
      <c r="B23" t="s">
        <v>592</v>
      </c>
    </row>
    <row r="24" spans="2:2" x14ac:dyDescent="0.15">
      <c r="B24" t="s">
        <v>389</v>
      </c>
    </row>
    <row r="25" spans="2:2" x14ac:dyDescent="0.15">
      <c r="B25" t="s">
        <v>593</v>
      </c>
    </row>
    <row r="26" spans="2:2" x14ac:dyDescent="0.15">
      <c r="B26" t="s">
        <v>539</v>
      </c>
    </row>
    <row r="27" spans="2:2" x14ac:dyDescent="0.15">
      <c r="B27" t="s">
        <v>594</v>
      </c>
    </row>
    <row r="28" spans="2:2" x14ac:dyDescent="0.15">
      <c r="B28" t="s">
        <v>595</v>
      </c>
    </row>
    <row r="29" spans="2:2" x14ac:dyDescent="0.15">
      <c r="B29" t="s">
        <v>596</v>
      </c>
    </row>
    <row r="30" spans="2:2" x14ac:dyDescent="0.15">
      <c r="B30" t="s">
        <v>597</v>
      </c>
    </row>
    <row r="31" spans="2:2" x14ac:dyDescent="0.15">
      <c r="B31" t="s">
        <v>598</v>
      </c>
    </row>
    <row r="32" spans="2:2" x14ac:dyDescent="0.15">
      <c r="B32" t="s">
        <v>599</v>
      </c>
    </row>
    <row r="33" spans="2:2" x14ac:dyDescent="0.15">
      <c r="B33" t="s">
        <v>600</v>
      </c>
    </row>
    <row r="34" spans="2:2" x14ac:dyDescent="0.15">
      <c r="B34" t="s">
        <v>601</v>
      </c>
    </row>
    <row r="35" spans="2:2" x14ac:dyDescent="0.15">
      <c r="B35" t="s">
        <v>576</v>
      </c>
    </row>
    <row r="36" spans="2:2" x14ac:dyDescent="0.15">
      <c r="B36" t="s">
        <v>602</v>
      </c>
    </row>
    <row r="37" spans="2:2" x14ac:dyDescent="0.15">
      <c r="B37" t="s">
        <v>520</v>
      </c>
    </row>
    <row r="38" spans="2:2" x14ac:dyDescent="0.15">
      <c r="B38" t="s">
        <v>603</v>
      </c>
    </row>
    <row r="39" spans="2:2" x14ac:dyDescent="0.15">
      <c r="B39" t="s">
        <v>604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416</v>
      </c>
    </row>
    <row r="3" spans="2:2" x14ac:dyDescent="0.15">
      <c r="B3" t="s">
        <v>605</v>
      </c>
    </row>
    <row r="4" spans="2:2" x14ac:dyDescent="0.15">
      <c r="B4" t="s">
        <v>606</v>
      </c>
    </row>
    <row r="5" spans="2:2" x14ac:dyDescent="0.15">
      <c r="B5" t="s">
        <v>607</v>
      </c>
    </row>
    <row r="6" spans="2:2" x14ac:dyDescent="0.15">
      <c r="B6" t="s">
        <v>608</v>
      </c>
    </row>
    <row r="7" spans="2:2" x14ac:dyDescent="0.15">
      <c r="B7" t="s">
        <v>609</v>
      </c>
    </row>
    <row r="8" spans="2:2" x14ac:dyDescent="0.15">
      <c r="B8" t="s">
        <v>610</v>
      </c>
    </row>
    <row r="9" spans="2:2" x14ac:dyDescent="0.15">
      <c r="B9" t="s">
        <v>611</v>
      </c>
    </row>
    <row r="10" spans="2:2" x14ac:dyDescent="0.15">
      <c r="B10" t="s">
        <v>612</v>
      </c>
    </row>
    <row r="11" spans="2:2" x14ac:dyDescent="0.15">
      <c r="B11" t="s">
        <v>613</v>
      </c>
    </row>
    <row r="14" spans="2:2" x14ac:dyDescent="0.15">
      <c r="B14" t="s">
        <v>614</v>
      </c>
    </row>
    <row r="20" spans="2:2" x14ac:dyDescent="0.15">
      <c r="B20" t="s">
        <v>615</v>
      </c>
    </row>
    <row r="21" spans="2:2" x14ac:dyDescent="0.15">
      <c r="B21" t="s">
        <v>616</v>
      </c>
    </row>
    <row r="22" spans="2:2" x14ac:dyDescent="0.15">
      <c r="B22" t="s">
        <v>617</v>
      </c>
    </row>
    <row r="23" spans="2:2" x14ac:dyDescent="0.15">
      <c r="B23" t="s">
        <v>618</v>
      </c>
    </row>
    <row r="24" spans="2:2" x14ac:dyDescent="0.15">
      <c r="B24" t="s">
        <v>389</v>
      </c>
    </row>
    <row r="25" spans="2:2" x14ac:dyDescent="0.15">
      <c r="B25" t="s">
        <v>619</v>
      </c>
    </row>
    <row r="26" spans="2:2" x14ac:dyDescent="0.15">
      <c r="B26" t="s">
        <v>620</v>
      </c>
    </row>
    <row r="27" spans="2:2" x14ac:dyDescent="0.15">
      <c r="B27" t="s">
        <v>621</v>
      </c>
    </row>
    <row r="28" spans="2:2" x14ac:dyDescent="0.15">
      <c r="B28" t="s">
        <v>622</v>
      </c>
    </row>
    <row r="29" spans="2:2" x14ac:dyDescent="0.15">
      <c r="B29" t="s">
        <v>623</v>
      </c>
    </row>
    <row r="30" spans="2:2" x14ac:dyDescent="0.15">
      <c r="B30" t="s">
        <v>624</v>
      </c>
    </row>
    <row r="31" spans="2:2" x14ac:dyDescent="0.15">
      <c r="B31" t="s">
        <v>625</v>
      </c>
    </row>
    <row r="32" spans="2:2" x14ac:dyDescent="0.15">
      <c r="B32" t="s">
        <v>626</v>
      </c>
    </row>
    <row r="33" spans="2:2" x14ac:dyDescent="0.15">
      <c r="B33" t="s">
        <v>627</v>
      </c>
    </row>
    <row r="34" spans="2:2" x14ac:dyDescent="0.15">
      <c r="B34" t="s">
        <v>628</v>
      </c>
    </row>
    <row r="35" spans="2:2" x14ac:dyDescent="0.15">
      <c r="B35" t="s">
        <v>629</v>
      </c>
    </row>
    <row r="36" spans="2:2" x14ac:dyDescent="0.15">
      <c r="B36" t="s">
        <v>519</v>
      </c>
    </row>
    <row r="37" spans="2:2" x14ac:dyDescent="0.15">
      <c r="B37" t="s">
        <v>446</v>
      </c>
    </row>
    <row r="38" spans="2:2" x14ac:dyDescent="0.15">
      <c r="B38" t="s">
        <v>630</v>
      </c>
    </row>
    <row r="39" spans="2:2" x14ac:dyDescent="0.15">
      <c r="B39" t="s">
        <v>631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1195</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219</cp:revision>
  <dcterms:created xsi:type="dcterms:W3CDTF">2020-07-27T15:42:24Z</dcterms:created>
  <dcterms:modified xsi:type="dcterms:W3CDTF">2024-07-24T21:04:59Z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