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P50/"/>
    </mc:Choice>
  </mc:AlternateContent>
  <xr:revisionPtr revIDLastSave="0" documentId="13_ncr:1_{9DB485B9-B802-CF4A-8FAA-94FA438CD312}"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4" i="2"/>
  <c r="D21" i="2"/>
  <c r="O5" i="2"/>
  <c r="O6" i="2"/>
  <c r="O7" i="2"/>
  <c r="O8" i="2"/>
  <c r="O9" i="1" s="1"/>
  <c r="O9" i="2"/>
  <c r="O10" i="2"/>
  <c r="O11" i="2"/>
  <c r="O12" i="2"/>
  <c r="O13" i="2"/>
  <c r="O14" i="2"/>
  <c r="O15" i="2"/>
  <c r="O16" i="2"/>
  <c r="O17" i="2"/>
  <c r="O18" i="2"/>
  <c r="O19" i="2"/>
  <c r="O20" i="2"/>
  <c r="O21" i="2"/>
  <c r="O22" i="1" s="1"/>
  <c r="O22" i="2"/>
  <c r="O23" i="1" s="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AM24" i="1" s="1"/>
  <c r="V26" i="2"/>
  <c r="H26" i="2" s="1"/>
  <c r="U26" i="2"/>
  <c r="T26" i="2"/>
  <c r="S26" i="2"/>
  <c r="R26" i="2"/>
  <c r="Q26" i="2"/>
  <c r="P26" i="2"/>
  <c r="O26" i="2"/>
  <c r="N26" i="2"/>
  <c r="M26" i="2"/>
  <c r="L26" i="2"/>
  <c r="B26" i="2"/>
  <c r="V25" i="2"/>
  <c r="H25" i="2" s="1"/>
  <c r="U25" i="2"/>
  <c r="T25" i="2"/>
  <c r="S25" i="2"/>
  <c r="R25" i="2"/>
  <c r="Q25" i="2"/>
  <c r="P25" i="2"/>
  <c r="O25" i="2"/>
  <c r="N25" i="2"/>
  <c r="M25" i="2"/>
  <c r="L25" i="2"/>
  <c r="B25" i="2"/>
  <c r="AK16" i="1" s="1"/>
  <c r="V24" i="2"/>
  <c r="H24" i="2" s="1"/>
  <c r="U24" i="2"/>
  <c r="T24" i="2"/>
  <c r="S24" i="2"/>
  <c r="R24" i="2"/>
  <c r="Q24" i="2"/>
  <c r="P24" i="2"/>
  <c r="O24" i="2"/>
  <c r="N24" i="2"/>
  <c r="M24" i="2"/>
  <c r="L24" i="2"/>
  <c r="B24" i="2"/>
  <c r="V23" i="2"/>
  <c r="H23" i="2" s="1"/>
  <c r="U23" i="2"/>
  <c r="U24" i="1" s="1"/>
  <c r="S23" i="2"/>
  <c r="S24" i="1" s="1"/>
  <c r="R23" i="2"/>
  <c r="R24" i="1" s="1"/>
  <c r="Q23" i="2"/>
  <c r="Q24" i="1" s="1"/>
  <c r="O23" i="2"/>
  <c r="O24" i="1" s="1"/>
  <c r="M23" i="2"/>
  <c r="M24" i="1" s="1"/>
  <c r="P23" i="2"/>
  <c r="P24" i="1" s="1"/>
  <c r="I23" i="2"/>
  <c r="D23" i="2"/>
  <c r="B23" i="2"/>
  <c r="AI14" i="1" s="1"/>
  <c r="V22" i="2"/>
  <c r="H22" i="2" s="1"/>
  <c r="U22" i="2"/>
  <c r="T22" i="2"/>
  <c r="S22" i="2"/>
  <c r="R22" i="2"/>
  <c r="R23" i="1" s="1"/>
  <c r="Q22" i="2"/>
  <c r="Q23" i="1" s="1"/>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P21" i="1" s="1"/>
  <c r="N20" i="2"/>
  <c r="M20" i="2"/>
  <c r="I20" i="2"/>
  <c r="H20" i="2"/>
  <c r="AT21" i="1" s="1"/>
  <c r="D20" i="2"/>
  <c r="C20" i="2"/>
  <c r="V19" i="2"/>
  <c r="H19" i="2" s="1"/>
  <c r="U19" i="2"/>
  <c r="U20" i="1" s="1"/>
  <c r="T19" i="2"/>
  <c r="S19" i="2"/>
  <c r="R19" i="2"/>
  <c r="R20" i="1" s="1"/>
  <c r="Q19" i="2"/>
  <c r="P19" i="2"/>
  <c r="N19" i="2"/>
  <c r="M19" i="2"/>
  <c r="I19" i="2"/>
  <c r="D19" i="2"/>
  <c r="C19" i="2"/>
  <c r="V18" i="2"/>
  <c r="H18" i="2" s="1"/>
  <c r="U18" i="2"/>
  <c r="T18" i="2"/>
  <c r="S18" i="2"/>
  <c r="R18" i="2"/>
  <c r="Q18" i="2"/>
  <c r="Q19" i="1" s="1"/>
  <c r="P18" i="2"/>
  <c r="N18" i="2"/>
  <c r="M18" i="2"/>
  <c r="I18" i="2"/>
  <c r="D18" i="2"/>
  <c r="C18" i="2"/>
  <c r="V17" i="2"/>
  <c r="U17" i="2"/>
  <c r="U18" i="1" s="1"/>
  <c r="T17" i="2"/>
  <c r="S17" i="2"/>
  <c r="R17" i="2"/>
  <c r="Q17" i="2"/>
  <c r="Q18" i="1" s="1"/>
  <c r="P17" i="2"/>
  <c r="P18" i="1" s="1"/>
  <c r="N17" i="2"/>
  <c r="M17" i="2"/>
  <c r="I17" i="2"/>
  <c r="H17" i="2"/>
  <c r="AT18" i="1" s="1"/>
  <c r="D17" i="2"/>
  <c r="C17" i="2"/>
  <c r="V16" i="2"/>
  <c r="U16" i="2"/>
  <c r="T16" i="2"/>
  <c r="S16" i="2"/>
  <c r="R16" i="2"/>
  <c r="R17" i="1" s="1"/>
  <c r="Q16" i="2"/>
  <c r="Q17" i="1" s="1"/>
  <c r="P16" i="2"/>
  <c r="P17" i="1" s="1"/>
  <c r="I16" i="2"/>
  <c r="H16" i="2"/>
  <c r="AT17" i="1" s="1"/>
  <c r="D16" i="2"/>
  <c r="C16" i="2"/>
  <c r="V15" i="2"/>
  <c r="H15" i="2" s="1"/>
  <c r="U15" i="2"/>
  <c r="U16" i="1" s="1"/>
  <c r="T15" i="2"/>
  <c r="S15" i="2"/>
  <c r="R15" i="2"/>
  <c r="R16" i="1" s="1"/>
  <c r="Q15" i="2"/>
  <c r="Q16" i="1" s="1"/>
  <c r="P15" i="2"/>
  <c r="N15" i="2"/>
  <c r="M15" i="2"/>
  <c r="I15" i="2"/>
  <c r="D15" i="2"/>
  <c r="C15" i="2"/>
  <c r="V14" i="2"/>
  <c r="U14" i="2"/>
  <c r="T14" i="2"/>
  <c r="S14" i="2"/>
  <c r="R14" i="2"/>
  <c r="R15" i="1" s="1"/>
  <c r="Q14" i="2"/>
  <c r="Q15" i="1" s="1"/>
  <c r="P14" i="2"/>
  <c r="N14" i="2"/>
  <c r="M14" i="2"/>
  <c r="I14" i="2"/>
  <c r="H14" i="2"/>
  <c r="AL15" i="1" s="1"/>
  <c r="D14" i="2"/>
  <c r="C14" i="2"/>
  <c r="V13" i="2"/>
  <c r="U13" i="2"/>
  <c r="T13" i="2"/>
  <c r="S13" i="2"/>
  <c r="R13" i="2"/>
  <c r="Q13" i="2"/>
  <c r="P13" i="2"/>
  <c r="N13" i="2"/>
  <c r="M13" i="2"/>
  <c r="M14" i="1" s="1"/>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N12" i="1" s="1"/>
  <c r="M11" i="2"/>
  <c r="I11" i="2"/>
  <c r="D11" i="2"/>
  <c r="C11" i="2"/>
  <c r="V10" i="2"/>
  <c r="H10" i="2" s="1"/>
  <c r="U10" i="2"/>
  <c r="T10" i="2"/>
  <c r="S10" i="2"/>
  <c r="S11" i="1" s="1"/>
  <c r="R10" i="2"/>
  <c r="Q10" i="2"/>
  <c r="P10" i="2"/>
  <c r="N10" i="2"/>
  <c r="M10" i="2"/>
  <c r="M11" i="1" s="1"/>
  <c r="I10" i="2"/>
  <c r="D10" i="2"/>
  <c r="C10" i="2"/>
  <c r="V9" i="2"/>
  <c r="H9" i="2" s="1"/>
  <c r="U9" i="2"/>
  <c r="S9" i="2"/>
  <c r="R9" i="2"/>
  <c r="Q9" i="2"/>
  <c r="Q10" i="1" s="1"/>
  <c r="N9" i="2"/>
  <c r="M9" i="2"/>
  <c r="P9" i="2"/>
  <c r="P10" i="1" s="1"/>
  <c r="I9" i="2"/>
  <c r="D9" i="2"/>
  <c r="C9" i="2"/>
  <c r="V8" i="2"/>
  <c r="H8" i="2" s="1"/>
  <c r="R8" i="2"/>
  <c r="P8" i="2"/>
  <c r="P9" i="1" s="1"/>
  <c r="N8" i="2"/>
  <c r="N9" i="1" s="1"/>
  <c r="Q8" i="2"/>
  <c r="Q9" i="1" s="1"/>
  <c r="I8" i="2"/>
  <c r="D8" i="2"/>
  <c r="C8" i="2"/>
  <c r="B8" i="2"/>
  <c r="V7" i="2"/>
  <c r="H7" i="2" s="1"/>
  <c r="I7" i="2"/>
  <c r="D7" i="2"/>
  <c r="C7" i="2"/>
  <c r="V6" i="2"/>
  <c r="H6" i="2" s="1"/>
  <c r="S6" i="2"/>
  <c r="S7" i="1" s="1"/>
  <c r="I6" i="2"/>
  <c r="D6" i="2"/>
  <c r="C6" i="2"/>
  <c r="V5" i="2"/>
  <c r="H5" i="2" s="1"/>
  <c r="S5" i="2"/>
  <c r="S6" i="1" s="1"/>
  <c r="I5" i="2"/>
  <c r="D5" i="2"/>
  <c r="C5" i="2"/>
  <c r="V4" i="2"/>
  <c r="S4" i="2"/>
  <c r="S5" i="1" s="1"/>
  <c r="I4" i="2"/>
  <c r="H4" i="2"/>
  <c r="D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J24" i="1"/>
  <c r="AA24" i="1"/>
  <c r="Z24" i="1"/>
  <c r="Y24" i="1"/>
  <c r="X24" i="1"/>
  <c r="W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J23" i="1"/>
  <c r="AI23" i="1"/>
  <c r="AA23" i="1"/>
  <c r="Z23" i="1"/>
  <c r="Y23" i="1"/>
  <c r="X23" i="1"/>
  <c r="W23" i="1"/>
  <c r="U23" i="1"/>
  <c r="T23" i="1"/>
  <c r="S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K22" i="1"/>
  <c r="AJ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K21" i="1"/>
  <c r="AJ21" i="1"/>
  <c r="AI21" i="1"/>
  <c r="AA21" i="1"/>
  <c r="Z21" i="1"/>
  <c r="Y21" i="1"/>
  <c r="X21" i="1"/>
  <c r="W21" i="1"/>
  <c r="S21" i="1"/>
  <c r="R21" i="1"/>
  <c r="Q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J20" i="1"/>
  <c r="AI20" i="1"/>
  <c r="AA20" i="1"/>
  <c r="Z20" i="1"/>
  <c r="Y20" i="1"/>
  <c r="X20" i="1"/>
  <c r="W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J19" i="1"/>
  <c r="AA19" i="1"/>
  <c r="Z19" i="1"/>
  <c r="Y19" i="1"/>
  <c r="X19" i="1"/>
  <c r="W19" i="1"/>
  <c r="U19" i="1"/>
  <c r="T19" i="1"/>
  <c r="S19" i="1"/>
  <c r="R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J18" i="1"/>
  <c r="AA18" i="1"/>
  <c r="Z18" i="1"/>
  <c r="Y18" i="1"/>
  <c r="X18" i="1"/>
  <c r="W18" i="1"/>
  <c r="T18" i="1"/>
  <c r="S18" i="1"/>
  <c r="R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J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J16" i="1"/>
  <c r="AA16" i="1"/>
  <c r="Z16" i="1"/>
  <c r="Y16" i="1"/>
  <c r="X16" i="1"/>
  <c r="W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J15" i="1"/>
  <c r="AA15" i="1"/>
  <c r="Z15" i="1"/>
  <c r="Y15" i="1"/>
  <c r="X15" i="1"/>
  <c r="W15" i="1"/>
  <c r="U15" i="1"/>
  <c r="T15" i="1"/>
  <c r="S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L14" i="1"/>
  <c r="AJ14" i="1"/>
  <c r="AA14" i="1"/>
  <c r="Z14" i="1"/>
  <c r="Y14" i="1"/>
  <c r="X14" i="1"/>
  <c r="W14" i="1"/>
  <c r="U14" i="1"/>
  <c r="T14" i="1"/>
  <c r="S14" i="1"/>
  <c r="R14" i="1"/>
  <c r="Q14" i="1"/>
  <c r="P14" i="1"/>
  <c r="O14" i="1"/>
  <c r="N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K13" i="1"/>
  <c r="AJ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K12" i="1"/>
  <c r="AJ12" i="1"/>
  <c r="AA12" i="1"/>
  <c r="Z12" i="1"/>
  <c r="Y12" i="1"/>
  <c r="X12" i="1"/>
  <c r="W12" i="1"/>
  <c r="U12" i="1"/>
  <c r="T12" i="1"/>
  <c r="S12" i="1"/>
  <c r="R12" i="1"/>
  <c r="Q12" i="1"/>
  <c r="P12" i="1"/>
  <c r="O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K11" i="1"/>
  <c r="AJ11" i="1"/>
  <c r="AA11" i="1"/>
  <c r="Z11" i="1"/>
  <c r="Y11" i="1"/>
  <c r="X11" i="1"/>
  <c r="W11" i="1"/>
  <c r="U11" i="1"/>
  <c r="T11" i="1"/>
  <c r="R11" i="1"/>
  <c r="Q11" i="1"/>
  <c r="P11" i="1"/>
  <c r="O11" i="1"/>
  <c r="N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K10" i="1"/>
  <c r="AJ10" i="1"/>
  <c r="AI10" i="1"/>
  <c r="AA10" i="1"/>
  <c r="Z10" i="1"/>
  <c r="Y10" i="1"/>
  <c r="X10" i="1"/>
  <c r="W10" i="1"/>
  <c r="U10" i="1"/>
  <c r="S10" i="1"/>
  <c r="R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J9" i="1"/>
  <c r="AI9" i="1"/>
  <c r="AA9" i="1"/>
  <c r="Z9" i="1"/>
  <c r="Y9" i="1"/>
  <c r="X9" i="1"/>
  <c r="W9" i="1"/>
  <c r="R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J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J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L5" i="1"/>
  <c r="AJ5" i="1"/>
  <c r="AA5" i="1"/>
  <c r="Z5" i="1"/>
  <c r="Y5" i="1"/>
  <c r="X5" i="1"/>
  <c r="W5" i="1"/>
  <c r="L5" i="1"/>
  <c r="K5" i="1"/>
  <c r="J5" i="1"/>
  <c r="I5" i="1"/>
  <c r="H5" i="1"/>
  <c r="E5" i="1"/>
  <c r="D5" i="1"/>
  <c r="C5" i="1"/>
  <c r="B5" i="1"/>
  <c r="A5" i="1"/>
  <c r="AA4" i="1"/>
  <c r="J4" i="1"/>
  <c r="I4" i="1"/>
  <c r="H4" i="1"/>
  <c r="F4" i="1"/>
  <c r="D4" i="1"/>
  <c r="B4" i="1"/>
  <c r="A4" i="1"/>
  <c r="AM11" i="1" l="1"/>
  <c r="AM14" i="1"/>
  <c r="AM15" i="1"/>
  <c r="AM19" i="1"/>
  <c r="AM23" i="1"/>
  <c r="AM10" i="1"/>
  <c r="AM16" i="1"/>
  <c r="AM8" i="1"/>
  <c r="AI8" i="1"/>
  <c r="AI19" i="1"/>
  <c r="AI24" i="1"/>
  <c r="AI12" i="1"/>
  <c r="AI22" i="1"/>
  <c r="AI13" i="1"/>
  <c r="AI15" i="1"/>
  <c r="AI11" i="1"/>
  <c r="AI18" i="1"/>
  <c r="AI5" i="1"/>
  <c r="AL18" i="1"/>
  <c r="AI17" i="1"/>
  <c r="AI16" i="1"/>
  <c r="AI7" i="1"/>
  <c r="AK5" i="1"/>
  <c r="AK9" i="1"/>
  <c r="AM12" i="1"/>
  <c r="AM13" i="1"/>
  <c r="AK18" i="1"/>
  <c r="AM21" i="1"/>
  <c r="AM9" i="1"/>
  <c r="AK14" i="1"/>
  <c r="AB15" i="1"/>
  <c r="AK17" i="1"/>
  <c r="AK20" i="1"/>
  <c r="AM5" i="1"/>
  <c r="AM17" i="1"/>
  <c r="AM18" i="1"/>
  <c r="AK19" i="1"/>
  <c r="AM20" i="1"/>
  <c r="AK23" i="1"/>
  <c r="AT15" i="1"/>
  <c r="AM6" i="1"/>
  <c r="AK7" i="1"/>
  <c r="AK15" i="1"/>
  <c r="AM22" i="1"/>
  <c r="AK24" i="1"/>
  <c r="AM7" i="1"/>
  <c r="AK8" i="1"/>
  <c r="AB24" i="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<sst xmlns="http://schemas.openxmlformats.org/spreadsheetml/2006/main" count="775" uniqueCount="639">
  <si>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</si>
  <si>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</si>
  <si>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</si>
  <si>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</si>
  <si>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</si>
  <si>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</si>
  <si>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</si>
  <si>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</si>
  <si>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</si>
  <si>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</si>
  <si>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</si>
  <si>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</si>
  <si>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</si>
  <si>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</si>
  <si>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</si>
  <si>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</si>
  <si>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</si>
  <si>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</si>
  <si>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</si>
  <si>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</si>
  <si>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</si>
  <si>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</si>
  <si>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</si>
  <si>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</si>
  <si>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</si>
  <si>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</si>
  <si>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</si>
  <si>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</si>
  <si>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</si>
  <si>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</si>
  <si>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</si>
  <si>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</si>
  <si>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</si>
  <si>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</si>
  <si>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</si>
  <si>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</si>
  <si>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</si>
  <si>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</si>
  <si>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</si>
  <si>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</si>
  <si>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</si>
  <si>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</si>
  <si>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</si>
  <si>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</si>
  <si>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</si>
  <si>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</si>
  <si>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</si>
  <si>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</si>
  <si>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</si>
  <si>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</si>
  <si>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</si>
  <si>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</si>
  <si>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</si>
  <si>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</si>
  <si>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</si>
  <si>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</si>
  <si>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</si>
  <si>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</si>
  <si>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</si>
  <si>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</si>
  <si>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</si>
  <si>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</si>
  <si>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</si>
  <si>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</si>
  <si>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</si>
  <si>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</si>
  <si>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</si>
  <si>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</si>
  <si>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</si>
  <si>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</si>
  <si>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</si>
  <si>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</si>
  <si>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</si>
  <si>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</si>
  <si>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</si>
  <si>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</si>
  <si>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</si>
  <si>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</si>
  <si>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</si>
  <si>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</si>
  <si>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</si>
  <si>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</si>
  <si>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</si>
  <si>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</si>
  <si>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</si>
  <si>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</si>
  <si>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</si>
  <si>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</si>
  <si>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</si>
  <si>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</si>
  <si>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</si>
  <si>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</si>
  <si>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</si>
  <si>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</si>
  <si>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</si>
  <si>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</si>
  <si>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</si>
  <si>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</si>
  <si>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</si>
  <si>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</si>
  <si>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</si>
  <si>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</si>
  <si>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</si>
  <si>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</si>
  <si>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</si>
  <si>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</si>
  <si>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</si>
  <si>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</si>
  <si>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</si>
  <si>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</si>
  <si>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</si>
  <si>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</si>
  <si>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</si>
  <si>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</si>
  <si>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</si>
  <si>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</si>
  <si>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</si>
  <si>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</si>
  <si>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</si>
  <si>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</si>
  <si>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</si>
  <si>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</si>
  <si>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</si>
  <si>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</si>
  <si>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</si>
  <si>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</si>
  <si>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</si>
  <si>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</si>
  <si>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</si>
  <si>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</si>
  <si>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</si>
  <si>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</si>
  <si>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</si>
  <si>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</si>
  <si>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</si>
  <si>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</si>
  <si>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</si>
  <si>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</si>
  <si>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</si>
  <si>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</si>
  <si>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</si>
  <si>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</si>
  <si>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</si>
  <si>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</si>
  <si>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</si>
  <si>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</si>
  <si>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</si>
  <si>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</si>
  <si>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</si>
  <si>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</si>
  <si>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</si>
  <si>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</si>
  <si>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</si>
  <si>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</si>
  <si>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</si>
  <si>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</si>
  <si>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</si>
  <si>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</si>
  <si>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</si>
  <si>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</si>
  <si>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</si>
  <si>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</si>
  <si>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</si>
  <si>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</si>
  <si>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</si>
  <si>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</si>
  <si>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</si>
  <si>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</si>
  <si>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</si>
  <si>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</si>
  <si>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</si>
  <si>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</si>
  <si>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</si>
  <si>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</si>
  <si>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</si>
  <si>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</si>
  <si>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</si>
  <si>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</si>
  <si>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</si>
  <si>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</si>
  <si>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</si>
  <si>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</si>
  <si>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</si>
  <si>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</si>
  <si>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</si>
  <si>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</si>
  <si>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</si>
  <si>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</si>
  <si>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</si>
  <si>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</si>
  <si>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</si>
  <si>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</si>
  <si>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</si>
  <si>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</si>
  <si>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</si>
  <si>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</si>
  <si>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</si>
  <si>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</si>
  <si>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</si>
  <si>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</si>
  <si>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</si>
  <si>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</si>
  <si>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</si>
  <si>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</si>
  <si>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</si>
  <si>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</si>
  <si>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</si>
  <si>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</si>
  <si>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</si>
  <si>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</si>
  <si>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</si>
  <si>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</si>
  <si>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</si>
  <si>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</si>
  <si>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</si>
  <si>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</si>
  <si>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</si>
  <si>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</si>
  <si>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</si>
  <si>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</si>
  <si>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</si>
  <si>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</si>
  <si>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</si>
  <si>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</si>
  <si>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</si>
  <si>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</si>
  <si>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</si>
  <si>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</si>
  <si>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</si>
  <si>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</si>
  <si>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</si>
  <si>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</si>
  <si>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</si>
  <si>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</si>
  <si>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</si>
  <si>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</si>
  <si>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</si>
  <si>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</si>
  <si>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</si>
  <si>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</si>
  <si>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</si>
  <si>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</si>
  <si>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</si>
  <si>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</si>
  <si>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</si>
  <si>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</si>
  <si>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</si>
  <si>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</si>
  <si>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</si>
  <si>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</si>
  <si>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</si>
  <si>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</si>
  <si>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</si>
  <si>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</si>
  <si>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</si>
  <si>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</si>
  <si>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</si>
  <si>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</si>
  <si>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</si>
  <si>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</si>
  <si>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</si>
  <si>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</si>
  <si>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</si>
  <si>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</si>
  <si>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</si>
  <si>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</si>
  <si>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</si>
  <si>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</si>
  <si>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</si>
  <si>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</si>
  <si>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</si>
  <si>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</si>
  <si>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</si>
  <si>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</si>
  <si>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</si>
  <si>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</si>
  <si>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</si>
  <si>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</si>
  <si>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</si>
  <si>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</si>
  <si>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</si>
  <si>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</si>
  <si>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</si>
  <si>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</si>
  <si>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</si>
  <si>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</si>
  <si>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</si>
  <si>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</si>
  <si>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</si>
  <si>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</si>
  <si>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</si>
  <si>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</si>
  <si>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</si>
  <si>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</si>
  <si>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</si>
  <si>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</si>
  <si>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</si>
  <si>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</si>
  <si>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</si>
  <si>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</si>
  <si>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</si>
  <si>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</si>
  <si>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</si>
  <si>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</si>
  <si>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</si>
  <si>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</si>
  <si>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</si>
  <si>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</si>
  <si>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</si>
  <si>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</si>
  <si>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</si>
  <si>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</si>
  <si>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</si>
  <si>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</si>
  <si>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</si>
  <si>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</si>
  <si>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</si>
  <si>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</si>
  <si>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</si>
  <si>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</si>
  <si>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</si>
  <si>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</si>
  <si>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</si>
  <si>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</si>
  <si>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</si>
  <si>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</si>
  <si>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</si>
  <si>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</si>
  <si>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</si>
  <si>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</si>
  <si>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</si>
  <si>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</si>
  <si>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</si>
  <si>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</si>
  <si>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</si>
  <si>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</si>
  <si>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</si>
  <si>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</si>
  <si>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</si>
  <si>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</si>
  <si>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</si>
  <si>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</si>
  <si>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</si>
  <si>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</si>
  <si>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</si>
  <si>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</si>
  <si>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</si>
  <si>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</si>
  <si>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</si>
  <si>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</si>
  <si>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</si>
  <si>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</si>
  <si>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</si>
  <si>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</si>
  <si>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</si>
  <si>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</si>
  <si>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</si>
  <si>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</si>
  <si>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</si>
  <si>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</si>
  <si>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</si>
  <si>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</si>
  <si>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</si>
  <si>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</si>
  <si>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</si>
  <si>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</si>
  <si>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</si>
  <si>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</si>
  <si>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</si>
  <si>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</si>
  <si>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</si>
  <si>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</si>
  <si>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</si>
  <si>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</si>
  <si>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</si>
  <si>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</si>
  <si>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</si>
  <si>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</si>
  <si>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</si>
  <si>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</si>
  <si>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</si>
  <si>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</si>
  <si>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</si>
  <si>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</si>
  <si>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</si>
  <si>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</si>
  <si>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</si>
  <si>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</si>
  <si>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</si>
  <si>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</si>
  <si>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</si>
  <si>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</si>
  <si>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</si>
  <si>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</si>
  <si>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</si>
  <si>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</si>
  <si>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</si>
  <si>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</si>
  <si>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</si>
  <si>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</si>
  <si>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</si>
  <si>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</si>
  <si>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</si>
  <si>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</si>
  <si>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</si>
  <si>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</si>
  <si>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</si>
  <si>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</si>
  <si>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</si>
  <si>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</si>
  <si>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</si>
  <si>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</si>
  <si>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</si>
  <si>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</si>
  <si>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</si>
  <si>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</si>
  <si>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</si>
  <si>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</si>
  <si>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</si>
  <si>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</si>
  <si>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</si>
  <si>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</si>
  <si>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</si>
  <si>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</si>
  <si>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</si>
  <si>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</si>
  <si>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</si>
  <si>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</si>
  <si>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</si>
  <si>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</si>
  <si>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</si>
  <si>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</si>
  <si>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</si>
  <si>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</si>
  <si>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</si>
  <si>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</si>
  <si>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</si>
  <si>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</si>
  <si>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</si>
  <si>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</si>
  <si>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</si>
  <si>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</si>
  <si>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</si>
  <si>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</si>
  <si>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</si>
  <si>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</si>
  <si>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</si>
  <si>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</si>
  <si>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</si>
  <si>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</si>
  <si>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</si>
  <si>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</si>
  <si>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</si>
  <si>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</si>
  <si>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</si>
  <si>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</si>
  <si>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</si>
  <si>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</si>
  <si>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</si>
  <si>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</si>
  <si>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</si>
  <si>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</si>
  <si>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</si>
  <si>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</si>
  <si>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</si>
  <si>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</si>
  <si>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</si>
  <si>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</si>
  <si>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</si>
  <si>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</si>
  <si>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</si>
  <si>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</si>
  <si>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</si>
  <si>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</si>
  <si>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</si>
  <si>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</si>
  <si>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</si>
  <si>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</si>
  <si>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</si>
  <si>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</si>
  <si>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</si>
  <si>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</si>
  <si>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</si>
  <si>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</si>
  <si>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</si>
  <si>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</si>
  <si>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</si>
  <si>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</si>
  <si>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</si>
  <si>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</si>
  <si>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</si>
  <si>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</si>
  <si>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</si>
  <si>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</si>
  <si>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</si>
  <si>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</si>
  <si>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</si>
  <si>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</si>
  <si>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</si>
  <si>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</si>
  <si>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</si>
  <si>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</si>
  <si>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</si>
  <si>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</si>
  <si>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</si>
  <si>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</si>
  <si>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</si>
  <si>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</si>
  <si>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</si>
  <si>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</si>
  <si>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</si>
  <si>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</si>
  <si>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</si>
  <si>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</si>
  <si>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</si>
  <si>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</si>
  <si>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</si>
  <si>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</si>
  <si>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</si>
  <si>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</si>
  <si>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</si>
  <si>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</si>
  <si>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</si>
  <si>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</si>
  <si>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</si>
  <si>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</si>
  <si>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</si>
  <si>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</si>
  <si>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</si>
  <si>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</si>
  <si>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</si>
  <si>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</si>
  <si>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</si>
  <si>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</si>
  <si>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</si>
  <si>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</si>
  <si>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</si>
  <si>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</si>
  <si>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</si>
  <si>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</si>
  <si>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</si>
  <si>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</si>
  <si>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</si>
  <si>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</si>
  <si>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</si>
  <si>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</si>
  <si>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</si>
  <si>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</si>
  <si>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</si>
  <si>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</si>
  <si>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</si>
  <si>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</si>
  <si>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</si>
  <si>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</si>
  <si>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</si>
  <si>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</si>
  <si>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</si>
  <si>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</si>
  <si>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</si>
  <si>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</si>
  <si>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</si>
  <si>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</si>
  <si>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</si>
  <si>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</si>
  <si>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</si>
  <si>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</si>
  <si>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</si>
  <si>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</si>
  <si>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</si>
  <si>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</si>
  <si>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</si>
  <si>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</si>
  <si>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</si>
  <si>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</si>
  <si>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</si>
  <si>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</si>
  <si>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</si>
  <si>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</si>
  <si>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</si>
  <si>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</si>
  <si>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</si>
  <si>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</si>
  <si>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</si>
  <si>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</si>
  <si>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</si>
  <si>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</si>
  <si>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</si>
  <si>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</si>
  <si>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</si>
  <si>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</si>
  <si>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</si>
  <si>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</si>
  <si>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</si>
  <si>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P50 BL - ES</t>
  </si>
  <si>
    <t>Lenovo P50 BL - NOR</t>
  </si>
  <si>
    <t>Lenovo P50 BL - BE</t>
  </si>
  <si>
    <t>Lenovo P50 BL - BG</t>
  </si>
  <si>
    <t>Lenovo P50 BL - CZ</t>
  </si>
  <si>
    <t>Lenovo P50 BL - DK</t>
  </si>
  <si>
    <t>Lenovo P50 BL - HU</t>
  </si>
  <si>
    <t>Lenovo P50 BL - NL</t>
  </si>
  <si>
    <t>Lenovo P50 BL - NO</t>
  </si>
  <si>
    <t>Lenovo P50 BL - PL</t>
  </si>
  <si>
    <t>Lenovo P50 BL - PT</t>
  </si>
  <si>
    <t>Lenovo P50 BL - SE/FI</t>
  </si>
  <si>
    <t>Lenovo P50 BL - CH</t>
  </si>
  <si>
    <t>Lenovo P50 BL - US INT</t>
  </si>
  <si>
    <t>Lenovo P50 BL - RUS</t>
  </si>
  <si>
    <t>Lenovo P50 BL - US</t>
  </si>
  <si>
    <t>00PA294</t>
  </si>
  <si>
    <t>00PA295</t>
  </si>
  <si>
    <t>00PA296</t>
  </si>
  <si>
    <t>00PA297</t>
  </si>
  <si>
    <t>00PA303</t>
  </si>
  <si>
    <t>00PA307</t>
  </si>
  <si>
    <t>00PA308</t>
  </si>
  <si>
    <t>00PA310</t>
  </si>
  <si>
    <t>00PA355</t>
  </si>
  <si>
    <t>00PA315</t>
  </si>
  <si>
    <t>00PA277</t>
  </si>
  <si>
    <t>00PA311</t>
  </si>
  <si>
    <t>Lenovo P50 parent</t>
  </si>
  <si>
    <t>Lenovo P50 BL - FR FBA</t>
  </si>
  <si>
    <t xml:space="preserve">Lenovo P50 BL - UK FBA </t>
  </si>
  <si>
    <t>Lenovo P50 - IT</t>
  </si>
  <si>
    <t>Lenovo P50 - DE</t>
  </si>
  <si>
    <t>Tellus Remarketing APS</t>
  </si>
  <si>
    <t>P50 P70 P51 P71</t>
  </si>
  <si>
    <t>49.99</t>
  </si>
  <si>
    <t>42.99</t>
  </si>
  <si>
    <t>Lenovo/P50/BL/US</t>
  </si>
  <si>
    <t>Lenovo/P50/BL/DE</t>
  </si>
  <si>
    <t>Lenovo/P50/BL/FR</t>
  </si>
  <si>
    <t>Lenovo/P50/BL/IT</t>
  </si>
  <si>
    <t>Lenovo/P50/BL/ES</t>
  </si>
  <si>
    <t>Lenovo/P50/BL/UK</t>
  </si>
  <si>
    <t>Lenovo/P50/BL/NOR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</si>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</sst>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2"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0">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1" zoomScaleNormal="10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637</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638</v>
      </c>
    </row>
    <row r="4" spans="1:193" ht="17" x14ac:dyDescent="0.2">
      <c r="A4" s="1" t="str">
        <f>IF(ISBLANK(Values!E3),"",IF(Values!$B$37="EU","computercomponent","computer"))</f>
        <v>computercomponent</v>
      </c>
      <c r="B4" s="27" t="str">
        <f>Values!B13</f>
        <v>Lenovo P50 parent</v>
      </c>
      <c r="C4" s="27" t="s">
        <v>345</v>
      </c>
      <c r="D4" s="28">
        <f>Values!B14</f>
        <v>5714401501992</v>
      </c>
      <c r="E4" s="1" t="s">
        <v>346</v>
      </c>
      <c r="F4" s="27" t="str">
        <f>SUBSTITUTE(Values!B1, "{language}", "") &amp; " " &amp; Values!B3</f>
        <v>clavier de remplacement  rétroéclairé pour Lenovo Thinkpad P50 P70 P51 P71</v>
      </c>
      <c r="G4" s="27" t="s">
        <v>345</v>
      </c>
      <c r="H4" s="1" t="str">
        <f>Values!B16</f>
        <v>laptop-computer-replacement-parts</v>
      </c>
      <c r="I4" s="1" t="str">
        <f>IF(ISBLANK(Values!E3),"","4730574031")</f>
        <v>4730574031</v>
      </c>
      <c r="J4" s="29" t="str">
        <f>Values!B13</f>
        <v>Lenovo P50 parent</v>
      </c>
      <c r="K4" s="30"/>
      <c r="L4" s="27"/>
      <c r="M4" s="27"/>
      <c r="W4" s="27" t="s">
        <v>347</v>
      </c>
      <c r="X4" s="27"/>
      <c r="Y4" s="31" t="s">
        <v>348</v>
      </c>
      <c r="Z4" s="27"/>
      <c r="AA4" s="1" t="str">
        <f>Values!B20</f>
        <v>PartialUpdate</v>
      </c>
      <c r="DY4" s="1" t="s">
        <v>580</v>
      </c>
      <c r="DZ4" s="1" t="s">
        <v>349</v>
      </c>
      <c r="EA4" s="1" t="s">
        <v>349</v>
      </c>
      <c r="EB4" s="1" t="s">
        <v>349</v>
      </c>
      <c r="EC4" s="1" t="s">
        <v>349</v>
      </c>
      <c r="EV4" s="1" t="s">
        <v>350</v>
      </c>
      <c r="GK4" s="2">
        <f>K4</f>
        <v>0</v>
      </c>
    </row>
    <row r="5" spans="1:193" ht="64" x14ac:dyDescent="0.2">
      <c r="A5" s="1" t="str">
        <f>IF(ISBLANK(Values!E4),"",IF(Values!$B$37="EU","computercomponent","computer"))</f>
        <v>computercomponent</v>
      </c>
      <c r="B5" s="32" t="str">
        <f>IF(ISBLANK(Values!E4),"",Values!F4)</f>
        <v>Lenovo P50 - DE</v>
      </c>
      <c r="C5" s="29" t="str">
        <f>IF(ISBLANK(Values!E4),"","TellusRem")</f>
        <v>TellusRem</v>
      </c>
      <c r="D5" s="28">
        <f>IF(ISBLANK(Values!E4),"",Values!E4)</f>
        <v>5714401501015</v>
      </c>
      <c r="E5" s="1" t="str">
        <f>IF(ISBLANK(Values!E4),"","EAN")</f>
        <v>EAN</v>
      </c>
      <c r="F5" s="27" t="str">
        <f>IF(ISBLANK(Values!E4),"",IF(Values!J4, SUBSTITUTE(Values!$B$1, "{language}", Values!H4) &amp; " " &amp;Values!$B$3, SUBSTITUTE(Values!$B$2, "{language}", Values!$H4) &amp; " " &amp;Values!$B$3))</f>
        <v>clavier de remplacement Allemand rétroéclairé pour Lenovo Thinkpad P50 P70 P51 P71</v>
      </c>
      <c r="G5" s="29" t="s">
        <v>626</v>
      </c>
      <c r="H5" s="1" t="str">
        <f>IF(ISBLANK(Values!E4),"",Values!$B$16)</f>
        <v>laptop-computer-replacement-parts</v>
      </c>
      <c r="I5" s="1" t="str">
        <f>IF(ISBLANK(Values!E4),"","4730574031")</f>
        <v>4730574031</v>
      </c>
      <c r="J5" s="31" t="str">
        <f>IF(ISBLANK(Values!E4),"",Values!F4 )</f>
        <v>Lenovo P50 - DE</v>
      </c>
      <c r="K5" s="27" t="str">
        <f>IF(ISBLANK(Values!E4),"",IF(Values!J4, Values!$B$4, Values!$B$5))</f>
        <v>49.99</v>
      </c>
      <c r="L5" s="27">
        <f>IF(ISBLANK(Values!E4),"",Values!$B$18)</f>
        <v>5</v>
      </c>
      <c r="M5" s="27" t="str">
        <f>IF(ISBLANK(Values!E4),"",Values!$M4)</f>
        <v>https://raw.githubusercontent.com/PatrickVibild/TellusAmazonPictures/master/pictures/Lenovo/P50/BL/DE/1.jpg</v>
      </c>
      <c r="N5" s="27" t="str">
        <f>IF(ISBLANK(Values!$F4),"",Values!N4)</f>
        <v>https://raw.githubusercontent.com/PatrickVibild/TellusAmazonPictures/master/pictures/Lenovo/P50/BL/DE/2.jpg</v>
      </c>
      <c r="O5" s="27" t="str">
        <f>IF(ISBLANK(Values!$F4),"",Values!O4)</f>
        <v>https://raw.githubusercontent.com/PatrickVibild/TellusAmazonPictures/master/pictures/Lenovo/P50/BL/DE/3.jpg</v>
      </c>
      <c r="P5" s="27" t="str">
        <f>IF(ISBLANK(Values!$F4),"",Values!P4)</f>
        <v>https://raw.githubusercontent.com/PatrickVibild/TellusAmazonPictures/master/pictures/Lenovo/P50/BL/DE/4.jpg</v>
      </c>
      <c r="Q5" s="27" t="str">
        <f>IF(ISBLANK(Values!$F4),"",Values!Q4)</f>
        <v>https://raw.githubusercontent.com/PatrickVibild/TellusAmazonPictures/master/pictures/Lenovo/P50/BL/DE/5.jpg</v>
      </c>
      <c r="R5" s="27" t="str">
        <f>IF(ISBLANK(Values!$F4),"",Values!R4)</f>
        <v>https://raw.githubusercontent.com/PatrickVibild/TellusAmazonPictures/master/pictures/Lenovo/P50/BL/DE/6.jpg</v>
      </c>
      <c r="S5" s="27" t="str">
        <f>IF(ISBLANK(Values!$F4),"",Values!S4)</f>
        <v>https://raw.githubusercontent.com/PatrickVibild/TellusAmazonPictures/master/pictures/Lenovo/P50/BL/DE/7.jpg</v>
      </c>
      <c r="T5" s="27" t="str">
        <f>IF(ISBLANK(Values!$F4),"",Values!T4)</f>
        <v>https://raw.githubusercontent.com/PatrickVibild/TellusAmazonPictures/master/pictures/Lenovo/P50/BL/DE/8.jpg</v>
      </c>
      <c r="U5" s="27" t="str">
        <f>IF(ISBLANK(Values!$F4),"",Values!U4)</f>
        <v>https://raw.githubusercontent.com/PatrickVibild/TellusAmazonPictures/master/pictures/Lenovo/P50/BL/DE/9.jpg</v>
      </c>
      <c r="W5" s="29" t="str">
        <f>IF(ISBLANK(Values!E4),"","Child")</f>
        <v>Child</v>
      </c>
      <c r="X5" s="29" t="str">
        <f>IF(ISBLANK(Values!E4),"",Values!$B$13)</f>
        <v>Lenovo P50 parent</v>
      </c>
      <c r="Y5" s="31" t="str">
        <f>IF(ISBLANK(Values!E4),"","Size-Color")</f>
        <v>Size-Color</v>
      </c>
      <c r="Z5" s="29" t="str">
        <f>IF(ISBLANK(Values!E4),"","variation")</f>
        <v>variation</v>
      </c>
      <c r="AA5" s="1"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3"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4"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f>IF(ISBLANK(Values!E4),"",Values!$B$7)</f>
        <v>32</v>
      </c>
      <c r="CJ5" s="1" t="str">
        <f>IF(ISBLANK(Values!E4),"",Values!$B$8)</f>
        <v>17</v>
      </c>
      <c r="CK5" s="1">
        <f>IF(ISBLANK(Values!E4),"",Values!$B$9)</f>
        <v>2</v>
      </c>
      <c r="CL5" s="1" t="str">
        <f>IF(ISBLANK(Values!E4),"","CM")</f>
        <v>CM</v>
      </c>
      <c r="CO5" s="1" t="str">
        <f>IF(AND(Values!$B$37=options!$G$2, Values!$C4), "AMAZON_NA", IF(AND(Values!$B$37=options!$G$1, Values!$D4), "AMAZON_EU", "DEFAULT"))</f>
        <v>AMAZON_EU</v>
      </c>
      <c r="CP5" s="1">
        <f>IF(ISBLANK(Values!E4),"",Values!$B$7)</f>
        <v>32</v>
      </c>
      <c r="CQ5" s="1" t="str">
        <f>IF(ISBLANK(Values!E4),"",Values!$B$8)</f>
        <v>17</v>
      </c>
      <c r="CR5" s="1">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s="1" t="s">
        <v>580</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7" t="str">
        <f>IF(ISBLANK(Values!E4),"",IF(Values!J4, Values!$B$4, Values!$B$5))</f>
        <v>49.99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5" t="str">
        <f>K5</f>
        <v>49.99</v>
      </c>
    </row>
    <row r="6" spans="1:193" ht="64" x14ac:dyDescent="0.2">
      <c r="A6" s="1" t="str">
        <f>IF(ISBLANK(Values!E5),"",IF(Values!$B$37="EU","computercomponent","computer"))</f>
        <v>computercomponent</v>
      </c>
      <c r="B6" s="32" t="str">
        <f>IF(ISBLANK(Values!E5),"",Values!F5)</f>
        <v>Lenovo P50 BL - FR FBA</v>
      </c>
      <c r="C6" s="29" t="str">
        <f>IF(ISBLANK(Values!E5),"","TellusRem")</f>
        <v>TellusRem</v>
      </c>
      <c r="D6" s="28">
        <f>IF(ISBLANK(Values!E5),"",Values!E5)</f>
        <v>5714401501022</v>
      </c>
      <c r="E6" s="1" t="str">
        <f>IF(ISBLANK(Values!E5),"","EAN")</f>
        <v>EAN</v>
      </c>
      <c r="F6" s="27" t="str">
        <f>IF(ISBLANK(Values!E5),"",IF(Values!J5, SUBSTITUTE(Values!$B$1, "{language}", Values!H5) &amp; " " &amp;Values!$B$3, SUBSTITUTE(Values!$B$2, "{language}", Values!$H5) &amp; " " &amp;Values!$B$3))</f>
        <v>clavier de remplacement Français rétroéclairé pour Lenovo Thinkpad P50 P70 P51 P71</v>
      </c>
      <c r="G6" s="29" t="str">
        <f>IF(ISBLANK(Values!E5),"","TellusRem")</f>
        <v>TellusRem</v>
      </c>
      <c r="H6" s="1" t="str">
        <f>IF(ISBLANK(Values!E5),"",Values!$B$16)</f>
        <v>laptop-computer-replacement-parts</v>
      </c>
      <c r="I6" s="1" t="str">
        <f>IF(ISBLANK(Values!E5),"","4730574031")</f>
        <v>4730574031</v>
      </c>
      <c r="J6" s="31" t="str">
        <f>IF(ISBLANK(Values!E5),"",Values!F5 )</f>
        <v>Lenovo P50 BL - FR FBA</v>
      </c>
      <c r="K6" s="27" t="str">
        <f>IF(ISBLANK(Values!E5),"",IF(Values!J5, Values!$B$4, Values!$B$5))</f>
        <v>49.99</v>
      </c>
      <c r="L6" s="27">
        <f>IF(ISBLANK(Values!E5),"",Values!$B$18)</f>
        <v>5</v>
      </c>
      <c r="M6" s="27" t="str">
        <f>IF(ISBLANK(Values!E5),"",Values!$M5)</f>
        <v>https://raw.githubusercontent.com/PatrickVibild/TellusAmazonPictures/master/pictures/Lenovo/P50/BL/FR/1.jpg</v>
      </c>
      <c r="N6" s="27" t="str">
        <f>IF(ISBLANK(Values!$F5),"",Values!N5)</f>
        <v>https://raw.githubusercontent.com/PatrickVibild/TellusAmazonPictures/master/pictures/Lenovo/P50/BL/FR/2.jpg</v>
      </c>
      <c r="O6" s="27" t="str">
        <f>IF(ISBLANK(Values!$F5),"",Values!O5)</f>
        <v>https://raw.githubusercontent.com/PatrickVibild/TellusAmazonPictures/master/pictures/Lenovo/P50/BL/FR/3.jpg</v>
      </c>
      <c r="P6" s="27" t="str">
        <f>IF(ISBLANK(Values!$F5),"",Values!P5)</f>
        <v>https://raw.githubusercontent.com/PatrickVibild/TellusAmazonPictures/master/pictures/Lenovo/P50/BL/FR/4.jpg</v>
      </c>
      <c r="Q6" s="27" t="str">
        <f>IF(ISBLANK(Values!$F5),"",Values!Q5)</f>
        <v>https://raw.githubusercontent.com/PatrickVibild/TellusAmazonPictures/master/pictures/Lenovo/P50/BL/FR/5.jpg</v>
      </c>
      <c r="R6" s="27" t="str">
        <f>IF(ISBLANK(Values!$F5),"",Values!R5)</f>
        <v>https://raw.githubusercontent.com/PatrickVibild/TellusAmazonPictures/master/pictures/Lenovo/P50/BL/FR/6.jpg</v>
      </c>
      <c r="S6" s="27" t="str">
        <f>IF(ISBLANK(Values!$F5),"",Values!S5)</f>
        <v>https://raw.githubusercontent.com/PatrickVibild/TellusAmazonPictures/master/pictures/Lenovo/P50/BL/FR/7.jpg</v>
      </c>
      <c r="T6" s="27" t="str">
        <f>IF(ISBLANK(Values!$F5),"",Values!T5)</f>
        <v>https://raw.githubusercontent.com/PatrickVibild/TellusAmazonPictures/master/pictures/Lenovo/P50/BL/FR/8.jpg</v>
      </c>
      <c r="U6" s="27" t="str">
        <f>IF(ISBLANK(Values!$F5),"",Values!U5)</f>
        <v>https://raw.githubusercontent.com/PatrickVibild/TellusAmazonPictures/master/pictures/Lenovo/P50/BL/FR/9.jpg</v>
      </c>
      <c r="W6" s="29" t="str">
        <f>IF(ISBLANK(Values!E5),"","Child")</f>
        <v>Child</v>
      </c>
      <c r="X6" s="29" t="str">
        <f>IF(ISBLANK(Values!E5),"",Values!$B$13)</f>
        <v>Lenovo P50 parent</v>
      </c>
      <c r="Y6" s="31" t="str">
        <f>IF(ISBLANK(Values!E5),"","Size-Color")</f>
        <v>Size-Color</v>
      </c>
      <c r="Z6" s="29" t="str">
        <f>IF(ISBLANK(Values!E5),"","variation")</f>
        <v>variation</v>
      </c>
      <c r="AA6" s="1"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3"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4"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f>IF(ISBLANK(Values!E5),"",Values!$B$7)</f>
        <v>32</v>
      </c>
      <c r="CJ6" s="1" t="str">
        <f>IF(ISBLANK(Values!E5),"",Values!$B$8)</f>
        <v>17</v>
      </c>
      <c r="CK6" s="1">
        <f>IF(ISBLANK(Values!E5),"",Values!$B$9)</f>
        <v>2</v>
      </c>
      <c r="CL6" s="1" t="str">
        <f>IF(ISBLANK(Values!E5),"","CM")</f>
        <v>CM</v>
      </c>
      <c r="CO6" s="1" t="str">
        <f>IF(AND(Values!$B$37=options!$G$2, Values!$C5), "AMAZON_NA", IF(AND(Values!$B$37=options!$G$1, Values!$D5), "AMAZON_EU", "DEFAULT"))</f>
        <v>AMAZON_EU</v>
      </c>
      <c r="CP6" s="1">
        <f>IF(ISBLANK(Values!E5),"",Values!$B$7)</f>
        <v>32</v>
      </c>
      <c r="CQ6" s="1" t="str">
        <f>IF(ISBLANK(Values!E5),"",Values!$B$8)</f>
        <v>17</v>
      </c>
      <c r="CR6" s="1">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s="1" t="s">
        <v>580</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7" t="str">
        <f>IF(ISBLANK(Values!E5),"",IF(Values!J5, Values!$B$4, Values!$B$5))</f>
        <v>49.99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5" t="str">
        <f>K6</f>
        <v>49.99</v>
      </c>
    </row>
    <row r="7" spans="1:193" ht="64" x14ac:dyDescent="0.2">
      <c r="A7" s="1" t="str">
        <f>IF(ISBLANK(Values!E6),"",IF(Values!$B$37="EU","computercomponent","computer"))</f>
        <v>computercomponent</v>
      </c>
      <c r="B7" s="32" t="str">
        <f>IF(ISBLANK(Values!E6),"",Values!F6)</f>
        <v>Lenovo P50 - IT</v>
      </c>
      <c r="C7" s="29" t="str">
        <f>IF(ISBLANK(Values!E6),"","TellusRem")</f>
        <v>TellusRem</v>
      </c>
      <c r="D7" s="28">
        <f>IF(ISBLANK(Values!E6),"",Values!E6)</f>
        <v>5714401501039</v>
      </c>
      <c r="E7" s="1" t="str">
        <f>IF(ISBLANK(Values!E6),"","EAN")</f>
        <v>EAN</v>
      </c>
      <c r="F7" s="27" t="str">
        <f>IF(ISBLANK(Values!E6),"",IF(Values!J6, SUBSTITUTE(Values!$B$1, "{language}", Values!H6) &amp; " " &amp;Values!$B$3, SUBSTITUTE(Values!$B$2, "{language}", Values!$H6) &amp; " " &amp;Values!$B$3))</f>
        <v>clavier de remplacement Italien rétroéclairé pour Lenovo Thinkpad P50 P70 P51 P71</v>
      </c>
      <c r="G7" s="29" t="str">
        <f>IF(ISBLANK(Values!E6),"","TellusRem")</f>
        <v>TellusRem</v>
      </c>
      <c r="H7" s="1" t="str">
        <f>IF(ISBLANK(Values!E6),"",Values!$B$16)</f>
        <v>laptop-computer-replacement-parts</v>
      </c>
      <c r="I7" s="1" t="str">
        <f>IF(ISBLANK(Values!E6),"","4730574031")</f>
        <v>4730574031</v>
      </c>
      <c r="J7" s="31" t="str">
        <f>IF(ISBLANK(Values!E6),"",Values!F6 )</f>
        <v>Lenovo P50 - IT</v>
      </c>
      <c r="K7" s="27" t="str">
        <f>IF(ISBLANK(Values!E6),"",IF(Values!J6, Values!$B$4, Values!$B$5))</f>
        <v>49.99</v>
      </c>
      <c r="L7" s="27">
        <f>IF(ISBLANK(Values!E6),"",Values!$B$18)</f>
        <v>5</v>
      </c>
      <c r="M7" s="27" t="str">
        <f>IF(ISBLANK(Values!E6),"",Values!$M6)</f>
        <v>https://raw.githubusercontent.com/PatrickVibild/TellusAmazonPictures/master/pictures/Lenovo/P50/BL/IT/1.jpg</v>
      </c>
      <c r="N7" s="27" t="str">
        <f>IF(ISBLANK(Values!$F6),"",Values!N6)</f>
        <v>https://raw.githubusercontent.com/PatrickVibild/TellusAmazonPictures/master/pictures/Lenovo/P50/BL/IT/2.jpg</v>
      </c>
      <c r="O7" s="27" t="str">
        <f>IF(ISBLANK(Values!$F6),"",Values!O6)</f>
        <v>https://raw.githubusercontent.com/PatrickVibild/TellusAmazonPictures/master/pictures/Lenovo/P50/BL/IT/3.jpg</v>
      </c>
      <c r="P7" s="27" t="str">
        <f>IF(ISBLANK(Values!$F6),"",Values!P6)</f>
        <v>https://raw.githubusercontent.com/PatrickVibild/TellusAmazonPictures/master/pictures/Lenovo/P50/BL/IT/4.jpg</v>
      </c>
      <c r="Q7" s="27" t="str">
        <f>IF(ISBLANK(Values!$F6),"",Values!Q6)</f>
        <v>https://raw.githubusercontent.com/PatrickVibild/TellusAmazonPictures/master/pictures/Lenovo/P50/BL/IT/5.jpg</v>
      </c>
      <c r="R7" s="27" t="str">
        <f>IF(ISBLANK(Values!$F6),"",Values!R6)</f>
        <v>https://raw.githubusercontent.com/PatrickVibild/TellusAmazonPictures/master/pictures/Lenovo/P50/BL/IT/6.jpg</v>
      </c>
      <c r="S7" s="27" t="str">
        <f>IF(ISBLANK(Values!$F6),"",Values!S6)</f>
        <v>https://raw.githubusercontent.com/PatrickVibild/TellusAmazonPictures/master/pictures/Lenovo/P50/BL/IT/7.jpg</v>
      </c>
      <c r="T7" s="27" t="str">
        <f>IF(ISBLANK(Values!$F6),"",Values!T6)</f>
        <v>https://raw.githubusercontent.com/PatrickVibild/TellusAmazonPictures/master/pictures/Lenovo/P50/BL/IT/8.jpg</v>
      </c>
      <c r="U7" s="27" t="str">
        <f>IF(ISBLANK(Values!$F6),"",Values!U6)</f>
        <v>https://raw.githubusercontent.com/PatrickVibild/TellusAmazonPictures/master/pictures/Lenovo/P50/BL/IT/9.jpg</v>
      </c>
      <c r="W7" s="29" t="str">
        <f>IF(ISBLANK(Values!E6),"","Child")</f>
        <v>Child</v>
      </c>
      <c r="X7" s="29" t="str">
        <f>IF(ISBLANK(Values!E6),"",Values!$B$13)</f>
        <v>Lenovo P50 parent</v>
      </c>
      <c r="Y7" s="31" t="str">
        <f>IF(ISBLANK(Values!E6),"","Size-Color")</f>
        <v>Size-Color</v>
      </c>
      <c r="Z7" s="29" t="str">
        <f>IF(ISBLANK(Values!E6),"","variation")</f>
        <v>variation</v>
      </c>
      <c r="AA7" s="1"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3"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4"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f>IF(ISBLANK(Values!E6),"",Values!$B$7)</f>
        <v>32</v>
      </c>
      <c r="CJ7" s="1" t="str">
        <f>IF(ISBLANK(Values!E6),"",Values!$B$8)</f>
        <v>17</v>
      </c>
      <c r="CK7" s="1">
        <f>IF(ISBLANK(Values!E6),"",Values!$B$9)</f>
        <v>2</v>
      </c>
      <c r="CL7" s="1" t="str">
        <f>IF(ISBLANK(Values!E6),"","CM")</f>
        <v>CM</v>
      </c>
      <c r="CO7" s="1" t="str">
        <f>IF(AND(Values!$B$37=options!$G$2, Values!$C6), "AMAZON_NA", IF(AND(Values!$B$37=options!$G$1, Values!$D6), "AMAZON_EU", "DEFAULT"))</f>
        <v>AMAZON_EU</v>
      </c>
      <c r="CP7" s="1">
        <f>IF(ISBLANK(Values!E6),"",Values!$B$7)</f>
        <v>32</v>
      </c>
      <c r="CQ7" s="1" t="str">
        <f>IF(ISBLANK(Values!E6),"",Values!$B$8)</f>
        <v>17</v>
      </c>
      <c r="CR7" s="1">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s="1" t="s">
        <v>580</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IF(ISBLANK(Values!E6),"","3")</f>
        <v>3</v>
      </c>
      <c r="FH7" s="1" t="str">
        <f>IF(ISBLANK(Values!E6),"","FALSE")</f>
        <v>FALSE</v>
      </c>
      <c r="FI7" s="1" t="str">
        <f>IF(ISBLANK(Values!E6),"","FALSE")</f>
        <v>FALSE</v>
      </c>
      <c r="FJ7" s="1" t="str">
        <f>IF(ISBLANK(Values!E6),"","FALSE")</f>
        <v>FALSE</v>
      </c>
      <c r="FM7" s="1" t="str">
        <f>IF(ISBLANK(Values!E6),"","1")</f>
        <v>1</v>
      </c>
      <c r="FO7" s="27" t="str">
        <f>IF(ISBLANK(Values!E6),"",IF(Values!J6, Values!$B$4, Values!$B$5))</f>
        <v>49.99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5" t="str">
        <f>K7</f>
        <v>49.99</v>
      </c>
    </row>
    <row r="8" spans="1:193" ht="64" x14ac:dyDescent="0.2">
      <c r="A8" s="1" t="str">
        <f>IF(ISBLANK(Values!E7),"",IF(Values!$B$37="EU","computercomponent","computer"))</f>
        <v>computercomponent</v>
      </c>
      <c r="B8" s="32" t="str">
        <f>IF(ISBLANK(Values!E7),"",Values!F7)</f>
        <v>Lenovo P50 BL - ES</v>
      </c>
      <c r="C8" s="29" t="str">
        <f>IF(ISBLANK(Values!E7),"","TellusRem")</f>
        <v>TellusRem</v>
      </c>
      <c r="D8" s="28">
        <f>IF(ISBLANK(Values!E7),"",Values!E7)</f>
        <v>5714401501046</v>
      </c>
      <c r="E8" s="1" t="str">
        <f>IF(ISBLANK(Values!E7),"","EAN")</f>
        <v>EAN</v>
      </c>
      <c r="F8" s="27" t="str">
        <f>IF(ISBLANK(Values!E7),"",IF(Values!J7, SUBSTITUTE(Values!$B$1, "{language}", Values!H7) &amp; " " &amp;Values!$B$3, SUBSTITUTE(Values!$B$2, "{language}", Values!$H7) &amp; " " &amp;Values!$B$3))</f>
        <v>clavier de remplacement Espagnol rétroéclairé pour Lenovo Thinkpad P50 P70 P51 P71</v>
      </c>
      <c r="G8" s="29" t="str">
        <f>IF(ISBLANK(Values!E7),"","TellusRem")</f>
        <v>TellusRem</v>
      </c>
      <c r="H8" s="1" t="str">
        <f>IF(ISBLANK(Values!E7),"",Values!$B$16)</f>
        <v>laptop-computer-replacement-parts</v>
      </c>
      <c r="I8" s="1" t="str">
        <f>IF(ISBLANK(Values!E7),"","4730574031")</f>
        <v>4730574031</v>
      </c>
      <c r="J8" s="31" t="str">
        <f>IF(ISBLANK(Values!E7),"",Values!F7 )</f>
        <v>Lenovo P50 BL - ES</v>
      </c>
      <c r="K8" s="27" t="str">
        <f>IF(ISBLANK(Values!E7),"",IF(Values!J7, Values!$B$4, Values!$B$5))</f>
        <v>49.99</v>
      </c>
      <c r="L8" s="27">
        <f>IF(ISBLANK(Values!E7),"",Values!$B$18)</f>
        <v>5</v>
      </c>
      <c r="M8" s="27" t="str">
        <f>IF(ISBLANK(Values!E7),"",Values!$M7)</f>
        <v>https://raw.githubusercontent.com/PatrickVibild/TellusAmazonPictures/master/pictures/Lenovo/P50/BL/ES/1.jpg</v>
      </c>
      <c r="N8" s="27" t="str">
        <f>IF(ISBLANK(Values!$F7),"",Values!N7)</f>
        <v>https://raw.githubusercontent.com/PatrickVibild/TellusAmazonPictures/master/pictures/Lenovo/P50/BL/ES/2.jpg</v>
      </c>
      <c r="O8" s="27" t="str">
        <f>IF(ISBLANK(Values!$F7),"",Values!O7)</f>
        <v>https://raw.githubusercontent.com/PatrickVibild/TellusAmazonPictures/master/pictures/Lenovo/P50/BL/ES/3.jpg</v>
      </c>
      <c r="P8" s="27" t="str">
        <f>IF(ISBLANK(Values!$F7),"",Values!P7)</f>
        <v>https://raw.githubusercontent.com/PatrickVibild/TellusAmazonPictures/master/pictures/Lenovo/P50/BL/ES/4.jpg</v>
      </c>
      <c r="Q8" s="27" t="str">
        <f>IF(ISBLANK(Values!$F7),"",Values!Q7)</f>
        <v>https://raw.githubusercontent.com/PatrickVibild/TellusAmazonPictures/master/pictures/Lenovo/P50/BL/ES/5.jpg</v>
      </c>
      <c r="R8" s="27" t="str">
        <f>IF(ISBLANK(Values!$F7),"",Values!R7)</f>
        <v>https://raw.githubusercontent.com/PatrickVibild/TellusAmazonPictures/master/pictures/Lenovo/P50/BL/ES/6.jpg</v>
      </c>
      <c r="S8" s="27" t="str">
        <f>IF(ISBLANK(Values!$F7),"",Values!S7)</f>
        <v>https://raw.githubusercontent.com/PatrickVibild/TellusAmazonPictures/master/pictures/Lenovo/P50/BL/ES/7.jpg</v>
      </c>
      <c r="T8" s="27" t="str">
        <f>IF(ISBLANK(Values!$F7),"",Values!T7)</f>
        <v>https://raw.githubusercontent.com/PatrickVibild/TellusAmazonPictures/master/pictures/Lenovo/P50/BL/ES/8.jpg</v>
      </c>
      <c r="U8" s="27" t="str">
        <f>IF(ISBLANK(Values!$F7),"",Values!U7)</f>
        <v>https://raw.githubusercontent.com/PatrickVibild/TellusAmazonPictures/master/pictures/Lenovo/P50/BL/ES/9.jpg</v>
      </c>
      <c r="W8" s="29" t="str">
        <f>IF(ISBLANK(Values!E7),"","Child")</f>
        <v>Child</v>
      </c>
      <c r="X8" s="29" t="str">
        <f>IF(ISBLANK(Values!E7),"",Values!$B$13)</f>
        <v>Lenovo P50 parent</v>
      </c>
      <c r="Y8" s="31" t="str">
        <f>IF(ISBLANK(Values!E7),"","Size-Color")</f>
        <v>Size-Color</v>
      </c>
      <c r="Z8" s="29" t="str">
        <f>IF(ISBLANK(Values!E7),"","variation")</f>
        <v>variation</v>
      </c>
      <c r="AA8" s="1"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3"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4"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f>IF(ISBLANK(Values!E7),"",Values!$B$7)</f>
        <v>32</v>
      </c>
      <c r="CJ8" s="1" t="str">
        <f>IF(ISBLANK(Values!E7),"",Values!$B$8)</f>
        <v>17</v>
      </c>
      <c r="CK8" s="1">
        <f>IF(ISBLANK(Values!E7),"",Values!$B$9)</f>
        <v>2</v>
      </c>
      <c r="CL8" s="1" t="str">
        <f>IF(ISBLANK(Values!E7),"","CM")</f>
        <v>CM</v>
      </c>
      <c r="CO8" s="1" t="str">
        <f>IF(AND(Values!$B$37=options!$G$2, Values!$C7), "AMAZON_NA", IF(AND(Values!$B$37=options!$G$1, Values!$D7), "AMAZON_EU", "DEFAULT"))</f>
        <v>AMAZON_EU</v>
      </c>
      <c r="CP8" s="1">
        <f>IF(ISBLANK(Values!E7),"",Values!$B$7)</f>
        <v>32</v>
      </c>
      <c r="CQ8" s="1" t="str">
        <f>IF(ISBLANK(Values!E7),"",Values!$B$8)</f>
        <v>17</v>
      </c>
      <c r="CR8" s="1">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s="1" t="s">
        <v>580</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IF(ISBLANK(Values!E7),"","3")</f>
        <v>3</v>
      </c>
      <c r="FH8" s="1" t="str">
        <f>IF(ISBLANK(Values!E7),"","FALSE")</f>
        <v>FALSE</v>
      </c>
      <c r="FI8" s="1" t="str">
        <f>IF(ISBLANK(Values!E7),"","FALSE")</f>
        <v>FALSE</v>
      </c>
      <c r="FJ8" s="1" t="str">
        <f>IF(ISBLANK(Values!E7),"","FALSE")</f>
        <v>FALSE</v>
      </c>
      <c r="FM8" s="1" t="str">
        <f>IF(ISBLANK(Values!E7),"","1")</f>
        <v>1</v>
      </c>
      <c r="FO8" s="27" t="str">
        <f>IF(ISBLANK(Values!E7),"",IF(Values!J7, Values!$B$4, Values!$B$5))</f>
        <v>49.99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5" t="str">
        <f>K8</f>
        <v>49.99</v>
      </c>
    </row>
    <row r="9" spans="1:193" ht="64" x14ac:dyDescent="0.2">
      <c r="A9" s="1" t="str">
        <f>IF(ISBLANK(Values!E8),"",IF(Values!$B$37="EU","computercomponent","computer"))</f>
        <v>computercomponent</v>
      </c>
      <c r="B9" s="32" t="str">
        <f>IF(ISBLANK(Values!E8),"",Values!F8)</f>
        <v xml:space="preserve">Lenovo P50 BL - UK FBA </v>
      </c>
      <c r="C9" s="29" t="str">
        <f>IF(ISBLANK(Values!E8),"","TellusRem")</f>
        <v>TellusRem</v>
      </c>
      <c r="D9" s="28">
        <f>IF(ISBLANK(Values!E8),"",Values!E8)</f>
        <v>5714401501053</v>
      </c>
      <c r="E9" s="1" t="str">
        <f>IF(ISBLANK(Values!E8),"","EAN")</f>
        <v>EAN</v>
      </c>
      <c r="F9" s="27" t="str">
        <f>IF(ISBLANK(Values!E8),"",IF(Values!J8, SUBSTITUTE(Values!$B$1, "{language}", Values!H8) &amp; " " &amp;Values!$B$3, SUBSTITUTE(Values!$B$2, "{language}", Values!$H8) &amp; " " &amp;Values!$B$3))</f>
        <v>clavier de remplacement UK rétroéclairé pour Lenovo Thinkpad P50 P70 P51 P71</v>
      </c>
      <c r="G9" s="29" t="str">
        <f>IF(ISBLANK(Values!E8),"","TellusRem")</f>
        <v>TellusRem</v>
      </c>
      <c r="H9" s="1" t="str">
        <f>IF(ISBLANK(Values!E8),"",Values!$B$16)</f>
        <v>laptop-computer-replacement-parts</v>
      </c>
      <c r="I9" s="1" t="str">
        <f>IF(ISBLANK(Values!E8),"","4730574031")</f>
        <v>4730574031</v>
      </c>
      <c r="J9" s="31" t="str">
        <f>IF(ISBLANK(Values!E8),"",Values!F8 )</f>
        <v xml:space="preserve">Lenovo P50 BL - UK FBA </v>
      </c>
      <c r="K9" s="27" t="str">
        <f>IF(ISBLANK(Values!E8),"",IF(Values!J8, Values!$B$4, Values!$B$5))</f>
        <v>49.99</v>
      </c>
      <c r="L9" s="27">
        <f>IF(ISBLANK(Values!E8),"",Values!$B$18)</f>
        <v>5</v>
      </c>
      <c r="M9" s="27" t="str">
        <f>IF(ISBLANK(Values!E8),"",Values!$M8)</f>
        <v>https://raw.githubusercontent.com/PatrickVibild/TellusAmazonPictures/master/pictures/Lenovo/P50/BL/UK/1.jpg</v>
      </c>
      <c r="N9" s="27" t="str">
        <f>IF(ISBLANK(Values!$F8),"",Values!N8)</f>
        <v>https://raw.githubusercontent.com/PatrickVibild/TellusAmazonPictures/master/pictures/Lenovo/P50/BL/UK/2.jpg</v>
      </c>
      <c r="O9" s="27" t="str">
        <f>IF(ISBLANK(Values!$F8),"",Values!O8)</f>
        <v>https://raw.githubusercontent.com/PatrickVibild/TellusAmazonPictures/master/pictures/Lenovo/P50/BL/UK/3.jpg</v>
      </c>
      <c r="P9" s="27" t="str">
        <f>IF(ISBLANK(Values!$F8),"",Values!P8)</f>
        <v>https://raw.githubusercontent.com/PatrickVibild/TellusAmazonPictures/master/pictures/Lenovo/P50/BL/UK/4.jpg</v>
      </c>
      <c r="Q9" s="27" t="str">
        <f>IF(ISBLANK(Values!$F8),"",Values!Q8)</f>
        <v>https://raw.githubusercontent.com/PatrickVibild/TellusAmazonPictures/master/pictures/Lenovo/P50/BL/UK/5.jpg</v>
      </c>
      <c r="R9" s="27" t="str">
        <f>IF(ISBLANK(Values!$F8),"",Values!R8)</f>
        <v>https://raw.githubusercontent.com/PatrickVibild/TellusAmazonPictures/master/pictures/Lenovo/P50/BL/UK/6.jpg</v>
      </c>
      <c r="S9" s="27" t="str">
        <f>IF(ISBLANK(Values!$F8),"",Values!S8)</f>
        <v>https://raw.githubusercontent.com/PatrickVibild/TellusAmazonPictures/master/pictures/Lenovo/P50/BL/UK/7.jpg</v>
      </c>
      <c r="T9" s="27" t="str">
        <f>IF(ISBLANK(Values!$F8),"",Values!T8)</f>
        <v>https://raw.githubusercontent.com/PatrickVibild/TellusAmazonPictures/master/pictures/Lenovo/P50/BL/UK/8.jpg</v>
      </c>
      <c r="U9" s="27" t="str">
        <f>IF(ISBLANK(Values!$F8),"",Values!U8)</f>
        <v>https://raw.githubusercontent.com/PatrickVibild/TellusAmazonPictures/master/pictures/Lenovo/P50/BL/UK/9.jpg</v>
      </c>
      <c r="W9" s="29" t="str">
        <f>IF(ISBLANK(Values!E8),"","Child")</f>
        <v>Child</v>
      </c>
      <c r="X9" s="29" t="str">
        <f>IF(ISBLANK(Values!E8),"",Values!$B$13)</f>
        <v>Lenovo P50 parent</v>
      </c>
      <c r="Y9" s="31" t="str">
        <f>IF(ISBLANK(Values!E8),"","Size-Color")</f>
        <v>Size-Color</v>
      </c>
      <c r="Z9" s="29" t="str">
        <f>IF(ISBLANK(Values!E8),"","variation")</f>
        <v>variation</v>
      </c>
      <c r="AA9" s="1"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3"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4"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f>IF(ISBLANK(Values!E8),"",Values!$B$7)</f>
        <v>32</v>
      </c>
      <c r="CJ9" s="1" t="str">
        <f>IF(ISBLANK(Values!E8),"",Values!$B$8)</f>
        <v>17</v>
      </c>
      <c r="CK9" s="1">
        <f>IF(ISBLANK(Values!E8),"",Values!$B$9)</f>
        <v>2</v>
      </c>
      <c r="CL9" s="1" t="str">
        <f>IF(ISBLANK(Values!E8),"","CM")</f>
        <v>CM</v>
      </c>
      <c r="CO9" s="1" t="str">
        <f>IF(AND(Values!$B$37=options!$G$2, Values!$C8), "AMAZON_NA", IF(AND(Values!$B$37=options!$G$1, Values!$D8), "AMAZON_EU", "DEFAULT"))</f>
        <v>AMAZON_EU</v>
      </c>
      <c r="CP9" s="1">
        <f>IF(ISBLANK(Values!E8),"",Values!$B$7)</f>
        <v>32</v>
      </c>
      <c r="CQ9" s="1" t="str">
        <f>IF(ISBLANK(Values!E8),"",Values!$B$8)</f>
        <v>17</v>
      </c>
      <c r="CR9" s="1">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s="1" t="s">
        <v>580</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IF(ISBLANK(Values!E8),"","3")</f>
        <v>3</v>
      </c>
      <c r="FH9" s="1" t="str">
        <f>IF(ISBLANK(Values!E8),"","FALSE")</f>
        <v>FALSE</v>
      </c>
      <c r="FI9" s="1" t="str">
        <f>IF(ISBLANK(Values!E8),"","FALSE")</f>
        <v>FALSE</v>
      </c>
      <c r="FJ9" s="1" t="str">
        <f>IF(ISBLANK(Values!E8),"","FALSE")</f>
        <v>FALSE</v>
      </c>
      <c r="FM9" s="1" t="str">
        <f>IF(ISBLANK(Values!E8),"","1")</f>
        <v>1</v>
      </c>
      <c r="FO9" s="27" t="str">
        <f>IF(ISBLANK(Values!E8),"",IF(Values!J8, Values!$B$4, Values!$B$5))</f>
        <v>49.99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5" t="str">
        <f>K9</f>
        <v>49.99</v>
      </c>
    </row>
    <row r="10" spans="1:193" ht="64" x14ac:dyDescent="0.2">
      <c r="A10" s="1" t="str">
        <f>IF(ISBLANK(Values!E9),"",IF(Values!$B$37="EU","computercomponent","computer"))</f>
        <v>computercomponent</v>
      </c>
      <c r="B10" s="32" t="str">
        <f>IF(ISBLANK(Values!E9),"",Values!F9)</f>
        <v>Lenovo P50 BL - NOR</v>
      </c>
      <c r="C10" s="29" t="str">
        <f>IF(ISBLANK(Values!E9),"","TellusRem")</f>
        <v>TellusRem</v>
      </c>
      <c r="D10" s="28">
        <f>IF(ISBLANK(Values!E9),"",Values!E9)</f>
        <v>5714401501060</v>
      </c>
      <c r="E10" s="1" t="str">
        <f>IF(ISBLANK(Values!E9),"","EAN")</f>
        <v>EAN</v>
      </c>
      <c r="F10" s="27" t="str">
        <f>IF(ISBLANK(Values!E9),"",IF(Values!J9, SUBSTITUTE(Values!$B$1, "{language}", Values!H9) &amp; " " &amp;Values!$B$3, SUBSTITUTE(Values!$B$2, "{language}", Values!$H9) &amp; " " &amp;Values!$B$3))</f>
        <v>clavier de remplacement Scandinave - nordique rétroéclairé pour Lenovo Thinkpad P50 P70 P51 P71</v>
      </c>
      <c r="G10" s="29" t="str">
        <f>IF(ISBLANK(Values!E9),"","TellusRem")</f>
        <v>TellusRem</v>
      </c>
      <c r="H10" s="1" t="str">
        <f>IF(ISBLANK(Values!E9),"",Values!$B$16)</f>
        <v>laptop-computer-replacement-parts</v>
      </c>
      <c r="I10" s="1" t="str">
        <f>IF(ISBLANK(Values!E9),"","4730574031")</f>
        <v>4730574031</v>
      </c>
      <c r="J10" s="31" t="str">
        <f>IF(ISBLANK(Values!E9),"",Values!F9 )</f>
        <v>Lenovo P50 BL - NOR</v>
      </c>
      <c r="K10" s="27" t="str">
        <f>IF(ISBLANK(Values!E9),"",IF(Values!J9, Values!$B$4, Values!$B$5))</f>
        <v>49.99</v>
      </c>
      <c r="L10" s="27">
        <f>IF(ISBLANK(Values!E9),"",Values!$B$18)</f>
        <v>5</v>
      </c>
      <c r="M10" s="27" t="str">
        <f>IF(ISBLANK(Values!E9),"",Values!$M9)</f>
        <v>https://raw.githubusercontent.com/PatrickVibild/TellusAmazonPictures/master/pictures/Lenovo/P50/BL/NOR/1.jpg</v>
      </c>
      <c r="N10" s="27" t="str">
        <f>IF(ISBLANK(Values!$F9),"",Values!N9)</f>
        <v>https://raw.githubusercontent.com/PatrickVibild/TellusAmazonPictures/master/pictures/Lenovo/P50/BL/NOR/2.jpg</v>
      </c>
      <c r="O10" s="27"/>
      <c r="P10" s="27" t="str">
        <f>IF(ISBLANK(Values!$F9),"",Values!P9)</f>
        <v>https://raw.githubusercontent.com/PatrickVibild/TellusAmazonPictures/master/pictures/Lenovo/P50/BL/NOR/4.jpg</v>
      </c>
      <c r="Q10" s="27" t="str">
        <f>IF(ISBLANK(Values!$F9),"",Values!Q9)</f>
        <v>https://raw.githubusercontent.com/PatrickVibild/TellusAmazonPictures/master/pictures/Lenovo/P50/BL/NOR/5.jpg</v>
      </c>
      <c r="R10" s="27" t="str">
        <f>IF(ISBLANK(Values!$F9),"",Values!R9)</f>
        <v>https://raw.githubusercontent.com/PatrickVibild/TellusAmazonPictures/master/pictures/Lenovo/P50/BL/NOR/6.jpg</v>
      </c>
      <c r="S10" s="27" t="str">
        <f>IF(ISBLANK(Values!$F9),"",Values!S9)</f>
        <v>https://raw.githubusercontent.com/PatrickVibild/TellusAmazonPictures/master/pictures/Lenovo/P50/BL/NOR/7.jpg</v>
      </c>
      <c r="T10" s="27" t="str">
        <f>IF(ISBLANK(Values!$F9),"",Values!T9)</f>
        <v>https://raw.githubusercontent.com/PatrickVibild/TellusAmazonPictures/master/pictures/Lenovo/P50/BL/NOR/8.jpg</v>
      </c>
      <c r="U10" s="27" t="str">
        <f>IF(ISBLANK(Values!$F9),"",Values!U9)</f>
        <v>https://raw.githubusercontent.com/PatrickVibild/TellusAmazonPictures/master/pictures/Lenovo/P50/BL/NOR/9.jpg</v>
      </c>
      <c r="W10" s="29" t="str">
        <f>IF(ISBLANK(Values!E9),"","Child")</f>
        <v>Child</v>
      </c>
      <c r="X10" s="29" t="str">
        <f>IF(ISBLANK(Values!E9),"",Values!$B$13)</f>
        <v>Lenovo P50 parent</v>
      </c>
      <c r="Y10" s="31" t="str">
        <f>IF(ISBLANK(Values!E9),"","Size-Color")</f>
        <v>Size-Color</v>
      </c>
      <c r="Z10" s="29" t="str">
        <f>IF(ISBLANK(Values!E9),"","variation")</f>
        <v>variation</v>
      </c>
      <c r="AA10" s="1"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3"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4"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f>IF(ISBLANK(Values!E9),"",Values!$B$7)</f>
        <v>32</v>
      </c>
      <c r="CJ10" s="1" t="str">
        <f>IF(ISBLANK(Values!E9),"",Values!$B$8)</f>
        <v>17</v>
      </c>
      <c r="CK10" s="1">
        <f>IF(ISBLANK(Values!E9),"",Values!$B$9)</f>
        <v>2</v>
      </c>
      <c r="CL10" s="1" t="str">
        <f>IF(ISBLANK(Values!E9),"","CM")</f>
        <v>CM</v>
      </c>
      <c r="CO10" s="1" t="str">
        <f>IF(AND(Values!$B$37=options!$G$2, Values!$C9), "AMAZON_NA", IF(AND(Values!$B$37=options!$G$1, Values!$D9), "AMAZON_EU", "DEFAULT"))</f>
        <v>DEFAULT</v>
      </c>
      <c r="CP10" s="1">
        <f>IF(ISBLANK(Values!E9),"",Values!$B$7)</f>
        <v>32</v>
      </c>
      <c r="CQ10" s="1" t="str">
        <f>IF(ISBLANK(Values!E9),"",Values!$B$8)</f>
        <v>17</v>
      </c>
      <c r="CR10" s="1">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IF(ISBLANK(Values!E9),"","3")</f>
        <v>3</v>
      </c>
      <c r="FH10" s="1" t="str">
        <f>IF(ISBLANK(Values!E9),"","FALSE")</f>
        <v>FALSE</v>
      </c>
      <c r="FI10" s="1" t="str">
        <f>IF(ISBLANK(Values!E9),"","FALSE")</f>
        <v>FALSE</v>
      </c>
      <c r="FJ10" s="1" t="str">
        <f>IF(ISBLANK(Values!E9),"","FALSE")</f>
        <v>FALSE</v>
      </c>
      <c r="FM10" s="1" t="str">
        <f>IF(ISBLANK(Values!E9),"","1")</f>
        <v>1</v>
      </c>
      <c r="FO10" s="27" t="str">
        <f>IF(ISBLANK(Values!E9),"",IF(Values!J9, Values!$B$4, Values!$B$5))</f>
        <v>49.99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5" t="str">
        <f>K10</f>
        <v>49.99</v>
      </c>
    </row>
    <row r="11" spans="1:193" ht="64" x14ac:dyDescent="0.2">
      <c r="A11" s="1" t="str">
        <f>IF(ISBLANK(Values!E10),"",IF(Values!$B$37="EU","computercomponent","computer"))</f>
        <v>computercomponent</v>
      </c>
      <c r="B11" s="32" t="str">
        <f>IF(ISBLANK(Values!E10),"",Values!F10)</f>
        <v>Lenovo P50 BL - BE</v>
      </c>
      <c r="C11" s="29" t="str">
        <f>IF(ISBLANK(Values!E10),"","TellusRem")</f>
        <v>TellusRem</v>
      </c>
      <c r="D11" s="28">
        <f>IF(ISBLANK(Values!E10),"",Values!E10)</f>
        <v>5714401501077</v>
      </c>
      <c r="E11" s="1" t="str">
        <f>IF(ISBLANK(Values!E10),"","EAN")</f>
        <v>EAN</v>
      </c>
      <c r="F11" s="27" t="str">
        <f>IF(ISBLANK(Values!E10),"",IF(Values!J10, SUBSTITUTE(Values!$B$1, "{language}", Values!H10) &amp; " " &amp;Values!$B$3, SUBSTITUTE(Values!$B$2, "{language}", Values!$H10) &amp; " " &amp;Values!$B$3))</f>
        <v>clavier de remplacement Belge rétroéclairé pour Lenovo Thinkpad P50 P70 P51 P71</v>
      </c>
      <c r="G11" s="29" t="str">
        <f>IF(ISBLANK(Values!E10),"","TellusRem")</f>
        <v>TellusRem</v>
      </c>
      <c r="H11" s="1" t="str">
        <f>IF(ISBLANK(Values!E10),"",Values!$B$16)</f>
        <v>laptop-computer-replacement-parts</v>
      </c>
      <c r="I11" s="1" t="str">
        <f>IF(ISBLANK(Values!E10),"","4730574031")</f>
        <v>4730574031</v>
      </c>
      <c r="J11" s="31" t="str">
        <f>IF(ISBLANK(Values!E10),"",Values!F10 )</f>
        <v>Lenovo P50 BL - BE</v>
      </c>
      <c r="K11" s="27" t="str">
        <f>IF(ISBLANK(Values!E10),"",IF(Values!J10, Values!$B$4, Values!$B$5))</f>
        <v>49.99</v>
      </c>
      <c r="L11" s="27">
        <f>IF(ISBLANK(Values!E10),"",Values!$B$18)</f>
        <v>5</v>
      </c>
      <c r="M11" s="27" t="str">
        <f>IF(ISBLANK(Values!E10),"",Values!$M10)</f>
        <v>https://download.lenovo.com/Images/Parts/00PA294/00PA294_A.jpg</v>
      </c>
      <c r="N11" s="27" t="str">
        <f>IF(ISBLANK(Values!$F10),"",Values!N10)</f>
        <v>https://download.lenovo.com/Images/Parts/00PA294/00PA294_B.jpg</v>
      </c>
      <c r="O11" s="27" t="str">
        <f>IF(ISBLANK(Values!$F10),"",Values!O10)</f>
        <v>https://download.lenovo.com/Images/Parts/00PA294/00PA294_details.jpg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P50 parent</v>
      </c>
      <c r="Y11" s="31" t="str">
        <f>IF(ISBLANK(Values!E10),"","Size-Color")</f>
        <v>Size-Color</v>
      </c>
      <c r="Z11" s="29" t="str">
        <f>IF(ISBLANK(Values!E10),"","variation")</f>
        <v>variation</v>
      </c>
      <c r="AA11" s="1"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3"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4"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rétroéclairé.</v>
      </c>
      <c r="AM11" s="1" t="str">
        <f>SUBSTITUTE(IF(ISBLANK(Values!E10),"",Values!$B$27),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11" s="27" t="str">
        <f>IF(ISBLANK(Values!E10),"",Values!H10)</f>
        <v>Belge</v>
      </c>
      <c r="AV11" s="1" t="str">
        <f>IF(ISBLANK(Values!E10),"",IF(Values!J10,"Backlit", "Non-Backlit"))</f>
        <v>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f>IF(ISBLANK(Values!E10),"",Values!$B$7)</f>
        <v>32</v>
      </c>
      <c r="CJ11" s="1" t="str">
        <f>IF(ISBLANK(Values!E10),"",Values!$B$8)</f>
        <v>17</v>
      </c>
      <c r="CK11" s="1">
        <f>IF(ISBLANK(Values!E10),"",Values!$B$9)</f>
        <v>2</v>
      </c>
      <c r="CL11" s="1" t="str">
        <f>IF(ISBLANK(Values!E10),"","CM")</f>
        <v>CM</v>
      </c>
      <c r="CO11" s="1" t="str">
        <f>IF(AND(Values!$B$37=options!$G$2, Values!$C10), "AMAZON_NA", IF(AND(Values!$B$37=options!$G$1, Values!$D10), "AMAZON_EU", "DEFAULT"))</f>
        <v>DEFAULT</v>
      </c>
      <c r="CP11" s="1">
        <f>IF(ISBLANK(Values!E10),"",Values!$B$7)</f>
        <v>32</v>
      </c>
      <c r="CQ11" s="1" t="str">
        <f>IF(ISBLANK(Values!E10),"",Values!$B$8)</f>
        <v>17</v>
      </c>
      <c r="CR11" s="1">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t="str">
        <f>IF(ISBLANK(Values!E10),"","3")</f>
        <v>3</v>
      </c>
      <c r="FH11" s="1" t="str">
        <f>IF(ISBLANK(Values!E10),"","FALSE")</f>
        <v>FALSE</v>
      </c>
      <c r="FI11" s="1" t="str">
        <f>IF(ISBLANK(Values!E10),"","FALSE")</f>
        <v>FALSE</v>
      </c>
      <c r="FJ11" s="1" t="str">
        <f>IF(ISBLANK(Values!E10),"","FALSE")</f>
        <v>FALSE</v>
      </c>
      <c r="FM11" s="1" t="str">
        <f>IF(ISBLANK(Values!E10),"","1")</f>
        <v>1</v>
      </c>
      <c r="FO11" s="27" t="str">
        <f>IF(ISBLANK(Values!E10),"",IF(Values!J10, Values!$B$4, Values!$B$5))</f>
        <v>49.99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5" t="str">
        <f>K11</f>
        <v>49.99</v>
      </c>
    </row>
    <row r="12" spans="1:193" ht="64" x14ac:dyDescent="0.2">
      <c r="A12" s="1" t="str">
        <f>IF(ISBLANK(Values!E11),"",IF(Values!$B$37="EU","computercomponent","computer"))</f>
        <v>computercomponent</v>
      </c>
      <c r="B12" s="32" t="str">
        <f>IF(ISBLANK(Values!E11),"",Values!F11)</f>
        <v>Lenovo P50 BL - BG</v>
      </c>
      <c r="C12" s="29" t="str">
        <f>IF(ISBLANK(Values!E11),"","TellusRem")</f>
        <v>TellusRem</v>
      </c>
      <c r="D12" s="28">
        <f>IF(ISBLANK(Values!E11),"",Values!E11)</f>
        <v>5714401501084</v>
      </c>
      <c r="E12" s="1" t="str">
        <f>IF(ISBLANK(Values!E11),"","EAN")</f>
        <v>EAN</v>
      </c>
      <c r="F12" s="27" t="str">
        <f>IF(ISBLANK(Values!E11),"",IF(Values!J11, SUBSTITUTE(Values!$B$1, "{language}", Values!H11) &amp; " " &amp;Values!$B$3, SUBSTITUTE(Values!$B$2, "{language}", Values!$H11) &amp; " " &amp;Values!$B$3))</f>
        <v>clavier de remplacement Bulgare rétroéclairé pour Lenovo Thinkpad P50 P70 P51 P71</v>
      </c>
      <c r="G12" s="29" t="str">
        <f>IF(ISBLANK(Values!E11),"","TellusRem")</f>
        <v>TellusRem</v>
      </c>
      <c r="H12" s="1" t="str">
        <f>IF(ISBLANK(Values!E11),"",Values!$B$16)</f>
        <v>laptop-computer-replacement-parts</v>
      </c>
      <c r="I12" s="1" t="str">
        <f>IF(ISBLANK(Values!E11),"","4730574031")</f>
        <v>4730574031</v>
      </c>
      <c r="J12" s="31" t="str">
        <f>IF(ISBLANK(Values!E11),"",Values!F11 )</f>
        <v>Lenovo P50 BL - BG</v>
      </c>
      <c r="K12" s="27" t="str">
        <f>IF(ISBLANK(Values!E11),"",IF(Values!J11, Values!$B$4, Values!$B$5))</f>
        <v>49.99</v>
      </c>
      <c r="L12" s="27">
        <f>IF(ISBLANK(Values!E11),"",Values!$B$18)</f>
        <v>5</v>
      </c>
      <c r="M12" s="27" t="str">
        <f>IF(ISBLANK(Values!E11),"",Values!$M11)</f>
        <v>https://download.lenovo.com/Images/Parts/00PA295/00PA295_A.jpg</v>
      </c>
      <c r="N12" s="27" t="str">
        <f>IF(ISBLANK(Values!$F11),"",Values!N11)</f>
        <v>https://download.lenovo.com/Images/Parts/00PA295/00PA295_B.jpg</v>
      </c>
      <c r="O12" s="27" t="str">
        <f>IF(ISBLANK(Values!$F11),"",Values!O11)</f>
        <v>https://download.lenovo.com/Images/Parts/00PA295/00PA295_details.jpg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P50 parent</v>
      </c>
      <c r="Y12" s="31" t="str">
        <f>IF(ISBLANK(Values!E11),"","Size-Color")</f>
        <v>Size-Color</v>
      </c>
      <c r="Z12" s="29" t="str">
        <f>IF(ISBLANK(Values!E11),"","variation")</f>
        <v>variation</v>
      </c>
      <c r="AA12" s="1"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3"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4"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rétroéclairé.</v>
      </c>
      <c r="AM12" s="1" t="str">
        <f>SUBSTITUTE(IF(ISBLANK(Values!E11),"",Values!$B$27),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12" s="27" t="str">
        <f>IF(ISBLANK(Values!E11),"",Values!H11)</f>
        <v>Bulgare</v>
      </c>
      <c r="AV12" s="1" t="str">
        <f>IF(ISBLANK(Values!E11),"",IF(Values!J11,"Backlit", "Non-Backlit"))</f>
        <v>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f>IF(ISBLANK(Values!E11),"",Values!$B$7)</f>
        <v>32</v>
      </c>
      <c r="CJ12" s="1" t="str">
        <f>IF(ISBLANK(Values!E11),"",Values!$B$8)</f>
        <v>17</v>
      </c>
      <c r="CK12" s="1">
        <f>IF(ISBLANK(Values!E11),"",Values!$B$9)</f>
        <v>2</v>
      </c>
      <c r="CL12" s="1" t="str">
        <f>IF(ISBLANK(Values!E11),"","CM")</f>
        <v>CM</v>
      </c>
      <c r="CO12" s="1" t="str">
        <f>IF(AND(Values!$B$37=options!$G$2, Values!$C11), "AMAZON_NA", IF(AND(Values!$B$37=options!$G$1, Values!$D11), "AMAZON_EU", "DEFAULT"))</f>
        <v>DEFAULT</v>
      </c>
      <c r="CP12" s="1">
        <f>IF(ISBLANK(Values!E11),"",Values!$B$7)</f>
        <v>32</v>
      </c>
      <c r="CQ12" s="1" t="str">
        <f>IF(ISBLANK(Values!E11),"",Values!$B$8)</f>
        <v>17</v>
      </c>
      <c r="CR12" s="1">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t="str">
        <f>IF(ISBLANK(Values!E11),"","3")</f>
        <v>3</v>
      </c>
      <c r="FH12" s="1" t="str">
        <f>IF(ISBLANK(Values!E11),"","FALSE")</f>
        <v>FALSE</v>
      </c>
      <c r="FI12" s="1" t="str">
        <f>IF(ISBLANK(Values!E11),"","FALSE")</f>
        <v>FALSE</v>
      </c>
      <c r="FJ12" s="1" t="str">
        <f>IF(ISBLANK(Values!E11),"","FALSE")</f>
        <v>FALSE</v>
      </c>
      <c r="FM12" s="1" t="str">
        <f>IF(ISBLANK(Values!E11),"","1")</f>
        <v>1</v>
      </c>
      <c r="FO12" s="27" t="str">
        <f>IF(ISBLANK(Values!E11),"",IF(Values!J11, Values!$B$4, Values!$B$5))</f>
        <v>49.99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5" t="str">
        <f>K12</f>
        <v>49.99</v>
      </c>
    </row>
    <row r="13" spans="1:193" ht="64" x14ac:dyDescent="0.2">
      <c r="A13" s="1" t="str">
        <f>IF(ISBLANK(Values!E12),"",IF(Values!$B$37="EU","computercomponent","computer"))</f>
        <v>computercomponent</v>
      </c>
      <c r="B13" s="32" t="str">
        <f>IF(ISBLANK(Values!E12),"",Values!F12)</f>
        <v>Lenovo P50 BL - CZ</v>
      </c>
      <c r="C13" s="29" t="str">
        <f>IF(ISBLANK(Values!E12),"","TellusRem")</f>
        <v>TellusRem</v>
      </c>
      <c r="D13" s="28">
        <f>IF(ISBLANK(Values!E12),"",Values!E12)</f>
        <v>5714401501091</v>
      </c>
      <c r="E13" s="1" t="str">
        <f>IF(ISBLANK(Values!E12),"","EAN")</f>
        <v>EAN</v>
      </c>
      <c r="F13" s="27" t="str">
        <f>IF(ISBLANK(Values!E12),"",IF(Values!J12, SUBSTITUTE(Values!$B$1, "{language}", Values!H12) &amp; " " &amp;Values!$B$3, SUBSTITUTE(Values!$B$2, "{language}", Values!$H12) &amp; " " &amp;Values!$B$3))</f>
        <v>clavier de remplacement Tchèque rétroéclairé pour Lenovo Thinkpad P50 P70 P51 P71</v>
      </c>
      <c r="G13" s="29" t="str">
        <f>IF(ISBLANK(Values!E12),"","TellusRem")</f>
        <v>TellusRem</v>
      </c>
      <c r="H13" s="1" t="str">
        <f>IF(ISBLANK(Values!E12),"",Values!$B$16)</f>
        <v>laptop-computer-replacement-parts</v>
      </c>
      <c r="I13" s="1" t="str">
        <f>IF(ISBLANK(Values!E12),"","4730574031")</f>
        <v>4730574031</v>
      </c>
      <c r="J13" s="31" t="str">
        <f>IF(ISBLANK(Values!E12),"",Values!F12 )</f>
        <v>Lenovo P50 BL - CZ</v>
      </c>
      <c r="K13" s="27" t="str">
        <f>IF(ISBLANK(Values!E12),"",IF(Values!J12, Values!$B$4, Values!$B$5))</f>
        <v>49.99</v>
      </c>
      <c r="L13" s="27">
        <f>IF(ISBLANK(Values!E12),"",Values!$B$18)</f>
        <v>5</v>
      </c>
      <c r="M13" s="27" t="str">
        <f>IF(ISBLANK(Values!E12),"",Values!$M12)</f>
        <v>https://download.lenovo.com/Images/Parts/00PA296/00PA296_A.jpg</v>
      </c>
      <c r="N13" s="27" t="str">
        <f>IF(ISBLANK(Values!$F12),"",Values!N12)</f>
        <v>https://download.lenovo.com/Images/Parts/00PA296/00PA296_B.jpg</v>
      </c>
      <c r="O13" s="27"/>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P50 parent</v>
      </c>
      <c r="Y13" s="31" t="str">
        <f>IF(ISBLANK(Values!E12),"","Size-Color")</f>
        <v>Size-Color</v>
      </c>
      <c r="Z13" s="29" t="str">
        <f>IF(ISBLANK(Values!E12),"","variation")</f>
        <v>variation</v>
      </c>
      <c r="AA13" s="1"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3"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4"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rétroéclairé.</v>
      </c>
      <c r="AM13" s="1" t="str">
        <f>SUBSTITUTE(IF(ISBLANK(Values!E12),"",Values!$B$27),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13" s="27" t="str">
        <f>IF(ISBLANK(Values!E12),"",Values!H12)</f>
        <v>Tchèque</v>
      </c>
      <c r="AV13" s="1" t="str">
        <f>IF(ISBLANK(Values!E12),"",IF(Values!J12,"Backlit", "Non-Backlit"))</f>
        <v>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f>IF(ISBLANK(Values!E12),"",Values!$B$7)</f>
        <v>32</v>
      </c>
      <c r="CJ13" s="1" t="str">
        <f>IF(ISBLANK(Values!E12),"",Values!$B$8)</f>
        <v>17</v>
      </c>
      <c r="CK13" s="1">
        <f>IF(ISBLANK(Values!E12),"",Values!$B$9)</f>
        <v>2</v>
      </c>
      <c r="CL13" s="1" t="str">
        <f>IF(ISBLANK(Values!E12),"","CM")</f>
        <v>CM</v>
      </c>
      <c r="CO13" s="1" t="str">
        <f>IF(AND(Values!$B$37=options!$G$2, Values!$C12), "AMAZON_NA", IF(AND(Values!$B$37=options!$G$1, Values!$D12), "AMAZON_EU", "DEFAULT"))</f>
        <v>DEFAULT</v>
      </c>
      <c r="CP13" s="1">
        <f>IF(ISBLANK(Values!E12),"",Values!$B$7)</f>
        <v>32</v>
      </c>
      <c r="CQ13" s="1" t="str">
        <f>IF(ISBLANK(Values!E12),"",Values!$B$8)</f>
        <v>17</v>
      </c>
      <c r="CR13" s="1">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t="str">
        <f>IF(ISBLANK(Values!E12),"","3")</f>
        <v>3</v>
      </c>
      <c r="FH13" s="1" t="str">
        <f>IF(ISBLANK(Values!E12),"","FALSE")</f>
        <v>FALSE</v>
      </c>
      <c r="FI13" s="1" t="str">
        <f>IF(ISBLANK(Values!E12),"","FALSE")</f>
        <v>FALSE</v>
      </c>
      <c r="FJ13" s="1" t="str">
        <f>IF(ISBLANK(Values!E12),"","FALSE")</f>
        <v>FALSE</v>
      </c>
      <c r="FM13" s="1" t="str">
        <f>IF(ISBLANK(Values!E12),"","1")</f>
        <v>1</v>
      </c>
      <c r="FO13" s="27" t="str">
        <f>IF(ISBLANK(Values!E12),"",IF(Values!J12, Values!$B$4, Values!$B$5))</f>
        <v>49.99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5" t="str">
        <f>K13</f>
        <v>49.99</v>
      </c>
    </row>
    <row r="14" spans="1:193" ht="64" x14ac:dyDescent="0.2">
      <c r="A14" s="1" t="str">
        <f>IF(ISBLANK(Values!E13),"",IF(Values!$B$37="EU","computercomponent","computer"))</f>
        <v>computercomponent</v>
      </c>
      <c r="B14" s="32" t="str">
        <f>IF(ISBLANK(Values!E13),"",Values!F13)</f>
        <v>Lenovo P50 BL - DK</v>
      </c>
      <c r="C14" s="29" t="str">
        <f>IF(ISBLANK(Values!E13),"","TellusRem")</f>
        <v>TellusRem</v>
      </c>
      <c r="D14" s="28">
        <f>IF(ISBLANK(Values!E13),"",Values!E13)</f>
        <v>5714401501107</v>
      </c>
      <c r="E14" s="1" t="str">
        <f>IF(ISBLANK(Values!E13),"","EAN")</f>
        <v>EAN</v>
      </c>
      <c r="F14" s="27" t="str">
        <f>IF(ISBLANK(Values!E13),"",IF(Values!J13, SUBSTITUTE(Values!$B$1, "{language}", Values!H13) &amp; " " &amp;Values!$B$3, SUBSTITUTE(Values!$B$2, "{language}", Values!$H13) &amp; " " &amp;Values!$B$3))</f>
        <v>clavier de remplacement Danois rétroéclairé pour Lenovo Thinkpad P50 P70 P51 P71</v>
      </c>
      <c r="G14" s="29" t="str">
        <f>IF(ISBLANK(Values!E13),"","TellusRem")</f>
        <v>TellusRem</v>
      </c>
      <c r="H14" s="1" t="str">
        <f>IF(ISBLANK(Values!E13),"",Values!$B$16)</f>
        <v>laptop-computer-replacement-parts</v>
      </c>
      <c r="I14" s="1" t="str">
        <f>IF(ISBLANK(Values!E13),"","4730574031")</f>
        <v>4730574031</v>
      </c>
      <c r="J14" s="31" t="str">
        <f>IF(ISBLANK(Values!E13),"",Values!F13 )</f>
        <v>Lenovo P50 BL - DK</v>
      </c>
      <c r="K14" s="27" t="str">
        <f>IF(ISBLANK(Values!E13),"",IF(Values!J13, Values!$B$4, Values!$B$5))</f>
        <v>49.99</v>
      </c>
      <c r="L14" s="27">
        <f>IF(ISBLANK(Values!E13),"",Values!$B$18)</f>
        <v>5</v>
      </c>
      <c r="M14" s="27" t="str">
        <f>IF(ISBLANK(Values!E13),"",Values!$M13)</f>
        <v>https://download.lenovo.com/Images/Parts/00PA297/00PA297_A.jpg</v>
      </c>
      <c r="N14" s="27" t="str">
        <f>IF(ISBLANK(Values!$F13),"",Values!N13)</f>
        <v>https://download.lenovo.com/Images/Parts/00PA297/00PA297_B.jpg</v>
      </c>
      <c r="O14" s="27" t="str">
        <f>IF(ISBLANK(Values!$F13),"",Values!O13)</f>
        <v>https://download.lenovo.com/Images/Parts/00PA297/00PA297_details.jpg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P50 parent</v>
      </c>
      <c r="Y14" s="31" t="str">
        <f>IF(ISBLANK(Values!E13),"","Size-Color")</f>
        <v>Size-Color</v>
      </c>
      <c r="Z14" s="29" t="str">
        <f>IF(ISBLANK(Values!E13),"","variation")</f>
        <v>variation</v>
      </c>
      <c r="AA14" s="1"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3"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4"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rétroéclairé.</v>
      </c>
      <c r="AM14" s="1" t="str">
        <f>SUBSTITUTE(IF(ISBLANK(Values!E13),"",Values!$B$27),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14" s="27" t="str">
        <f>IF(ISBLANK(Values!E13),"",Values!H13)</f>
        <v>Danois</v>
      </c>
      <c r="AV14" s="1" t="str">
        <f>IF(ISBLANK(Values!E13),"",IF(Values!J13,"Backlit", "Non-Backlit"))</f>
        <v>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f>IF(ISBLANK(Values!E13),"",Values!$B$7)</f>
        <v>32</v>
      </c>
      <c r="CJ14" s="1" t="str">
        <f>IF(ISBLANK(Values!E13),"",Values!$B$8)</f>
        <v>17</v>
      </c>
      <c r="CK14" s="1">
        <f>IF(ISBLANK(Values!E13),"",Values!$B$9)</f>
        <v>2</v>
      </c>
      <c r="CL14" s="1" t="str">
        <f>IF(ISBLANK(Values!E13),"","CM")</f>
        <v>CM</v>
      </c>
      <c r="CO14" s="1" t="str">
        <f>IF(AND(Values!$B$37=options!$G$2, Values!$C13), "AMAZON_NA", IF(AND(Values!$B$37=options!$G$1, Values!$D13), "AMAZON_EU", "DEFAULT"))</f>
        <v>DEFAULT</v>
      </c>
      <c r="CP14" s="1">
        <f>IF(ISBLANK(Values!E13),"",Values!$B$7)</f>
        <v>32</v>
      </c>
      <c r="CQ14" s="1" t="str">
        <f>IF(ISBLANK(Values!E13),"",Values!$B$8)</f>
        <v>17</v>
      </c>
      <c r="CR14" s="1">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t="str">
        <f>IF(ISBLANK(Values!E13),"","3")</f>
        <v>3</v>
      </c>
      <c r="FH14" s="1" t="str">
        <f>IF(ISBLANK(Values!E13),"","FALSE")</f>
        <v>FALSE</v>
      </c>
      <c r="FI14" s="1" t="str">
        <f>IF(ISBLANK(Values!E13),"","FALSE")</f>
        <v>FALSE</v>
      </c>
      <c r="FJ14" s="1" t="str">
        <f>IF(ISBLANK(Values!E13),"","FALSE")</f>
        <v>FALSE</v>
      </c>
      <c r="FM14" s="1" t="str">
        <f>IF(ISBLANK(Values!E13),"","1")</f>
        <v>1</v>
      </c>
      <c r="FO14" s="27" t="str">
        <f>IF(ISBLANK(Values!E13),"",IF(Values!J13, Values!$B$4, Values!$B$5))</f>
        <v>49.99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5" t="str">
        <f>K14</f>
        <v>49.99</v>
      </c>
    </row>
    <row r="15" spans="1:193" ht="64" x14ac:dyDescent="0.2">
      <c r="A15" s="1" t="str">
        <f>IF(ISBLANK(Values!E14),"",IF(Values!$B$37="EU","computercomponent","computer"))</f>
        <v>computercomponent</v>
      </c>
      <c r="B15" s="32" t="str">
        <f>IF(ISBLANK(Values!E14),"",Values!F14)</f>
        <v>Lenovo P50 BL - HU</v>
      </c>
      <c r="C15" s="29" t="str">
        <f>IF(ISBLANK(Values!E14),"","TellusRem")</f>
        <v>TellusRem</v>
      </c>
      <c r="D15" s="28">
        <f>IF(ISBLANK(Values!E14),"",Values!E14)</f>
        <v>5714401501114</v>
      </c>
      <c r="E15" s="1" t="str">
        <f>IF(ISBLANK(Values!E14),"","EAN")</f>
        <v>EAN</v>
      </c>
      <c r="F15" s="27" t="str">
        <f>IF(ISBLANK(Values!E14),"",IF(Values!J14, SUBSTITUTE(Values!$B$1, "{language}", Values!H14) &amp; " " &amp;Values!$B$3, SUBSTITUTE(Values!$B$2, "{language}", Values!$H14) &amp; " " &amp;Values!$B$3))</f>
        <v>clavier de remplacement Hongrois rétroéclairé pour Lenovo Thinkpad P50 P70 P51 P71</v>
      </c>
      <c r="G15" s="29" t="str">
        <f>IF(ISBLANK(Values!E14),"","TellusRem")</f>
        <v>TellusRem</v>
      </c>
      <c r="H15" s="1" t="str">
        <f>IF(ISBLANK(Values!E14),"",Values!$B$16)</f>
        <v>laptop-computer-replacement-parts</v>
      </c>
      <c r="I15" s="1" t="str">
        <f>IF(ISBLANK(Values!E14),"","4730574031")</f>
        <v>4730574031</v>
      </c>
      <c r="J15" s="31" t="str">
        <f>IF(ISBLANK(Values!E14),"",Values!F14 )</f>
        <v>Lenovo P50 BL - HU</v>
      </c>
      <c r="K15" s="27" t="str">
        <f>IF(ISBLANK(Values!E14),"",IF(Values!J14, Values!$B$4, Values!$B$5))</f>
        <v>49.99</v>
      </c>
      <c r="L15" s="27">
        <f>IF(ISBLANK(Values!E14),"",Values!$B$18)</f>
        <v>5</v>
      </c>
      <c r="M15" s="27" t="str">
        <f>IF(ISBLANK(Values!E14),"",Values!$M14)</f>
        <v>https://download.lenovo.com/Images/Parts/00PA303/00PA303_A.jpg</v>
      </c>
      <c r="N15" s="27" t="str">
        <f>IF(ISBLANK(Values!$F14),"",Values!N14)</f>
        <v>https://download.lenovo.com/Images/Parts/00PA303/00PA303_B.jpg</v>
      </c>
      <c r="O15" s="27" t="str">
        <f>IF(ISBLANK(Values!$F14),"",Values!O14)</f>
        <v>https://download.lenovo.com/Images/Parts/00PA303/00PA303_details.jpg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P50 parent</v>
      </c>
      <c r="Y15" s="31" t="str">
        <f>IF(ISBLANK(Values!E14),"","Size-Color")</f>
        <v>Size-Color</v>
      </c>
      <c r="Z15" s="29" t="str">
        <f>IF(ISBLANK(Values!E14),"","variation")</f>
        <v>variation</v>
      </c>
      <c r="AA15" s="1"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3"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4"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rétroéclairé.</v>
      </c>
      <c r="AM15" s="1" t="str">
        <f>SUBSTITUTE(IF(ISBLANK(Values!E14),"",Values!$B$27),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15" s="27" t="str">
        <f>IF(ISBLANK(Values!E14),"",Values!H14)</f>
        <v>Hongrois</v>
      </c>
      <c r="AV15" s="1" t="str">
        <f>IF(ISBLANK(Values!E14),"",IF(Values!J14,"Backlit", "Non-Backlit"))</f>
        <v>Backlit</v>
      </c>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f>IF(ISBLANK(Values!E14),"",Values!$B$7)</f>
        <v>32</v>
      </c>
      <c r="CJ15" s="1" t="str">
        <f>IF(ISBLANK(Values!E14),"",Values!$B$8)</f>
        <v>17</v>
      </c>
      <c r="CK15" s="1">
        <f>IF(ISBLANK(Values!E14),"",Values!$B$9)</f>
        <v>2</v>
      </c>
      <c r="CL15" s="1" t="str">
        <f>IF(ISBLANK(Values!E14),"","CM")</f>
        <v>CM</v>
      </c>
      <c r="CO15" s="1" t="str">
        <f>IF(AND(Values!$B$37=options!$G$2, Values!$C14), "AMAZON_NA", IF(AND(Values!$B$37=options!$G$1, Values!$D14), "AMAZON_EU", "DEFAULT"))</f>
        <v>DEFAULT</v>
      </c>
      <c r="CP15" s="1">
        <f>IF(ISBLANK(Values!E14),"",Values!$B$7)</f>
        <v>32</v>
      </c>
      <c r="CQ15" s="1" t="str">
        <f>IF(ISBLANK(Values!E14),"",Values!$B$8)</f>
        <v>17</v>
      </c>
      <c r="CR15" s="1">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Danemark</v>
      </c>
      <c r="CZ15" s="1" t="str">
        <f>IF(ISBLANK(Values!E14),"","No")</f>
        <v>No</v>
      </c>
      <c r="DA15" s="1" t="str">
        <f>IF(ISBLANK(Values!E14),"","No")</f>
        <v>No</v>
      </c>
      <c r="DO15" s="1" t="str">
        <f>IF(ISBLANK(Values!E14),"","Parts")</f>
        <v>Parts</v>
      </c>
      <c r="DP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1" t="str">
        <f>IF(ISBLANK(Values!E14),"","New")</f>
        <v>New</v>
      </c>
      <c r="FE15" s="1" t="str">
        <f>IF(ISBLANK(Values!E14),"","3")</f>
        <v>3</v>
      </c>
      <c r="FH15" s="1" t="str">
        <f>IF(ISBLANK(Values!E14),"","FALSE")</f>
        <v>FALSE</v>
      </c>
      <c r="FI15" s="1" t="str">
        <f>IF(ISBLANK(Values!E14),"","FALSE")</f>
        <v>FALSE</v>
      </c>
      <c r="FJ15" s="1" t="str">
        <f>IF(ISBLANK(Values!E14),"","FALSE")</f>
        <v>FALSE</v>
      </c>
      <c r="FM15" s="1" t="str">
        <f>IF(ISBLANK(Values!E14),"","1")</f>
        <v>1</v>
      </c>
      <c r="FO15" s="27" t="str">
        <f>IF(ISBLANK(Values!E14),"",IF(Values!J14, Values!$B$4, Values!$B$5))</f>
        <v>49.99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5" t="str">
        <f>K15</f>
        <v>49.99</v>
      </c>
    </row>
    <row r="16" spans="1:193" ht="64" x14ac:dyDescent="0.2">
      <c r="A16" s="1" t="str">
        <f>IF(ISBLANK(Values!E15),"",IF(Values!$B$37="EU","computercomponent","computer"))</f>
        <v>computercomponent</v>
      </c>
      <c r="B16" s="32" t="str">
        <f>IF(ISBLANK(Values!E15),"",Values!F15)</f>
        <v>Lenovo P50 BL - NL</v>
      </c>
      <c r="C16" s="29" t="str">
        <f>IF(ISBLANK(Values!E15),"","TellusRem")</f>
        <v>TellusRem</v>
      </c>
      <c r="D16" s="28">
        <f>IF(ISBLANK(Values!E15),"",Values!E15)</f>
        <v>5714401501121</v>
      </c>
      <c r="E16" s="1" t="str">
        <f>IF(ISBLANK(Values!E15),"","EAN")</f>
        <v>EAN</v>
      </c>
      <c r="F16" s="27" t="str">
        <f>IF(ISBLANK(Values!E15),"",IF(Values!J15, SUBSTITUTE(Values!$B$1, "{language}", Values!H15) &amp; " " &amp;Values!$B$3, SUBSTITUTE(Values!$B$2, "{language}", Values!$H15) &amp; " " &amp;Values!$B$3))</f>
        <v>clavier de remplacement Néerlandais rétroéclairé pour Lenovo Thinkpad P50 P70 P51 P71</v>
      </c>
      <c r="G16" s="29" t="str">
        <f>IF(ISBLANK(Values!E15),"","TellusRem")</f>
        <v>TellusRem</v>
      </c>
      <c r="H16" s="1" t="str">
        <f>IF(ISBLANK(Values!E15),"",Values!$B$16)</f>
        <v>laptop-computer-replacement-parts</v>
      </c>
      <c r="I16" s="1" t="str">
        <f>IF(ISBLANK(Values!E15),"","4730574031")</f>
        <v>4730574031</v>
      </c>
      <c r="J16" s="31" t="str">
        <f>IF(ISBLANK(Values!E15),"",Values!F15 )</f>
        <v>Lenovo P50 BL - NL</v>
      </c>
      <c r="K16" s="27" t="str">
        <f>IF(ISBLANK(Values!E15),"",IF(Values!J15, Values!$B$4, Values!$B$5))</f>
        <v>49.99</v>
      </c>
      <c r="L16" s="27">
        <f>IF(ISBLANK(Values!E15),"",Values!$B$18)</f>
        <v>5</v>
      </c>
      <c r="M16" s="27" t="str">
        <f>IF(ISBLANK(Values!E15),"",Values!$M15)</f>
        <v>https://download.lenovo.com/Images/Parts/00PA307/00PA307_A.jpg</v>
      </c>
      <c r="N16" s="27" t="str">
        <f>IF(ISBLANK(Values!$F15),"",Values!N15)</f>
        <v>https://download.lenovo.com/Images/Parts/00PA307/00PA307_B.jpg</v>
      </c>
      <c r="O16" s="27" t="str">
        <f>IF(ISBLANK(Values!$F15),"",Values!O15)</f>
        <v>https://download.lenovo.com/Images/Parts/00PA307/00PA307_details.jpg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P50 parent</v>
      </c>
      <c r="Y16" s="31" t="str">
        <f>IF(ISBLANK(Values!E15),"","Size-Color")</f>
        <v>Size-Color</v>
      </c>
      <c r="Z16" s="29" t="str">
        <f>IF(ISBLANK(Values!E15),"","variation")</f>
        <v>variation</v>
      </c>
      <c r="AA16" s="1"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3"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4"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rétroéclairé.</v>
      </c>
      <c r="AM16" s="1" t="str">
        <f>SUBSTITUTE(IF(ISBLANK(Values!E15),"",Values!$B$27),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16" s="27" t="str">
        <f>IF(ISBLANK(Values!E15),"",Values!H15)</f>
        <v>Néerlandais</v>
      </c>
      <c r="AV16" s="1" t="str">
        <f>IF(ISBLANK(Values!E15),"",IF(Values!J15,"Backlit", "Non-Backlit"))</f>
        <v>Backlit</v>
      </c>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f>IF(ISBLANK(Values!E15),"",Values!$B$7)</f>
        <v>32</v>
      </c>
      <c r="CJ16" s="1" t="str">
        <f>IF(ISBLANK(Values!E15),"",Values!$B$8)</f>
        <v>17</v>
      </c>
      <c r="CK16" s="1">
        <f>IF(ISBLANK(Values!E15),"",Values!$B$9)</f>
        <v>2</v>
      </c>
      <c r="CL16" s="1" t="str">
        <f>IF(ISBLANK(Values!E15),"","CM")</f>
        <v>CM</v>
      </c>
      <c r="CO16" s="1" t="str">
        <f>IF(AND(Values!$B$37=options!$G$2, Values!$C15), "AMAZON_NA", IF(AND(Values!$B$37=options!$G$1, Values!$D15), "AMAZON_EU", "DEFAULT"))</f>
        <v>DEFAULT</v>
      </c>
      <c r="CP16" s="1">
        <f>IF(ISBLANK(Values!E15),"",Values!$B$7)</f>
        <v>32</v>
      </c>
      <c r="CQ16" s="1" t="str">
        <f>IF(ISBLANK(Values!E15),"",Values!$B$8)</f>
        <v>17</v>
      </c>
      <c r="CR16" s="1">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Danemark</v>
      </c>
      <c r="CZ16" s="1" t="str">
        <f>IF(ISBLANK(Values!E15),"","No")</f>
        <v>No</v>
      </c>
      <c r="DA16" s="1" t="str">
        <f>IF(ISBLANK(Values!E15),"","No")</f>
        <v>No</v>
      </c>
      <c r="DO16" s="1" t="str">
        <f>IF(ISBLANK(Values!E15),"","Parts")</f>
        <v>Parts</v>
      </c>
      <c r="DP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1" t="str">
        <f>IF(ISBLANK(Values!E15),"","New")</f>
        <v>New</v>
      </c>
      <c r="FE16" s="1" t="str">
        <f>IF(ISBLANK(Values!E15),"","3")</f>
        <v>3</v>
      </c>
      <c r="FH16" s="1" t="str">
        <f>IF(ISBLANK(Values!E15),"","FALSE")</f>
        <v>FALSE</v>
      </c>
      <c r="FI16" s="1" t="str">
        <f>IF(ISBLANK(Values!E15),"","FALSE")</f>
        <v>FALSE</v>
      </c>
      <c r="FJ16" s="1" t="str">
        <f>IF(ISBLANK(Values!E15),"","FALSE")</f>
        <v>FALSE</v>
      </c>
      <c r="FM16" s="1" t="str">
        <f>IF(ISBLANK(Values!E15),"","1")</f>
        <v>1</v>
      </c>
      <c r="FO16" s="27" t="str">
        <f>IF(ISBLANK(Values!E15),"",IF(Values!J15, Values!$B$4, Values!$B$5))</f>
        <v>49.99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5" t="str">
        <f>K16</f>
        <v>49.99</v>
      </c>
    </row>
    <row r="17" spans="1:193" ht="64" x14ac:dyDescent="0.2">
      <c r="A17" s="1" t="str">
        <f>IF(ISBLANK(Values!E16),"",IF(Values!$B$37="EU","computercomponent","computer"))</f>
        <v>computercomponent</v>
      </c>
      <c r="B17" s="32" t="str">
        <f>IF(ISBLANK(Values!E16),"",Values!F16)</f>
        <v>Lenovo P50 BL - NO</v>
      </c>
      <c r="C17" s="29" t="str">
        <f>IF(ISBLANK(Values!E16),"","TellusRem")</f>
        <v>TellusRem</v>
      </c>
      <c r="D17" s="28">
        <f>IF(ISBLANK(Values!E16),"",Values!E16)</f>
        <v>5714401501138</v>
      </c>
      <c r="E17" s="1" t="str">
        <f>IF(ISBLANK(Values!E16),"","EAN")</f>
        <v>EAN</v>
      </c>
      <c r="F17" s="27" t="str">
        <f>IF(ISBLANK(Values!E16),"",IF(Values!J16, SUBSTITUTE(Values!$B$1, "{language}", Values!H16) &amp; " " &amp;Values!$B$3, SUBSTITUTE(Values!$B$2, "{language}", Values!$H16) &amp; " " &amp;Values!$B$3))</f>
        <v>clavier de remplacement Norvégienne rétroéclairé pour Lenovo Thinkpad P50 P70 P51 P71</v>
      </c>
      <c r="G17" s="29" t="str">
        <f>IF(ISBLANK(Values!E16),"","TellusRem")</f>
        <v>TellusRem</v>
      </c>
      <c r="H17" s="1" t="str">
        <f>IF(ISBLANK(Values!E16),"",Values!$B$16)</f>
        <v>laptop-computer-replacement-parts</v>
      </c>
      <c r="I17" s="1" t="str">
        <f>IF(ISBLANK(Values!E16),"","4730574031")</f>
        <v>4730574031</v>
      </c>
      <c r="J17" s="31" t="str">
        <f>IF(ISBLANK(Values!E16),"",Values!F16 )</f>
        <v>Lenovo P50 BL - NO</v>
      </c>
      <c r="K17" s="27" t="str">
        <f>IF(ISBLANK(Values!E16),"",IF(Values!J16, Values!$B$4, Values!$B$5))</f>
        <v>49.99</v>
      </c>
      <c r="L17" s="27">
        <f>IF(ISBLANK(Values!E16),"",Values!$B$18)</f>
        <v>5</v>
      </c>
      <c r="M17" s="27" t="str">
        <f>IF(ISBLANK(Values!E16),"",Values!$M16)</f>
        <v>https://download.lenovo.com/Images/Parts/00PA308/00PA308_A.jpg</v>
      </c>
      <c r="N17" s="27" t="str">
        <f>IF(ISBLANK(Values!$F16),"",Values!N16)</f>
        <v>https://download.lenovo.com/Images/Parts/00PA308/00PA308_B.jpg</v>
      </c>
      <c r="O17" s="27"/>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P50 parent</v>
      </c>
      <c r="Y17" s="31" t="str">
        <f>IF(ISBLANK(Values!E16),"","Size-Color")</f>
        <v>Size-Color</v>
      </c>
      <c r="Z17" s="29" t="str">
        <f>IF(ISBLANK(Values!E16),"","variation")</f>
        <v>variation</v>
      </c>
      <c r="AA17" s="1"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3"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4"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rétroéclairé.</v>
      </c>
      <c r="AM17" s="1" t="str">
        <f>SUBSTITUTE(IF(ISBLANK(Values!E16),"",Values!$B$27),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17" s="27" t="str">
        <f>IF(ISBLANK(Values!E16),"",Values!H16)</f>
        <v>Norvégienne</v>
      </c>
      <c r="AV17" s="1" t="str">
        <f>IF(ISBLANK(Values!E16),"",IF(Values!J16,"Backlit", "Non-Backlit"))</f>
        <v>Backlit</v>
      </c>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f>IF(ISBLANK(Values!E16),"",Values!$B$7)</f>
        <v>32</v>
      </c>
      <c r="CJ17" s="1" t="str">
        <f>IF(ISBLANK(Values!E16),"",Values!$B$8)</f>
        <v>17</v>
      </c>
      <c r="CK17" s="1">
        <f>IF(ISBLANK(Values!E16),"",Values!$B$9)</f>
        <v>2</v>
      </c>
      <c r="CL17" s="1" t="str">
        <f>IF(ISBLANK(Values!E16),"","CM")</f>
        <v>CM</v>
      </c>
      <c r="CO17" s="1" t="str">
        <f>IF(AND(Values!$B$37=options!$G$2, Values!$C16), "AMAZON_NA", IF(AND(Values!$B$37=options!$G$1, Values!$D16), "AMAZON_EU", "DEFAULT"))</f>
        <v>DEFAULT</v>
      </c>
      <c r="CP17" s="1">
        <f>IF(ISBLANK(Values!E16),"",Values!$B$7)</f>
        <v>32</v>
      </c>
      <c r="CQ17" s="1" t="str">
        <f>IF(ISBLANK(Values!E16),"",Values!$B$8)</f>
        <v>17</v>
      </c>
      <c r="CR17" s="1">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Danemark</v>
      </c>
      <c r="CZ17" s="1" t="str">
        <f>IF(ISBLANK(Values!E16),"","No")</f>
        <v>No</v>
      </c>
      <c r="DA17" s="1" t="str">
        <f>IF(ISBLANK(Values!E16),"","No")</f>
        <v>No</v>
      </c>
      <c r="DO17" s="1" t="str">
        <f>IF(ISBLANK(Values!E16),"","Parts")</f>
        <v>Parts</v>
      </c>
      <c r="DP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1" t="str">
        <f>IF(ISBLANK(Values!E16),"","New")</f>
        <v>New</v>
      </c>
      <c r="FE17" s="1" t="str">
        <f>IF(ISBLANK(Values!E16),"","3")</f>
        <v>3</v>
      </c>
      <c r="FH17" s="1" t="str">
        <f>IF(ISBLANK(Values!E16),"","FALSE")</f>
        <v>FALSE</v>
      </c>
      <c r="FI17" s="1" t="str">
        <f>IF(ISBLANK(Values!E16),"","FALSE")</f>
        <v>FALSE</v>
      </c>
      <c r="FJ17" s="1" t="str">
        <f>IF(ISBLANK(Values!E16),"","FALSE")</f>
        <v>FALSE</v>
      </c>
      <c r="FM17" s="1" t="str">
        <f>IF(ISBLANK(Values!E16),"","1")</f>
        <v>1</v>
      </c>
      <c r="FO17" s="27" t="str">
        <f>IF(ISBLANK(Values!E16),"",IF(Values!J16, Values!$B$4, Values!$B$5))</f>
        <v>49.99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5" t="str">
        <f>K17</f>
        <v>49.99</v>
      </c>
    </row>
    <row r="18" spans="1:193" ht="64" x14ac:dyDescent="0.2">
      <c r="A18" s="1" t="str">
        <f>IF(ISBLANK(Values!E17),"",IF(Values!$B$37="EU","computercomponent","computer"))</f>
        <v>computercomponent</v>
      </c>
      <c r="B18" s="32" t="str">
        <f>IF(ISBLANK(Values!E17),"",Values!F17)</f>
        <v>Lenovo P50 BL - PL</v>
      </c>
      <c r="C18" s="29" t="str">
        <f>IF(ISBLANK(Values!E17),"","TellusRem")</f>
        <v>TellusRem</v>
      </c>
      <c r="D18" s="28">
        <f>IF(ISBLANK(Values!E17),"",Values!E17)</f>
        <v>5714401501145</v>
      </c>
      <c r="E18" s="1" t="str">
        <f>IF(ISBLANK(Values!E17),"","EAN")</f>
        <v>EAN</v>
      </c>
      <c r="F18" s="27" t="str">
        <f>IF(ISBLANK(Values!E17),"",IF(Values!J17, SUBSTITUTE(Values!$B$1, "{language}", Values!H17) &amp; " " &amp;Values!$B$3, SUBSTITUTE(Values!$B$2, "{language}", Values!$H17) &amp; " " &amp;Values!$B$3))</f>
        <v>clavier de remplacement Polonais rétroéclairé pour Lenovo Thinkpad P50 P70 P51 P71</v>
      </c>
      <c r="G18" s="29" t="str">
        <f>IF(ISBLANK(Values!E17),"","TellusRem")</f>
        <v>TellusRem</v>
      </c>
      <c r="H18" s="1" t="str">
        <f>IF(ISBLANK(Values!E17),"",Values!$B$16)</f>
        <v>laptop-computer-replacement-parts</v>
      </c>
      <c r="I18" s="1" t="str">
        <f>IF(ISBLANK(Values!E17),"","4730574031")</f>
        <v>4730574031</v>
      </c>
      <c r="J18" s="31" t="str">
        <f>IF(ISBLANK(Values!E17),"",Values!F17 )</f>
        <v>Lenovo P50 BL - PL</v>
      </c>
      <c r="K18" s="27" t="str">
        <f>IF(ISBLANK(Values!E17),"",IF(Values!J17, Values!$B$4, Values!$B$5))</f>
        <v>49.99</v>
      </c>
      <c r="L18" s="27">
        <f>IF(ISBLANK(Values!E17),"",Values!$B$18)</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P50 parent</v>
      </c>
      <c r="Y18" s="31" t="str">
        <f>IF(ISBLANK(Values!E17),"","Size-Color")</f>
        <v>Size-Color</v>
      </c>
      <c r="Z18" s="29" t="str">
        <f>IF(ISBLANK(Values!E17),"","variation")</f>
        <v>variation</v>
      </c>
      <c r="AA18" s="1"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3"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4"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rétroéclairé.</v>
      </c>
      <c r="AM18" s="1" t="str">
        <f>SUBSTITUTE(IF(ISBLANK(Values!E17),"",Values!$B$27),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18" s="27" t="str">
        <f>IF(ISBLANK(Values!E17),"",Values!H17)</f>
        <v>Polonais</v>
      </c>
      <c r="AV18" s="1" t="str">
        <f>IF(ISBLANK(Values!E17),"",IF(Values!J17,"Backlit", "Non-Backlit"))</f>
        <v>Backlit</v>
      </c>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f>IF(ISBLANK(Values!E17),"",Values!$B$7)</f>
        <v>32</v>
      </c>
      <c r="CJ18" s="1" t="str">
        <f>IF(ISBLANK(Values!E17),"",Values!$B$8)</f>
        <v>17</v>
      </c>
      <c r="CK18" s="1">
        <f>IF(ISBLANK(Values!E17),"",Values!$B$9)</f>
        <v>2</v>
      </c>
      <c r="CL18" s="1" t="str">
        <f>IF(ISBLANK(Values!E17),"","CM")</f>
        <v>CM</v>
      </c>
      <c r="CO18" s="1" t="str">
        <f>IF(AND(Values!$B$37=options!$G$2, Values!$C17), "AMAZON_NA", IF(AND(Values!$B$37=options!$G$1, Values!$D17), "AMAZON_EU", "DEFAULT"))</f>
        <v>DEFAULT</v>
      </c>
      <c r="CP18" s="1">
        <f>IF(ISBLANK(Values!E17),"",Values!$B$7)</f>
        <v>32</v>
      </c>
      <c r="CQ18" s="1" t="str">
        <f>IF(ISBLANK(Values!E17),"",Values!$B$8)</f>
        <v>17</v>
      </c>
      <c r="CR18" s="1">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Danemark</v>
      </c>
      <c r="CZ18" s="1" t="str">
        <f>IF(ISBLANK(Values!E17),"","No")</f>
        <v>No</v>
      </c>
      <c r="DA18" s="1" t="str">
        <f>IF(ISBLANK(Values!E17),"","No")</f>
        <v>No</v>
      </c>
      <c r="DO18" s="1" t="str">
        <f>IF(ISBLANK(Values!E17),"","Parts")</f>
        <v>Parts</v>
      </c>
      <c r="DP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1" t="str">
        <f>IF(ISBLANK(Values!E17),"","New")</f>
        <v>New</v>
      </c>
      <c r="FE18" s="1" t="str">
        <f>IF(ISBLANK(Values!E17),"","3")</f>
        <v>3</v>
      </c>
      <c r="FH18" s="1" t="str">
        <f>IF(ISBLANK(Values!E17),"","FALSE")</f>
        <v>FALSE</v>
      </c>
      <c r="FI18" s="1" t="str">
        <f>IF(ISBLANK(Values!E17),"","FALSE")</f>
        <v>FALSE</v>
      </c>
      <c r="FJ18" s="1" t="str">
        <f>IF(ISBLANK(Values!E17),"","FALSE")</f>
        <v>FALSE</v>
      </c>
      <c r="FM18" s="1" t="str">
        <f>IF(ISBLANK(Values!E17),"","1")</f>
        <v>1</v>
      </c>
      <c r="FO18" s="27" t="str">
        <f>IF(ISBLANK(Values!E17),"",IF(Values!J17, Values!$B$4, Values!$B$5))</f>
        <v>49.99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5" t="str">
        <f>K18</f>
        <v>49.99</v>
      </c>
    </row>
    <row r="19" spans="1:193" ht="64" x14ac:dyDescent="0.2">
      <c r="A19" s="1" t="str">
        <f>IF(ISBLANK(Values!E18),"",IF(Values!$B$37="EU","computercomponent","computer"))</f>
        <v>computercomponent</v>
      </c>
      <c r="B19" s="32" t="str">
        <f>IF(ISBLANK(Values!E18),"",Values!F18)</f>
        <v>Lenovo P50 BL - PT</v>
      </c>
      <c r="C19" s="29" t="str">
        <f>IF(ISBLANK(Values!E18),"","TellusRem")</f>
        <v>TellusRem</v>
      </c>
      <c r="D19" s="28">
        <f>IF(ISBLANK(Values!E18),"",Values!E18)</f>
        <v>5714401501152</v>
      </c>
      <c r="E19" s="1" t="str">
        <f>IF(ISBLANK(Values!E18),"","EAN")</f>
        <v>EAN</v>
      </c>
      <c r="F19" s="27" t="str">
        <f>IF(ISBLANK(Values!E18),"",IF(Values!J18, SUBSTITUTE(Values!$B$1, "{language}", Values!H18) &amp; " " &amp;Values!$B$3, SUBSTITUTE(Values!$B$2, "{language}", Values!$H18) &amp; " " &amp;Values!$B$3))</f>
        <v>clavier de remplacement Portugais rétroéclairé pour Lenovo Thinkpad P50 P70 P51 P71</v>
      </c>
      <c r="G19" s="29" t="str">
        <f>IF(ISBLANK(Values!E18),"","TellusRem")</f>
        <v>TellusRem</v>
      </c>
      <c r="H19" s="1" t="str">
        <f>IF(ISBLANK(Values!E18),"",Values!$B$16)</f>
        <v>laptop-computer-replacement-parts</v>
      </c>
      <c r="I19" s="1" t="str">
        <f>IF(ISBLANK(Values!E18),"","4730574031")</f>
        <v>4730574031</v>
      </c>
      <c r="J19" s="31" t="str">
        <f>IF(ISBLANK(Values!E18),"",Values!F18 )</f>
        <v>Lenovo P50 BL - PT</v>
      </c>
      <c r="K19" s="27" t="str">
        <f>IF(ISBLANK(Values!E18),"",IF(Values!J18, Values!$B$4, Values!$B$5))</f>
        <v>49.99</v>
      </c>
      <c r="L19" s="27">
        <f>IF(ISBLANK(Values!E18),"",Values!$B$18)</f>
        <v>5</v>
      </c>
      <c r="M19" s="27" t="str">
        <f>IF(ISBLANK(Values!E18),"",Values!$M18)</f>
        <v>https://download.lenovo.com/Images/Parts/00PA310/00PA310_A.jpg</v>
      </c>
      <c r="N19" s="27" t="str">
        <f>IF(ISBLANK(Values!$F18),"",Values!N18)</f>
        <v>https://download.lenovo.com/Images/Parts/00PA310/00PA310_B.jpg</v>
      </c>
      <c r="O19" s="27"/>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P50 parent</v>
      </c>
      <c r="Y19" s="31" t="str">
        <f>IF(ISBLANK(Values!E18),"","Size-Color")</f>
        <v>Size-Color</v>
      </c>
      <c r="Z19" s="29" t="str">
        <f>IF(ISBLANK(Values!E18),"","variation")</f>
        <v>variation</v>
      </c>
      <c r="AA19" s="1"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33"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4"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rétroéclairé.</v>
      </c>
      <c r="AM19" s="1" t="str">
        <f>SUBSTITUTE(IF(ISBLANK(Values!E18),"",Values!$B$27),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19" s="27" t="str">
        <f>IF(ISBLANK(Values!E18),"",Values!H18)</f>
        <v>Portugais</v>
      </c>
      <c r="AV19" s="1" t="str">
        <f>IF(ISBLANK(Values!E18),"",IF(Values!J18,"Backlit", "Non-Backlit"))</f>
        <v>Backlit</v>
      </c>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f>IF(ISBLANK(Values!E18),"",Values!$B$7)</f>
        <v>32</v>
      </c>
      <c r="CJ19" s="1" t="str">
        <f>IF(ISBLANK(Values!E18),"",Values!$B$8)</f>
        <v>17</v>
      </c>
      <c r="CK19" s="1">
        <f>IF(ISBLANK(Values!E18),"",Values!$B$9)</f>
        <v>2</v>
      </c>
      <c r="CL19" s="1" t="str">
        <f>IF(ISBLANK(Values!E18),"","CM")</f>
        <v>CM</v>
      </c>
      <c r="CO19" s="1" t="str">
        <f>IF(AND(Values!$B$37=options!$G$2, Values!$C18), "AMAZON_NA", IF(AND(Values!$B$37=options!$G$1, Values!$D18), "AMAZON_EU", "DEFAULT"))</f>
        <v>DEFAULT</v>
      </c>
      <c r="CP19" s="1">
        <f>IF(ISBLANK(Values!E18),"",Values!$B$7)</f>
        <v>32</v>
      </c>
      <c r="CQ19" s="1" t="str">
        <f>IF(ISBLANK(Values!E18),"",Values!$B$8)</f>
        <v>17</v>
      </c>
      <c r="CR19" s="1">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Danemark</v>
      </c>
      <c r="CZ19" s="1" t="str">
        <f>IF(ISBLANK(Values!E18),"","No")</f>
        <v>No</v>
      </c>
      <c r="DA19" s="1" t="str">
        <f>IF(ISBLANK(Values!E18),"","No")</f>
        <v>No</v>
      </c>
      <c r="DO19" s="1" t="str">
        <f>IF(ISBLANK(Values!E18),"","Parts")</f>
        <v>Parts</v>
      </c>
      <c r="DP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1" t="str">
        <f>IF(ISBLANK(Values!E18),"","New")</f>
        <v>New</v>
      </c>
      <c r="FE19" s="1" t="str">
        <f>IF(ISBLANK(Values!E18),"","3")</f>
        <v>3</v>
      </c>
      <c r="FH19" s="1" t="str">
        <f>IF(ISBLANK(Values!E18),"","FALSE")</f>
        <v>FALSE</v>
      </c>
      <c r="FI19" s="1" t="str">
        <f>IF(ISBLANK(Values!E18),"","FALSE")</f>
        <v>FALSE</v>
      </c>
      <c r="FJ19" s="1" t="str">
        <f>IF(ISBLANK(Values!E18),"","FALSE")</f>
        <v>FALSE</v>
      </c>
      <c r="FM19" s="1" t="str">
        <f>IF(ISBLANK(Values!E18),"","1")</f>
        <v>1</v>
      </c>
      <c r="FO19" s="27" t="str">
        <f>IF(ISBLANK(Values!E18),"",IF(Values!J18, Values!$B$4, Values!$B$5))</f>
        <v>49.99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65" t="str">
        <f>K19</f>
        <v>49.99</v>
      </c>
    </row>
    <row r="20" spans="1:193" ht="64" x14ac:dyDescent="0.2">
      <c r="A20" s="1" t="str">
        <f>IF(ISBLANK(Values!E19),"",IF(Values!$B$37="EU","computercomponent","computer"))</f>
        <v>computercomponent</v>
      </c>
      <c r="B20" s="32" t="str">
        <f>IF(ISBLANK(Values!E19),"",Values!F19)</f>
        <v>Lenovo P50 BL - SE/FI</v>
      </c>
      <c r="C20" s="29" t="str">
        <f>IF(ISBLANK(Values!E19),"","TellusRem")</f>
        <v>TellusRem</v>
      </c>
      <c r="D20" s="28">
        <f>IF(ISBLANK(Values!E19),"",Values!E19)</f>
        <v>5714401501169</v>
      </c>
      <c r="E20" s="1" t="str">
        <f>IF(ISBLANK(Values!E19),"","EAN")</f>
        <v>EAN</v>
      </c>
      <c r="F20" s="27" t="str">
        <f>IF(ISBLANK(Values!E19),"",IF(Values!J19, SUBSTITUTE(Values!$B$1, "{language}", Values!H19) &amp; " " &amp;Values!$B$3, SUBSTITUTE(Values!$B$2, "{language}", Values!$H19) &amp; " " &amp;Values!$B$3))</f>
        <v>clavier de remplacement Suédois – Finlandais rétroéclairé pour Lenovo Thinkpad P50 P70 P51 P71</v>
      </c>
      <c r="G20" s="29" t="str">
        <f>IF(ISBLANK(Values!E19),"","TellusRem")</f>
        <v>TellusRem</v>
      </c>
      <c r="H20" s="1" t="str">
        <f>IF(ISBLANK(Values!E19),"",Values!$B$16)</f>
        <v>laptop-computer-replacement-parts</v>
      </c>
      <c r="I20" s="1" t="str">
        <f>IF(ISBLANK(Values!E19),"","4730574031")</f>
        <v>4730574031</v>
      </c>
      <c r="J20" s="31" t="str">
        <f>IF(ISBLANK(Values!E19),"",Values!F19 )</f>
        <v>Lenovo P50 BL - SE/FI</v>
      </c>
      <c r="K20" s="27" t="str">
        <f>IF(ISBLANK(Values!E19),"",IF(Values!J19, Values!$B$4, Values!$B$5))</f>
        <v>49.99</v>
      </c>
      <c r="L20" s="27">
        <f>IF(ISBLANK(Values!E19),"",Values!$B$18)</f>
        <v>5</v>
      </c>
      <c r="M20" s="27" t="str">
        <f>IF(ISBLANK(Values!E19),"",Values!$M19)</f>
        <v>https://download.lenovo.com/Images/Parts/00PA355/00PA355_A.jpg</v>
      </c>
      <c r="N20" s="27" t="str">
        <f>IF(ISBLANK(Values!$F19),"",Values!N19)</f>
        <v>https://download.lenovo.com/Images/Parts/00PA355/00PA355_B.jpg</v>
      </c>
      <c r="O20" s="27"/>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P50 parent</v>
      </c>
      <c r="Y20" s="31" t="str">
        <f>IF(ISBLANK(Values!E19),"","Size-Color")</f>
        <v>Size-Color</v>
      </c>
      <c r="Z20" s="29" t="str">
        <f>IF(ISBLANK(Values!E19),"","variation")</f>
        <v>variation</v>
      </c>
      <c r="AA20" s="1"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33"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4"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rétroéclairé.</v>
      </c>
      <c r="AM20" s="1" t="str">
        <f>SUBSTITUTE(IF(ISBLANK(Values!E19),"",Values!$B$27),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20" s="27" t="str">
        <f>IF(ISBLANK(Values!E19),"",Values!H19)</f>
        <v>Suédois – Finlandais</v>
      </c>
      <c r="AV20" s="1" t="str">
        <f>IF(ISBLANK(Values!E19),"",IF(Values!J19,"Backlit", "Non-Backlit"))</f>
        <v>Backlit</v>
      </c>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f>IF(ISBLANK(Values!E19),"",Values!$B$7)</f>
        <v>32</v>
      </c>
      <c r="CJ20" s="1" t="str">
        <f>IF(ISBLANK(Values!E19),"",Values!$B$8)</f>
        <v>17</v>
      </c>
      <c r="CK20" s="1">
        <f>IF(ISBLANK(Values!E19),"",Values!$B$9)</f>
        <v>2</v>
      </c>
      <c r="CL20" s="1" t="str">
        <f>IF(ISBLANK(Values!E19),"","CM")</f>
        <v>CM</v>
      </c>
      <c r="CO20" s="1" t="str">
        <f>IF(AND(Values!$B$37=options!$G$2, Values!$C19), "AMAZON_NA", IF(AND(Values!$B$37=options!$G$1, Values!$D19), "AMAZON_EU", "DEFAULT"))</f>
        <v>DEFAULT</v>
      </c>
      <c r="CP20" s="1">
        <f>IF(ISBLANK(Values!E19),"",Values!$B$7)</f>
        <v>32</v>
      </c>
      <c r="CQ20" s="1" t="str">
        <f>IF(ISBLANK(Values!E19),"",Values!$B$8)</f>
        <v>17</v>
      </c>
      <c r="CR20" s="1">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Danemark</v>
      </c>
      <c r="CZ20" s="1" t="str">
        <f>IF(ISBLANK(Values!E19),"","No")</f>
        <v>No</v>
      </c>
      <c r="DA20" s="1" t="str">
        <f>IF(ISBLANK(Values!E19),"","No")</f>
        <v>No</v>
      </c>
      <c r="DO20" s="1" t="str">
        <f>IF(ISBLANK(Values!E19),"","Parts")</f>
        <v>Parts</v>
      </c>
      <c r="DP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1" t="str">
        <f>IF(ISBLANK(Values!E19),"","New")</f>
        <v>New</v>
      </c>
      <c r="FE20" s="1" t="str">
        <f>IF(ISBLANK(Values!E19),"","3")</f>
        <v>3</v>
      </c>
      <c r="FH20" s="1" t="str">
        <f>IF(ISBLANK(Values!E19),"","FALSE")</f>
        <v>FALSE</v>
      </c>
      <c r="FI20" s="1" t="str">
        <f>IF(ISBLANK(Values!E19),"","FALSE")</f>
        <v>FALSE</v>
      </c>
      <c r="FJ20" s="1" t="str">
        <f>IF(ISBLANK(Values!E19),"","FALSE")</f>
        <v>FALSE</v>
      </c>
      <c r="FM20" s="1" t="str">
        <f>IF(ISBLANK(Values!E19),"","1")</f>
        <v>1</v>
      </c>
      <c r="FO20" s="27" t="str">
        <f>IF(ISBLANK(Values!E19),"",IF(Values!J19, Values!$B$4, Values!$B$5))</f>
        <v>49.99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65" t="str">
        <f>K20</f>
        <v>49.99</v>
      </c>
    </row>
    <row r="21" spans="1:193" ht="64" x14ac:dyDescent="0.2">
      <c r="A21" s="1" t="str">
        <f>IF(ISBLANK(Values!E20),"",IF(Values!$B$37="EU","computercomponent","computer"))</f>
        <v>computercomponent</v>
      </c>
      <c r="B21" s="32" t="str">
        <f>IF(ISBLANK(Values!E20),"",Values!F20)</f>
        <v>Lenovo P50 BL - CH</v>
      </c>
      <c r="C21" s="29" t="str">
        <f>IF(ISBLANK(Values!E20),"","TellusRem")</f>
        <v>TellusRem</v>
      </c>
      <c r="D21" s="28">
        <f>IF(ISBLANK(Values!E20),"",Values!E20)</f>
        <v>5714401501176</v>
      </c>
      <c r="E21" s="1" t="str">
        <f>IF(ISBLANK(Values!E20),"","EAN")</f>
        <v>EAN</v>
      </c>
      <c r="F21" s="27" t="str">
        <f>IF(ISBLANK(Values!E20),"",IF(Values!J20, SUBSTITUTE(Values!$B$1, "{language}", Values!H20) &amp; " " &amp;Values!$B$3, SUBSTITUTE(Values!$B$2, "{language}", Values!$H20) &amp; " " &amp;Values!$B$3))</f>
        <v>clavier de remplacement Suisse rétroéclairé pour Lenovo Thinkpad P50 P70 P51 P71</v>
      </c>
      <c r="G21" s="29" t="str">
        <f>IF(ISBLANK(Values!E20),"","TellusRem")</f>
        <v>TellusRem</v>
      </c>
      <c r="H21" s="1" t="str">
        <f>IF(ISBLANK(Values!E20),"",Values!$B$16)</f>
        <v>laptop-computer-replacement-parts</v>
      </c>
      <c r="I21" s="1" t="str">
        <f>IF(ISBLANK(Values!E20),"","4730574031")</f>
        <v>4730574031</v>
      </c>
      <c r="J21" s="31" t="str">
        <f>IF(ISBLANK(Values!E20),"",Values!F20 )</f>
        <v>Lenovo P50 BL - CH</v>
      </c>
      <c r="K21" s="27" t="str">
        <f>IF(ISBLANK(Values!E20),"",IF(Values!J20, Values!$B$4, Values!$B$5))</f>
        <v>49.99</v>
      </c>
      <c r="L21" s="27">
        <f>IF(ISBLANK(Values!E20),"",Values!$B$18)</f>
        <v>5</v>
      </c>
      <c r="M21" s="27" t="str">
        <f>IF(ISBLANK(Values!E20),"",Values!$M20)</f>
        <v>https://download.lenovo.com/Images/Parts/00PA315/00PA315_A.jpg</v>
      </c>
      <c r="N21" s="27" t="str">
        <f>IF(ISBLANK(Values!$F20),"",Values!N20)</f>
        <v>https://download.lenovo.com/Images/Parts/00PA315/00PA315_B.jpg</v>
      </c>
      <c r="O21" s="27"/>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P50 parent</v>
      </c>
      <c r="Y21" s="31" t="str">
        <f>IF(ISBLANK(Values!E20),"","Size-Color")</f>
        <v>Size-Color</v>
      </c>
      <c r="Z21" s="29" t="str">
        <f>IF(ISBLANK(Values!E20),"","variation")</f>
        <v>variation</v>
      </c>
      <c r="AA21" s="1"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3"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4"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rétroéclairé.</v>
      </c>
      <c r="AM21" s="1" t="str">
        <f>SUBSTITUTE(IF(ISBLANK(Values!E20),"",Values!$B$27),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21" s="27" t="str">
        <f>IF(ISBLANK(Values!E20),"",Values!H20)</f>
        <v>Suisse</v>
      </c>
      <c r="AV21" s="1" t="str">
        <f>IF(ISBLANK(Values!E20),"",IF(Values!J20,"Backlit", "Non-Backlit"))</f>
        <v>Backlit</v>
      </c>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f>IF(ISBLANK(Values!E20),"",Values!$B$7)</f>
        <v>32</v>
      </c>
      <c r="CJ21" s="1" t="str">
        <f>IF(ISBLANK(Values!E20),"",Values!$B$8)</f>
        <v>17</v>
      </c>
      <c r="CK21" s="1">
        <f>IF(ISBLANK(Values!E20),"",Values!$B$9)</f>
        <v>2</v>
      </c>
      <c r="CL21" s="1" t="str">
        <f>IF(ISBLANK(Values!E20),"","CM")</f>
        <v>CM</v>
      </c>
      <c r="CO21" s="1" t="str">
        <f>IF(AND(Values!$B$37=options!$G$2, Values!$C20), "AMAZON_NA", IF(AND(Values!$B$37=options!$G$1, Values!$D20), "AMAZON_EU", "DEFAULT"))</f>
        <v>DEFAULT</v>
      </c>
      <c r="CP21" s="1">
        <f>IF(ISBLANK(Values!E20),"",Values!$B$7)</f>
        <v>32</v>
      </c>
      <c r="CQ21" s="1" t="str">
        <f>IF(ISBLANK(Values!E20),"",Values!$B$8)</f>
        <v>17</v>
      </c>
      <c r="CR21" s="1">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Danemark</v>
      </c>
      <c r="CZ21" s="1" t="str">
        <f>IF(ISBLANK(Values!E20),"","No")</f>
        <v>No</v>
      </c>
      <c r="DA21" s="1" t="str">
        <f>IF(ISBLANK(Values!E20),"","No")</f>
        <v>No</v>
      </c>
      <c r="DO21" s="1" t="str">
        <f>IF(ISBLANK(Values!E20),"","Parts")</f>
        <v>Parts</v>
      </c>
      <c r="DP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1" t="str">
        <f>IF(ISBLANK(Values!E20),"","New")</f>
        <v>New</v>
      </c>
      <c r="FE21" s="1" t="str">
        <f>IF(ISBLANK(Values!E20),"","3")</f>
        <v>3</v>
      </c>
      <c r="FH21" s="1" t="str">
        <f>IF(ISBLANK(Values!E20),"","FALSE")</f>
        <v>FALSE</v>
      </c>
      <c r="FI21" s="1" t="str">
        <f>IF(ISBLANK(Values!E20),"","FALSE")</f>
        <v>FALSE</v>
      </c>
      <c r="FJ21" s="1" t="str">
        <f>IF(ISBLANK(Values!E20),"","FALSE")</f>
        <v>FALSE</v>
      </c>
      <c r="FM21" s="1" t="str">
        <f>IF(ISBLANK(Values!E20),"","1")</f>
        <v>1</v>
      </c>
      <c r="FO21" s="27" t="str">
        <f>IF(ISBLANK(Values!E20),"",IF(Values!J20, Values!$B$4, Values!$B$5))</f>
        <v>49.99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5" t="str">
        <f>K21</f>
        <v>49.99</v>
      </c>
    </row>
    <row r="22" spans="1:193" ht="64" x14ac:dyDescent="0.2">
      <c r="A22" s="1" t="str">
        <f>IF(ISBLANK(Values!E21),"",IF(Values!$B$37="EU","computercomponent","computer"))</f>
        <v>computercomponent</v>
      </c>
      <c r="B22" s="32" t="str">
        <f>IF(ISBLANK(Values!E21),"",Values!F21)</f>
        <v>Lenovo P50 BL - US INT</v>
      </c>
      <c r="C22" s="29" t="str">
        <f>IF(ISBLANK(Values!E21),"","TellusRem")</f>
        <v>TellusRem</v>
      </c>
      <c r="D22" s="28">
        <f>IF(ISBLANK(Values!E21),"",Values!E21)</f>
        <v>5714401501183</v>
      </c>
      <c r="E22" s="1" t="str">
        <f>IF(ISBLANK(Values!E21),"","EAN")</f>
        <v>EAN</v>
      </c>
      <c r="F22" s="27" t="str">
        <f>IF(ISBLANK(Values!E21),"",IF(Values!J21, SUBSTITUTE(Values!$B$1, "{language}", Values!H21) &amp; " " &amp;Values!$B$3, SUBSTITUTE(Values!$B$2, "{language}", Values!$H21) &amp; " " &amp;Values!$B$3))</f>
        <v>clavier de remplacement US international rétroéclairé pour Lenovo Thinkpad P50 P70 P51 P71</v>
      </c>
      <c r="G22" s="29" t="str">
        <f>IF(ISBLANK(Values!E21),"","TellusRem")</f>
        <v>TellusRem</v>
      </c>
      <c r="H22" s="1" t="str">
        <f>IF(ISBLANK(Values!E21),"",Values!$B$16)</f>
        <v>laptop-computer-replacement-parts</v>
      </c>
      <c r="I22" s="1" t="str">
        <f>IF(ISBLANK(Values!E21),"","4730574031")</f>
        <v>4730574031</v>
      </c>
      <c r="J22" s="31" t="s">
        <v>351</v>
      </c>
      <c r="K22" s="27" t="str">
        <f>IF(ISBLANK(Values!E21),"",IF(Values!J21, Values!$B$4, Values!$B$5))</f>
        <v>49.99</v>
      </c>
      <c r="L22" s="27">
        <f>IF(ISBLANK(Values!E21),"",Values!$B$18)</f>
        <v>5</v>
      </c>
      <c r="M22" s="27" t="str">
        <f>IF(ISBLANK(Values!E21),"",Values!$M21)</f>
        <v>https://download.lenovo.com/Images/Parts/00PA277/00PA277_A.jpg</v>
      </c>
      <c r="N22" s="27" t="str">
        <f>IF(ISBLANK(Values!$F21),"",Values!N21)</f>
        <v>https://download.lenovo.com/Images/Parts/00PA277/00PA277_B.jpg</v>
      </c>
      <c r="O22" s="27" t="str">
        <f>IF(ISBLANK(Values!$F21),"",Values!O21)</f>
        <v>https://download.lenovo.com/Images/Parts/00PA277/00PA277_details.jpg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P50 parent</v>
      </c>
      <c r="Y22" s="31" t="str">
        <f>IF(ISBLANK(Values!E21),"","Size-Color")</f>
        <v>Size-Color</v>
      </c>
      <c r="Z22" s="29" t="str">
        <f>IF(ISBLANK(Values!E21),"","variation")</f>
        <v>variation</v>
      </c>
      <c r="AA22" s="1"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3"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4"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rétroéclairé.</v>
      </c>
      <c r="AM22" s="1" t="str">
        <f>SUBSTITUTE(IF(ISBLANK(Values!E21),"",Values!$B$27),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22" s="27" t="str">
        <f>IF(ISBLANK(Values!E21),"",Values!H21)</f>
        <v>US international</v>
      </c>
      <c r="AV22" s="1" t="str">
        <f>IF(ISBLANK(Values!E21),"",IF(Values!J21,"Backlit", "Non-Backlit"))</f>
        <v>Backlit</v>
      </c>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f>IF(ISBLANK(Values!E21),"",Values!$B$7)</f>
        <v>32</v>
      </c>
      <c r="CJ22" s="1" t="str">
        <f>IF(ISBLANK(Values!E21),"",Values!$B$8)</f>
        <v>17</v>
      </c>
      <c r="CK22" s="1">
        <f>IF(ISBLANK(Values!E21),"",Values!$B$9)</f>
        <v>2</v>
      </c>
      <c r="CL22" s="1" t="str">
        <f>IF(ISBLANK(Values!E21),"","CM")</f>
        <v>CM</v>
      </c>
      <c r="CO22" s="1" t="str">
        <f>IF(AND(Values!$B$37=options!$G$2, Values!$C21), "AMAZON_NA", IF(AND(Values!$B$37=options!$G$1, Values!$D21), "AMAZON_EU", "DEFAULT"))</f>
        <v>AMAZON_EU</v>
      </c>
      <c r="CP22" s="1">
        <f>IF(ISBLANK(Values!E21),"",Values!$B$7)</f>
        <v>32</v>
      </c>
      <c r="CQ22" s="1" t="str">
        <f>IF(ISBLANK(Values!E21),"",Values!$B$8)</f>
        <v>17</v>
      </c>
      <c r="CR22" s="1">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Danemark</v>
      </c>
      <c r="CZ22" s="1" t="str">
        <f>IF(ISBLANK(Values!E21),"","No")</f>
        <v>No</v>
      </c>
      <c r="DA22" s="1" t="str">
        <f>IF(ISBLANK(Values!E21),"","No")</f>
        <v>No</v>
      </c>
      <c r="DO22" s="1" t="str">
        <f>IF(ISBLANK(Values!E21),"","Parts")</f>
        <v>Parts</v>
      </c>
      <c r="DP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s="1" t="s">
        <v>580</v>
      </c>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1" t="str">
        <f>IF(ISBLANK(Values!E21),"","New")</f>
        <v>New</v>
      </c>
      <c r="FE22" s="1" t="str">
        <f>IF(ISBLANK(Values!E21),"","3")</f>
        <v>3</v>
      </c>
      <c r="FH22" s="1" t="str">
        <f>IF(ISBLANK(Values!E21),"","FALSE")</f>
        <v>FALSE</v>
      </c>
      <c r="FI22" s="1" t="str">
        <f>IF(ISBLANK(Values!E21),"","FALSE")</f>
        <v>FALSE</v>
      </c>
      <c r="FJ22" s="1" t="str">
        <f>IF(ISBLANK(Values!E21),"","FALSE")</f>
        <v>FALSE</v>
      </c>
      <c r="FM22" s="1" t="str">
        <f>IF(ISBLANK(Values!E21),"","1")</f>
        <v>1</v>
      </c>
      <c r="FO22" s="27" t="str">
        <f>IF(ISBLANK(Values!E21),"",IF(Values!J21, Values!$B$4, Values!$B$5))</f>
        <v>49.99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5" t="str">
        <f>K22</f>
        <v>49.99</v>
      </c>
    </row>
    <row r="23" spans="1:193" s="35" customFormat="1" ht="64" x14ac:dyDescent="0.2">
      <c r="A23" s="1" t="str">
        <f>IF(ISBLANK(Values!E22),"",IF(Values!$B$37="EU","computercomponent","computer"))</f>
        <v>computercomponent</v>
      </c>
      <c r="B23" s="32" t="str">
        <f>IF(ISBLANK(Values!E22),"",Values!F22)</f>
        <v>Lenovo P50 BL - RUS</v>
      </c>
      <c r="C23" s="29" t="str">
        <f>IF(ISBLANK(Values!E22),"","TellusRem")</f>
        <v>TellusRem</v>
      </c>
      <c r="D23" s="28">
        <f>IF(ISBLANK(Values!E22),"",Values!E22)</f>
        <v>5714401501190</v>
      </c>
      <c r="E23" s="1" t="str">
        <f>IF(ISBLANK(Values!E22),"","EAN")</f>
        <v>EAN</v>
      </c>
      <c r="F23" s="27" t="str">
        <f>IF(ISBLANK(Values!E22),"",IF(Values!J22, SUBSTITUTE(Values!$B$1, "{language}", Values!H22) &amp; " " &amp;Values!$B$3, SUBSTITUTE(Values!$B$2, "{language}", Values!$H22) &amp; " " &amp;Values!$B$3))</f>
        <v>clavier de remplacement Russe rétroéclairé pour Lenovo Thinkpad P50 P70 P51 P71</v>
      </c>
      <c r="G23" s="29" t="str">
        <f>IF(ISBLANK(Values!E22),"","TellusRem")</f>
        <v>TellusRem</v>
      </c>
      <c r="H23" s="1" t="str">
        <f>IF(ISBLANK(Values!E22),"",Values!$B$16)</f>
        <v>laptop-computer-replacement-parts</v>
      </c>
      <c r="I23" s="1" t="str">
        <f>IF(ISBLANK(Values!E22),"","4730574031")</f>
        <v>4730574031</v>
      </c>
      <c r="J23" s="31" t="str">
        <f>IF(ISBLANK(Values!E22),"",Values!F22 )</f>
        <v>Lenovo P50 BL - RUS</v>
      </c>
      <c r="K23" s="27" t="str">
        <f>IF(ISBLANK(Values!E22),"",IF(Values!J22, Values!$B$4, Values!$B$5))</f>
        <v>49.99</v>
      </c>
      <c r="L23" s="27">
        <f>IF(ISBLANK(Values!E22),"",Values!$B$18)</f>
        <v>5</v>
      </c>
      <c r="M23" s="27" t="str">
        <f>IF(ISBLANK(Values!E22),"",Values!$M22)</f>
        <v>https://download.lenovo.com/Images/Parts/00PA311/00PA311_A.jpg</v>
      </c>
      <c r="N23" s="27" t="str">
        <f>IF(ISBLANK(Values!$F22),"",Values!N22)</f>
        <v>https://download.lenovo.com/Images/Parts/00PA311/00PA311_B.jpg</v>
      </c>
      <c r="O23" s="27" t="str">
        <f>IF(ISBLANK(Values!$F22),"",Values!O22)</f>
        <v>https://download.lenovo.com/Images/Parts/00PA311/00PA311_details.jpg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P50 parent</v>
      </c>
      <c r="Y23" s="31" t="str">
        <f>IF(ISBLANK(Values!E22),"","Size-Color")</f>
        <v>Size-Color</v>
      </c>
      <c r="Z23" s="29" t="str">
        <f>IF(ISBLANK(Values!E22),"","variation")</f>
        <v>variation</v>
      </c>
      <c r="AA23" s="1"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33"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4"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rétroéclairé.</v>
      </c>
      <c r="AM23" s="1" t="str">
        <f>SUBSTITUTE(IF(ISBLANK(Values!E22),"",Values!$B$27),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7" t="str">
        <f>IF(ISBLANK(Values!E22),"",Values!H22)</f>
        <v>Russe</v>
      </c>
      <c r="AU23" s="1"/>
      <c r="AV23" s="1" t="str">
        <f>IF(ISBLANK(Values!E22),"",IF(Values!J22,"Backlit", "Non-Backlit"))</f>
        <v>Backlit</v>
      </c>
      <c r="AW23" s="1"/>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f>IF(ISBLANK(Values!E22),"",Values!$B$7)</f>
        <v>32</v>
      </c>
      <c r="CJ23" s="1" t="str">
        <f>IF(ISBLANK(Values!E22),"",Values!$B$8)</f>
        <v>17</v>
      </c>
      <c r="CK23" s="1">
        <f>IF(ISBLANK(Values!E22),"",Values!$B$9)</f>
        <v>2</v>
      </c>
      <c r="CL23" s="1" t="str">
        <f>IF(ISBLANK(Values!E22),"","CM")</f>
        <v>CM</v>
      </c>
      <c r="CM23" s="1"/>
      <c r="CN23" s="1"/>
      <c r="CO23" s="1" t="str">
        <f>IF(AND(Values!$B$37=options!$G$2, Values!$C22), "AMAZON_NA", IF(AND(Values!$B$37=options!$G$1, Values!$D22), "AMAZON_EU", "DEFAULT"))</f>
        <v>DEFAULT</v>
      </c>
      <c r="CP23" s="1">
        <f>IF(ISBLANK(Values!E22),"",Values!$B$7)</f>
        <v>32</v>
      </c>
      <c r="CQ23" s="1" t="str">
        <f>IF(ISBLANK(Values!E22),"",Values!$B$8)</f>
        <v>17</v>
      </c>
      <c r="CR23" s="1">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1"/>
      <c r="DT23" s="1"/>
      <c r="DU23" s="1"/>
      <c r="DV23" s="1"/>
      <c r="DW23" s="1"/>
      <c r="DX23" s="1"/>
      <c r="DY23" s="1"/>
      <c r="DZ23" s="1"/>
      <c r="EA23" s="1"/>
      <c r="EB23" s="1"/>
      <c r="EC23" s="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t="str">
        <f>IF(ISBLANK(Values!E22),"","3")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IF(ISBLANK(Values!E22),"",IF(Values!J22, Values!$B$4, Values!$B$5))</f>
        <v>49.99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66" t="str">
        <f>K23</f>
        <v>49.99</v>
      </c>
    </row>
    <row r="24" spans="1:193" s="35" customFormat="1" ht="64" x14ac:dyDescent="0.2">
      <c r="A24" s="1" t="str">
        <f>IF(ISBLANK(Values!E23),"",IF(Values!$B$37="EU","computercomponent","computer"))</f>
        <v>computercomponent</v>
      </c>
      <c r="B24" s="32" t="str">
        <f>IF(ISBLANK(Values!E23),"",Values!F23)</f>
        <v>Lenovo P50 BL - US</v>
      </c>
      <c r="C24" s="29" t="str">
        <f>IF(ISBLANK(Values!E23),"","TellusRem")</f>
        <v>TellusRem</v>
      </c>
      <c r="D24" s="28">
        <f>IF(ISBLANK(Values!E23),"",Values!E23)</f>
        <v>5714401501206</v>
      </c>
      <c r="E24" s="1" t="str">
        <f>IF(ISBLANK(Values!E23),"","EAN")</f>
        <v>EAN</v>
      </c>
      <c r="F24" s="27" t="str">
        <f>IF(ISBLANK(Values!E23),"",IF(Values!J23, SUBSTITUTE(Values!$B$1, "{language}", Values!H23) &amp; " " &amp;Values!$B$3, SUBSTITUTE(Values!$B$2, "{language}", Values!$H23) &amp; " " &amp;Values!$B$3))</f>
        <v>clavier de remplacement US rétroéclairé pour Lenovo Thinkpad P50 P70 P51 P71</v>
      </c>
      <c r="G24" s="36" t="s">
        <v>352</v>
      </c>
      <c r="H24" s="1" t="str">
        <f>IF(ISBLANK(Values!E23),"",Values!$B$16)</f>
        <v>laptop-computer-replacement-parts</v>
      </c>
      <c r="I24" s="1" t="str">
        <f>IF(ISBLANK(Values!E23),"","4730574031")</f>
        <v>4730574031</v>
      </c>
      <c r="J24" s="31" t="str">
        <f>IF(ISBLANK(Values!E23),"",Values!F23 )</f>
        <v>Lenovo P50 BL - US</v>
      </c>
      <c r="K24" s="27" t="str">
        <f>IF(ISBLANK(Values!E23),"",IF(Values!J23, Values!$B$4, Values!$B$5))</f>
        <v>49.99</v>
      </c>
      <c r="L24" s="27">
        <f>IF(ISBLANK(Values!E23),"",Values!$B$18)</f>
        <v>5</v>
      </c>
      <c r="M24" s="27" t="str">
        <f>IF(ISBLANK(Values!E23),"",Values!$M23)</f>
        <v>https://raw.githubusercontent.com/PatrickVibild/TellusAmazonPictures/master/pictures/Lenovo/P50/BL/US/1.jpg</v>
      </c>
      <c r="N24" s="27" t="str">
        <f>IF(ISBLANK(Values!$F23),"",Values!N23)</f>
        <v>https://raw.githubusercontent.com/PatrickVibild/TellusAmazonPictures/master/pictures/Lenovo/P50/BL/US/2.jpg</v>
      </c>
      <c r="O24" s="27" t="str">
        <f>IF(ISBLANK(Values!$F23),"",Values!O23)</f>
        <v>https://raw.githubusercontent.com/PatrickVibild/TellusAmazonPictures/master/pictures/Lenovo/P50/BL/US/3.jpg</v>
      </c>
      <c r="P24" s="27" t="str">
        <f>IF(ISBLANK(Values!$F23),"",Values!P23)</f>
        <v>https://raw.githubusercontent.com/PatrickVibild/TellusAmazonPictures/master/pictures/Lenovo/P50/BL/US/4.jpg</v>
      </c>
      <c r="Q24" s="27" t="str">
        <f>IF(ISBLANK(Values!$F23),"",Values!Q23)</f>
        <v>https://raw.githubusercontent.com/PatrickVibild/TellusAmazonPictures/master/pictures/Lenovo/P50/BL/US/5.jpg</v>
      </c>
      <c r="R24" s="27" t="str">
        <f>IF(ISBLANK(Values!$F23),"",Values!R23)</f>
        <v>https://raw.githubusercontent.com/PatrickVibild/TellusAmazonPictures/master/pictures/Lenovo/P50/BL/US/6.jpg</v>
      </c>
      <c r="S24" s="27" t="str">
        <f>IF(ISBLANK(Values!$F23),"",Values!S23)</f>
        <v>https://raw.githubusercontent.com/PatrickVibild/TellusAmazonPictures/master/pictures/Lenovo/P50/BL/US/7.jpg</v>
      </c>
      <c r="T24" s="27" t="str">
        <f>IF(ISBLANK(Values!$F23),"",Values!T23)</f>
        <v>https://raw.githubusercontent.com/PatrickVibild/TellusAmazonPictures/master/pictures/Lenovo/P50/BL/US/8.jpg</v>
      </c>
      <c r="U24" s="27" t="str">
        <f>IF(ISBLANK(Values!$F23),"",Values!U23)</f>
        <v>https://raw.githubusercontent.com/PatrickVibild/TellusAmazonPictures/master/pictures/Lenovo/P50/BL/US/9.jpg</v>
      </c>
      <c r="V24" s="1"/>
      <c r="W24" s="29" t="str">
        <f>IF(ISBLANK(Values!E23),"","Child")</f>
        <v>Child</v>
      </c>
      <c r="X24" s="29" t="str">
        <f>IF(ISBLANK(Values!E23),"",Values!$B$13)</f>
        <v>Lenovo P50 parent</v>
      </c>
      <c r="Y24" s="31" t="str">
        <f>IF(ISBLANK(Values!E23),"","Size-Color")</f>
        <v>Size-Color</v>
      </c>
      <c r="Z24" s="29" t="str">
        <f>IF(ISBLANK(Values!E23),"","variation")</f>
        <v>variation</v>
      </c>
      <c r="AA24" s="1"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33"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4"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rétroéclairé.</v>
      </c>
      <c r="AM24" s="1" t="str">
        <f>SUBSTITUTE(IF(ISBLANK(Values!E23),"",Values!$B$27),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7" t="str">
        <f>IF(ISBLANK(Values!E23),"",Values!H23)</f>
        <v>US</v>
      </c>
      <c r="AU24" s="1"/>
      <c r="AV24" s="1" t="str">
        <f>IF(ISBLANK(Values!E23),"",IF(Values!J23,"Backlit", "Non-Backlit"))</f>
        <v>Backlit</v>
      </c>
      <c r="AW24" s="1"/>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f>IF(ISBLANK(Values!E23),"",Values!$B$7)</f>
        <v>32</v>
      </c>
      <c r="CJ24" s="1" t="str">
        <f>IF(ISBLANK(Values!E23),"",Values!$B$8)</f>
        <v>17</v>
      </c>
      <c r="CK24" s="1">
        <f>IF(ISBLANK(Values!E23),"",Values!$B$9)</f>
        <v>2</v>
      </c>
      <c r="CL24" s="1" t="str">
        <f>IF(ISBLANK(Values!E23),"","CM")</f>
        <v>CM</v>
      </c>
      <c r="CM24" s="1"/>
      <c r="CN24" s="1"/>
      <c r="CO24" s="1" t="str">
        <f>IF(AND(Values!$B$37=options!$G$2, Values!$C23), "AMAZON_NA", IF(AND(Values!$B$37=options!$G$1, Values!$D23), "AMAZON_EU", "DEFAULT"))</f>
        <v>DEFAULT</v>
      </c>
      <c r="CP24" s="1">
        <f>IF(ISBLANK(Values!E23),"",Values!$B$7)</f>
        <v>32</v>
      </c>
      <c r="CQ24" s="1" t="str">
        <f>IF(ISBLANK(Values!E23),"",Values!$B$8)</f>
        <v>17</v>
      </c>
      <c r="CR24" s="1">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1"/>
      <c r="DT24" s="1"/>
      <c r="DU24" s="1"/>
      <c r="DV24" s="1"/>
      <c r="DW24" s="1"/>
      <c r="DX24" s="1"/>
      <c r="DY24" s="1" t="s">
        <v>580</v>
      </c>
      <c r="DZ24" s="1"/>
      <c r="EA24" s="1"/>
      <c r="EB24" s="1"/>
      <c r="EC24" s="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IF(ISBLANK(Values!E23),"",IF(Values!J23, Values!$B$4, Values!$B$5))</f>
        <v>49.99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6" t="str">
        <f>K24</f>
        <v>49.99</v>
      </c>
    </row>
    <row r="25" spans="1:193" s="35" customFormat="1" ht="17" x14ac:dyDescent="0.2">
      <c r="A25" s="1" t="str">
        <f>IF(ISBLANK(Values!E24),"",IF(Values!$B$37="EU","computercomponent","computer"))</f>
        <v/>
      </c>
      <c r="B25" s="32"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IF(ISBLANK(Values!E24),"",Values!$B$18)</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3" t="str">
        <f>IF(ISBLANK(Values!E24),"",IF(Values!I24,Values!$B$23,Values!$B$33))</f>
        <v/>
      </c>
      <c r="AJ25" s="34"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s="1"/>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s="1"/>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6" t="str">
        <f>K25</f>
        <v/>
      </c>
    </row>
    <row r="26" spans="1:193" s="35" customFormat="1" ht="17" x14ac:dyDescent="0.2">
      <c r="A26" s="1" t="str">
        <f>IF(ISBLANK(Values!E25),"",IF(Values!$B$37="EU","computercomponent","computer"))</f>
        <v/>
      </c>
      <c r="B26" s="32"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IF(ISBLANK(Values!E25),"",Values!$B$18)</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3" t="str">
        <f>IF(ISBLANK(Values!E25),"",IF(Values!I25,Values!$B$23,Values!$B$33))</f>
        <v/>
      </c>
      <c r="AJ26" s="34"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s="1"/>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s="1"/>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6" t="str">
        <f>K26</f>
        <v/>
      </c>
    </row>
    <row r="27" spans="1:193" s="35" customFormat="1" ht="17" x14ac:dyDescent="0.2">
      <c r="A27" s="1" t="str">
        <f>IF(ISBLANK(Values!E26),"",IF(Values!$B$37="EU","computercomponent","computer"))</f>
        <v/>
      </c>
      <c r="B27" s="32"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IF(ISBLANK(Values!E26),"",Values!$B$18)</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3" t="str">
        <f>IF(ISBLANK(Values!E26),"",IF(Values!I26,Values!$B$23,Values!$B$33))</f>
        <v/>
      </c>
      <c r="AJ27" s="34"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s="1"/>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s="1"/>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6" t="str">
        <f>K27</f>
        <v/>
      </c>
    </row>
    <row r="28" spans="1:193" s="35" customFormat="1" ht="17" x14ac:dyDescent="0.2">
      <c r="A28" s="1" t="str">
        <f>IF(ISBLANK(Values!E27),"",IF(Values!$B$37="EU","computercomponent","computer"))</f>
        <v/>
      </c>
      <c r="B28" s="32"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IF(ISBLANK(Values!E27),"",Values!$B$18)</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3" t="str">
        <f>IF(ISBLANK(Values!E27),"",IF(Values!I27,Values!$B$23,Values!$B$33))</f>
        <v/>
      </c>
      <c r="AJ28" s="34"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s="1"/>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s="1"/>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6" t="str">
        <f>K28</f>
        <v/>
      </c>
    </row>
    <row r="29" spans="1:193" s="35" customFormat="1" ht="17" x14ac:dyDescent="0.2">
      <c r="A29" s="1" t="str">
        <f>IF(ISBLANK(Values!E28),"",IF(Values!$B$37="EU","computercomponent","computer"))</f>
        <v/>
      </c>
      <c r="B29" s="32"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IF(ISBLANK(Values!E28),"",Values!$B$18)</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3" t="str">
        <f>IF(ISBLANK(Values!E28),"",IF(Values!I28,Values!$B$23,Values!$B$33))</f>
        <v/>
      </c>
      <c r="AJ29" s="34"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s="1"/>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s="1"/>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6" t="str">
        <f>K29</f>
        <v/>
      </c>
    </row>
    <row r="30" spans="1:193" s="35" customFormat="1" ht="17" x14ac:dyDescent="0.2">
      <c r="A30" s="1" t="str">
        <f>IF(ISBLANK(Values!E29),"",IF(Values!$B$37="EU","computercomponent","computer"))</f>
        <v/>
      </c>
      <c r="B30" s="32"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IF(ISBLANK(Values!E29),"",Values!$B$18)</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3" t="str">
        <f>IF(ISBLANK(Values!E29),"",IF(Values!I29,Values!$B$23,Values!$B$33))</f>
        <v/>
      </c>
      <c r="AJ30" s="34"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s="1"/>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s="1"/>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6" t="str">
        <f>K30</f>
        <v/>
      </c>
    </row>
    <row r="31" spans="1:193" s="35" customFormat="1" ht="17" x14ac:dyDescent="0.2">
      <c r="A31" s="1" t="str">
        <f>IF(ISBLANK(Values!E30),"",IF(Values!$B$37="EU","computercomponent","computer"))</f>
        <v/>
      </c>
      <c r="B31" s="32"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IF(ISBLANK(Values!E30),"",Values!$B$18)</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3" t="str">
        <f>IF(ISBLANK(Values!E30),"",IF(Values!I30,Values!$B$23,Values!$B$33))</f>
        <v/>
      </c>
      <c r="AJ31" s="34"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s="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s="1"/>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6" t="str">
        <f>K31</f>
        <v/>
      </c>
    </row>
    <row r="32" spans="1:193" s="35" customFormat="1" ht="17" x14ac:dyDescent="0.2">
      <c r="A32" s="1" t="str">
        <f>IF(ISBLANK(Values!E31),"",IF(Values!$B$37="EU","computercomponent","computer"))</f>
        <v/>
      </c>
      <c r="B32" s="32"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IF(ISBLANK(Values!E31),"",Values!$B$18)</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3" t="str">
        <f>IF(ISBLANK(Values!E31),"",IF(Values!I31,Values!$B$23,Values!$B$33))</f>
        <v/>
      </c>
      <c r="AJ32" s="34"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s="1"/>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s="1"/>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6" t="str">
        <f>K32</f>
        <v/>
      </c>
    </row>
    <row r="33" spans="1:193" s="35" customFormat="1" ht="17" x14ac:dyDescent="0.2">
      <c r="A33" s="1" t="str">
        <f>IF(ISBLANK(Values!E32),"",IF(Values!$B$37="EU","computercomponent","computer"))</f>
        <v/>
      </c>
      <c r="B33" s="32"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IF(ISBLANK(Values!E32),"",Values!$B$18)</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3" t="str">
        <f>IF(ISBLANK(Values!E32),"",IF(Values!I32,Values!$B$23,Values!$B$33))</f>
        <v/>
      </c>
      <c r="AJ33" s="34"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s="1"/>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s="1"/>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6" t="str">
        <f>K33</f>
        <v/>
      </c>
    </row>
    <row r="34" spans="1:193" s="35" customFormat="1" ht="17" x14ac:dyDescent="0.2">
      <c r="A34" s="1" t="str">
        <f>IF(ISBLANK(Values!E33),"",IF(Values!$B$37="EU","computercomponent","computer"))</f>
        <v/>
      </c>
      <c r="B34" s="32"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IF(ISBLANK(Values!E33),"",Values!$B$18)</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3" t="str">
        <f>IF(ISBLANK(Values!E33),"",IF(Values!I33,Values!$B$23,Values!$B$33))</f>
        <v/>
      </c>
      <c r="AJ34" s="34"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s="1"/>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s="1"/>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6" t="str">
        <f>K34</f>
        <v/>
      </c>
    </row>
    <row r="35" spans="1:193" s="35" customFormat="1" ht="17" x14ac:dyDescent="0.2">
      <c r="A35" s="1" t="str">
        <f>IF(ISBLANK(Values!E34),"",IF(Values!$B$37="EU","computercomponent","computer"))</f>
        <v/>
      </c>
      <c r="B35" s="32"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IF(ISBLANK(Values!E34),"",Values!$B$18)</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3" t="str">
        <f>IF(ISBLANK(Values!E34),"",IF(Values!I34,Values!$B$23,Values!$B$33))</f>
        <v/>
      </c>
      <c r="AJ35" s="34"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s="1"/>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s="1"/>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6" t="str">
        <f>K35</f>
        <v/>
      </c>
    </row>
    <row r="36" spans="1:193" s="35" customFormat="1" ht="17" x14ac:dyDescent="0.2">
      <c r="A36" s="1" t="str">
        <f>IF(ISBLANK(Values!E35),"",IF(Values!$B$37="EU","computercomponent","computer"))</f>
        <v/>
      </c>
      <c r="B36" s="32"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IF(ISBLANK(Values!E35),"",Values!$B$18)</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3" t="str">
        <f>IF(ISBLANK(Values!E35),"",IF(Values!I35,Values!$B$23,Values!$B$33))</f>
        <v/>
      </c>
      <c r="AJ36" s="34"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s="1"/>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s="1"/>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6" t="str">
        <f>K36</f>
        <v/>
      </c>
    </row>
    <row r="37" spans="1:193" s="35" customFormat="1" ht="17" x14ac:dyDescent="0.2">
      <c r="A37" s="1" t="str">
        <f>IF(ISBLANK(Values!E36),"",IF(Values!$B$37="EU","computercomponent","computer"))</f>
        <v/>
      </c>
      <c r="B37" s="32"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IF(ISBLANK(Values!E36),"",Values!$B$18)</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3" t="str">
        <f>IF(ISBLANK(Values!E36),"",IF(Values!I36,Values!$B$23,Values!$B$33))</f>
        <v/>
      </c>
      <c r="AJ37" s="34"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s="1"/>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s="1"/>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6" t="str">
        <f>K37</f>
        <v/>
      </c>
    </row>
    <row r="38" spans="1:193" s="35" customFormat="1" ht="17" x14ac:dyDescent="0.2">
      <c r="A38" s="1" t="str">
        <f>IF(ISBLANK(Values!E37),"",IF(Values!$B$37="EU","computercomponent","computer"))</f>
        <v/>
      </c>
      <c r="B38" s="32"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IF(ISBLANK(Values!E37),"",Values!$B$18)</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3" t="str">
        <f>IF(ISBLANK(Values!E37),"",IF(Values!I37,Values!$B$23,Values!$B$33))</f>
        <v/>
      </c>
      <c r="AJ38" s="34"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s="1"/>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s="1"/>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6" t="str">
        <f>K38</f>
        <v/>
      </c>
    </row>
    <row r="39" spans="1:193" s="35" customFormat="1" ht="17" x14ac:dyDescent="0.2">
      <c r="A39" s="1" t="str">
        <f>IF(ISBLANK(Values!E38),"",IF(Values!$B$37="EU","computercomponent","computer"))</f>
        <v/>
      </c>
      <c r="B39" s="32"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IF(ISBLANK(Values!E38),"",Values!$B$18)</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3" t="str">
        <f>IF(ISBLANK(Values!E38),"",IF(Values!I38,Values!$B$23,Values!$B$33))</f>
        <v/>
      </c>
      <c r="AJ39" s="34"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s="1"/>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s="1"/>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6" t="str">
        <f>K39</f>
        <v/>
      </c>
    </row>
    <row r="40" spans="1:193" s="35" customFormat="1" ht="17" x14ac:dyDescent="0.2">
      <c r="A40" s="1" t="str">
        <f>IF(ISBLANK(Values!E39),"",IF(Values!$B$37="EU","computercomponent","computer"))</f>
        <v/>
      </c>
      <c r="B40" s="32"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IF(ISBLANK(Values!E39),"",Values!$B$18)</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3" t="str">
        <f>IF(ISBLANK(Values!E39),"",IF(Values!I39,Values!$B$23,Values!$B$33))</f>
        <v/>
      </c>
      <c r="AJ40" s="34"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s="1"/>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s="1"/>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6" t="str">
        <f>K40</f>
        <v/>
      </c>
    </row>
    <row r="41" spans="1:193" s="35" customFormat="1" ht="17" x14ac:dyDescent="0.2">
      <c r="A41" s="1" t="str">
        <f>IF(ISBLANK(Values!E40),"",IF(Values!$B$37="EU","computercomponent","computer"))</f>
        <v/>
      </c>
      <c r="B41" s="32"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IF(ISBLANK(Values!E40),"",Values!$B$18)</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3" t="str">
        <f>IF(ISBLANK(Values!E40),"",IF(Values!I40,Values!$B$23,Values!$B$33))</f>
        <v/>
      </c>
      <c r="AJ41" s="34"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s="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s="1"/>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6" t="str">
        <f>K41</f>
        <v/>
      </c>
    </row>
    <row r="42" spans="1:193" ht="17" x14ac:dyDescent="0.2">
      <c r="A42" s="1" t="str">
        <f>IF(ISBLANK(Values!E41),"",IF(Values!$B$37="EU","computercomponent","computer"))</f>
        <v/>
      </c>
      <c r="B42" s="32"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IF(ISBLANK(Values!E41),"",Values!$B$18)</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3" t="str">
        <f>IF(ISBLANK(Values!E41),"",IF(Values!I41,Values!$B$23,Values!$B$33))</f>
        <v/>
      </c>
      <c r="AJ42" s="34"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EI42" s="1" t="str">
        <f>IF(ISBLANK(Values!E41),"",Values!$B$31)</f>
        <v/>
      </c>
      <c r="ES42" s="1" t="str">
        <f>IF(ISBLANK(Values!E41),"","Amazon Tellus UPS")</f>
        <v/>
      </c>
      <c r="EV42" s="1" t="str">
        <f>IF(ISBLANK(Values!E41),"","New")</f>
        <v/>
      </c>
      <c r="FE42" s="1" t="str">
        <f>IF(ISBLANK(Values!E41),"","3")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5" t="str">
        <f>K42</f>
        <v/>
      </c>
    </row>
    <row r="43" spans="1:193" ht="17" x14ac:dyDescent="0.2">
      <c r="A43" s="1" t="str">
        <f>IF(ISBLANK(Values!E42),"",IF(Values!$B$37="EU","computercomponent","computer"))</f>
        <v/>
      </c>
      <c r="B43" s="32"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IF(ISBLANK(Values!E42),"",Values!$B$18)</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3" t="str">
        <f>IF(ISBLANK(Values!E42),"",IF(Values!I42,Values!$B$23,Values!$B$33))</f>
        <v/>
      </c>
      <c r="AJ43" s="34"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EI43" s="1" t="str">
        <f>IF(ISBLANK(Values!E42),"",Values!$B$31)</f>
        <v/>
      </c>
      <c r="ES43" s="1" t="str">
        <f>IF(ISBLANK(Values!E42),"","Amazon Tellus UPS")</f>
        <v/>
      </c>
      <c r="EV43" s="1" t="str">
        <f>IF(ISBLANK(Values!E42),"","New")</f>
        <v/>
      </c>
      <c r="FE43" s="1" t="str">
        <f>IF(ISBLANK(Values!E42),"","3")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5" t="str">
        <f>K43</f>
        <v/>
      </c>
    </row>
    <row r="44" spans="1:193" ht="17" x14ac:dyDescent="0.2">
      <c r="A44" s="1" t="str">
        <f>IF(ISBLANK(Values!E43),"",IF(Values!$B$37="EU","computercomponent","computer"))</f>
        <v/>
      </c>
      <c r="B44" s="32"/>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IF(ISBLANK(Values!E43),"",Values!$B$18)</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3" t="str">
        <f>IF(ISBLANK(Values!E43),"",IF(Values!I43,Values!$B$23,Values!$B$33))</f>
        <v/>
      </c>
      <c r="AJ44" s="34"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EI44" s="1" t="str">
        <f>IF(ISBLANK(Values!E43),"",Values!$B$31)</f>
        <v/>
      </c>
      <c r="ES44" s="1" t="str">
        <f>IF(ISBLANK(Values!E43),"","Amazon Tellus UPS")</f>
        <v/>
      </c>
      <c r="EV44" s="1" t="str">
        <f>IF(ISBLANK(Values!E43),"","New")</f>
        <v/>
      </c>
      <c r="FE44" s="1" t="str">
        <f>IF(ISBLANK(Values!E43),"","3")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5" t="str">
        <f>K44</f>
        <v/>
      </c>
    </row>
    <row r="45" spans="1:193" ht="17" x14ac:dyDescent="0.2">
      <c r="A45" s="1" t="str">
        <f>IF(ISBLANK(Values!E44),"",IF(Values!$B$37="EU","computercomponent","computer"))</f>
        <v/>
      </c>
      <c r="B45" s="32"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IF(ISBLANK(Values!E44),"",Values!$B$18)</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3" t="str">
        <f>IF(ISBLANK(Values!E44),"",IF(Values!I44,Values!$B$23,Values!$B$33))</f>
        <v/>
      </c>
      <c r="AJ45" s="34"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EI45" s="1" t="str">
        <f>IF(ISBLANK(Values!E44),"",Values!$B$31)</f>
        <v/>
      </c>
      <c r="ES45" s="1" t="str">
        <f>IF(ISBLANK(Values!E44),"","Amazon Tellus UPS")</f>
        <v/>
      </c>
      <c r="EV45" s="1" t="str">
        <f>IF(ISBLANK(Values!E44),"","New")</f>
        <v/>
      </c>
      <c r="FE45" s="1" t="str">
        <f>IF(ISBLANK(Values!E44),"","3")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5" t="str">
        <f>K45</f>
        <v/>
      </c>
    </row>
    <row r="46" spans="1:193" ht="17" x14ac:dyDescent="0.2">
      <c r="A46" s="1" t="str">
        <f>IF(ISBLANK(Values!E45),"",IF(Values!$B$37="EU","computercomponent","computer"))</f>
        <v/>
      </c>
      <c r="B46" s="32"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IF(ISBLANK(Values!E45),"",Values!$B$18)</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3" t="str">
        <f>IF(ISBLANK(Values!E45),"",IF(Values!I45,Values!$B$23,Values!$B$33))</f>
        <v/>
      </c>
      <c r="AJ46" s="34"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EI46" s="1" t="str">
        <f>IF(ISBLANK(Values!E45),"",Values!$B$31)</f>
        <v/>
      </c>
      <c r="ES46" s="1" t="str">
        <f>IF(ISBLANK(Values!E45),"","Amazon Tellus UPS")</f>
        <v/>
      </c>
      <c r="EV46" s="1" t="str">
        <f>IF(ISBLANK(Values!E45),"","New")</f>
        <v/>
      </c>
      <c r="FE46" s="1" t="str">
        <f>IF(ISBLANK(Values!E45),"","3")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5" t="str">
        <f>K46</f>
        <v/>
      </c>
    </row>
    <row r="47" spans="1:193" ht="17" x14ac:dyDescent="0.2">
      <c r="A47" s="1" t="str">
        <f>IF(ISBLANK(Values!E46),"",IF(Values!$B$37="EU","computercomponent","computer"))</f>
        <v/>
      </c>
      <c r="B47" s="32"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IF(ISBLANK(Values!E46),"",Values!$B$18)</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3" t="str">
        <f>IF(ISBLANK(Values!E46),"",IF(Values!I46,Values!$B$23,Values!$B$33))</f>
        <v/>
      </c>
      <c r="AJ47" s="34"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EI47" s="1" t="str">
        <f>IF(ISBLANK(Values!E46),"",Values!$B$31)</f>
        <v/>
      </c>
      <c r="ES47" s="1" t="str">
        <f>IF(ISBLANK(Values!E46),"","Amazon Tellus UPS")</f>
        <v/>
      </c>
      <c r="EV47" s="1" t="str">
        <f>IF(ISBLANK(Values!E46),"","New")</f>
        <v/>
      </c>
      <c r="FE47" s="1" t="str">
        <f>IF(ISBLANK(Values!E46),"","3")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5" t="str">
        <f>K47</f>
        <v/>
      </c>
    </row>
    <row r="48" spans="1:193" ht="17" x14ac:dyDescent="0.2">
      <c r="A48" s="1" t="str">
        <f>IF(ISBLANK(Values!E47),"",IF(Values!$B$37="EU","computercomponent","computer"))</f>
        <v/>
      </c>
      <c r="B48" s="32"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IF(ISBLANK(Values!E47),"",Values!$B$18)</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3" t="str">
        <f>IF(ISBLANK(Values!E47),"",IF(Values!I47,Values!$B$23,Values!$B$33))</f>
        <v/>
      </c>
      <c r="AJ48" s="34"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EI48" s="1" t="str">
        <f>IF(ISBLANK(Values!E47),"",Values!$B$31)</f>
        <v/>
      </c>
      <c r="ES48" s="1" t="str">
        <f>IF(ISBLANK(Values!E47),"","Amazon Tellus UPS")</f>
        <v/>
      </c>
      <c r="EV48" s="1" t="str">
        <f>IF(ISBLANK(Values!E47),"","New")</f>
        <v/>
      </c>
      <c r="FE48" s="1" t="str">
        <f>IF(ISBLANK(Values!E47),"","3")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5" t="str">
        <f>K48</f>
        <v/>
      </c>
    </row>
    <row r="49" spans="1:193" ht="17" x14ac:dyDescent="0.2">
      <c r="A49" s="1" t="str">
        <f>IF(ISBLANK(Values!E48),"",IF(Values!$B$37="EU","computercomponent","computer"))</f>
        <v/>
      </c>
      <c r="B49" s="32"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IF(ISBLANK(Values!E48),"",Values!$B$18)</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3" t="str">
        <f>IF(ISBLANK(Values!E48),"",IF(Values!I48,Values!$B$23,Values!$B$33))</f>
        <v/>
      </c>
      <c r="AJ49" s="34"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EI49" s="1" t="str">
        <f>IF(ISBLANK(Values!E48),"",Values!$B$31)</f>
        <v/>
      </c>
      <c r="ES49" s="1" t="str">
        <f>IF(ISBLANK(Values!E48),"","Amazon Tellus UPS")</f>
        <v/>
      </c>
      <c r="EV49" s="1" t="str">
        <f>IF(ISBLANK(Values!E48),"","New")</f>
        <v/>
      </c>
      <c r="FE49" s="1" t="str">
        <f>IF(ISBLANK(Values!E48),"","3")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5" t="str">
        <f>K49</f>
        <v/>
      </c>
    </row>
    <row r="50" spans="1:193" ht="17" x14ac:dyDescent="0.2">
      <c r="A50" s="1" t="str">
        <f>IF(ISBLANK(Values!E49),"",IF(Values!$B$37="EU","computercomponent","computer"))</f>
        <v/>
      </c>
      <c r="B50" s="32"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IF(ISBLANK(Values!E49),"",Values!$B$18)</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3" t="str">
        <f>IF(ISBLANK(Values!E49),"",IF(Values!I49,Values!$B$23,Values!$B$33))</f>
        <v/>
      </c>
      <c r="AJ50" s="34"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EI50" s="1" t="str">
        <f>IF(ISBLANK(Values!E49),"",Values!$B$31)</f>
        <v/>
      </c>
      <c r="ES50" s="1" t="str">
        <f>IF(ISBLANK(Values!E49),"","Amazon Tellus UPS")</f>
        <v/>
      </c>
      <c r="EV50" s="1" t="str">
        <f>IF(ISBLANK(Values!E49),"","New")</f>
        <v/>
      </c>
      <c r="FE50" s="1" t="str">
        <f>IF(ISBLANK(Values!E49),"","3")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2"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IF(ISBLANK(Values!E50),"",Values!$B$18)</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3" t="str">
        <f>IF(ISBLANK(Values!E50),"",IF(Values!I50,Values!$B$23,Values!$B$33))</f>
        <v/>
      </c>
      <c r="AJ51" s="34"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EI51" s="1" t="str">
        <f>IF(ISBLANK(Values!E50),"",Values!$B$31)</f>
        <v/>
      </c>
      <c r="ES51" s="1" t="str">
        <f>IF(ISBLANK(Values!E50),"","Amazon Tellus UPS")</f>
        <v/>
      </c>
      <c r="EV51" s="1" t="str">
        <f>IF(ISBLANK(Values!E50),"","New")</f>
        <v/>
      </c>
      <c r="FE51" s="1" t="str">
        <f>IF(ISBLANK(Values!E50),"","3")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2"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IF(ISBLANK(Values!E51),"",Values!$B$18)</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3" t="str">
        <f>IF(ISBLANK(Values!E51),"",IF(Values!I51,Values!$B$23,Values!$B$33))</f>
        <v/>
      </c>
      <c r="AJ52" s="34"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EI52" s="1" t="str">
        <f>IF(ISBLANK(Values!E51),"",Values!$B$31)</f>
        <v/>
      </c>
      <c r="ES52" s="1" t="str">
        <f>IF(ISBLANK(Values!E51),"","Amazon Tellus UPS")</f>
        <v/>
      </c>
      <c r="EV52" s="1" t="str">
        <f>IF(ISBLANK(Values!E51),"","New")</f>
        <v/>
      </c>
      <c r="FE52" s="1" t="str">
        <f>IF(ISBLANK(Values!E51),"","3")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2"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IF(ISBLANK(Values!E52),"",Values!$B$18)</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3" t="str">
        <f>IF(ISBLANK(Values!E52),"",IF(Values!I52,Values!$B$23,Values!$B$33))</f>
        <v/>
      </c>
      <c r="AJ53" s="34"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EI53" s="1" t="str">
        <f>IF(ISBLANK(Values!E52),"",Values!$B$31)</f>
        <v/>
      </c>
      <c r="ES53" s="1" t="str">
        <f>IF(ISBLANK(Values!E52),"","Amazon Tellus UPS")</f>
        <v/>
      </c>
      <c r="EV53" s="1" t="str">
        <f>IF(ISBLANK(Values!E52),"","New")</f>
        <v/>
      </c>
      <c r="FE53" s="1" t="str">
        <f>IF(ISBLANK(Values!E52),"","3")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2"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IF(ISBLANK(Values!E53),"",Values!$B$18)</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3" t="str">
        <f>IF(ISBLANK(Values!E53),"",IF(Values!I53,Values!$B$23,Values!$B$33))</f>
        <v/>
      </c>
      <c r="AJ54" s="34"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EI54" s="1" t="str">
        <f>IF(ISBLANK(Values!E53),"",Values!$B$31)</f>
        <v/>
      </c>
      <c r="ES54" s="1" t="str">
        <f>IF(ISBLANK(Values!E53),"","Amazon Tellus UPS")</f>
        <v/>
      </c>
      <c r="EV54" s="1" t="str">
        <f>IF(ISBLANK(Values!E53),"","New")</f>
        <v/>
      </c>
      <c r="FE54" s="1" t="str">
        <f>IF(ISBLANK(Values!E53),"","3")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2"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IF(ISBLANK(Values!E54),"",Values!$B$18)</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3" t="str">
        <f>IF(ISBLANK(Values!E54),"",IF(Values!I54,Values!$B$23,Values!$B$33))</f>
        <v/>
      </c>
      <c r="AJ55" s="34"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EI55" s="1" t="str">
        <f>IF(ISBLANK(Values!E54),"",Values!$B$31)</f>
        <v/>
      </c>
      <c r="ES55" s="1" t="str">
        <f>IF(ISBLANK(Values!E54),"","Amazon Tellus UPS")</f>
        <v/>
      </c>
      <c r="EV55" s="1" t="str">
        <f>IF(ISBLANK(Values!E54),"","New")</f>
        <v/>
      </c>
      <c r="FE55" s="1" t="str">
        <f>IF(ISBLANK(Values!E54),"","3")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2"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IF(ISBLANK(Values!E55),"",Values!$B$18)</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3" t="str">
        <f>IF(ISBLANK(Values!E55),"",IF(Values!I55,Values!$B$23,Values!$B$33))</f>
        <v/>
      </c>
      <c r="AJ56" s="34"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EI56" s="1" t="str">
        <f>IF(ISBLANK(Values!E55),"",Values!$B$31)</f>
        <v/>
      </c>
      <c r="ES56" s="1" t="str">
        <f>IF(ISBLANK(Values!E55),"","Amazon Tellus UPS")</f>
        <v/>
      </c>
      <c r="EV56" s="1" t="str">
        <f>IF(ISBLANK(Values!E55),"","New")</f>
        <v/>
      </c>
      <c r="FE56" s="1" t="str">
        <f>IF(ISBLANK(Values!E55),"","3")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2"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IF(ISBLANK(Values!E56),"",Values!$B$18)</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3" t="str">
        <f>IF(ISBLANK(Values!E56),"",IF(Values!I56,Values!$B$23,Values!$B$33))</f>
        <v/>
      </c>
      <c r="AJ57" s="34"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EI57" s="1" t="str">
        <f>IF(ISBLANK(Values!E56),"",Values!$B$31)</f>
        <v/>
      </c>
      <c r="ES57" s="1" t="str">
        <f>IF(ISBLANK(Values!E56),"","Amazon Tellus UPS")</f>
        <v/>
      </c>
      <c r="EV57" s="1" t="str">
        <f>IF(ISBLANK(Values!E56),"","New")</f>
        <v/>
      </c>
      <c r="FE57" s="1" t="str">
        <f>IF(ISBLANK(Values!E56),"","3")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2"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IF(ISBLANK(Values!E57),"",Values!$B$18)</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3" t="str">
        <f>IF(ISBLANK(Values!E57),"",IF(Values!I57,Values!$B$23,Values!$B$33))</f>
        <v/>
      </c>
      <c r="AJ58" s="34"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EI58" s="1" t="str">
        <f>IF(ISBLANK(Values!E57),"",Values!$B$31)</f>
        <v/>
      </c>
      <c r="ES58" s="1" t="str">
        <f>IF(ISBLANK(Values!E57),"","Amazon Tellus UPS")</f>
        <v/>
      </c>
      <c r="EV58" s="1" t="str">
        <f>IF(ISBLANK(Values!E57),"","New")</f>
        <v/>
      </c>
      <c r="FE58" s="1" t="str">
        <f>IF(ISBLANK(Values!E57),"","3")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2"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IF(ISBLANK(Values!E58),"",Values!$B$18)</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3" t="str">
        <f>IF(ISBLANK(Values!E58),"",IF(Values!I58,Values!$B$23,Values!$B$33))</f>
        <v/>
      </c>
      <c r="AJ59" s="34"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EI59" s="1" t="str">
        <f>IF(ISBLANK(Values!E58),"",Values!$B$31)</f>
        <v/>
      </c>
      <c r="ES59" s="1" t="str">
        <f>IF(ISBLANK(Values!E58),"","Amazon Tellus UPS")</f>
        <v/>
      </c>
      <c r="EV59" s="1" t="str">
        <f>IF(ISBLANK(Values!E58),"","New")</f>
        <v/>
      </c>
      <c r="FE59" s="1" t="str">
        <f>IF(ISBLANK(Values!E58),"","3")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2"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IF(ISBLANK(Values!E59),"",Values!$B$18)</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3" t="str">
        <f>IF(ISBLANK(Values!E59),"",IF(Values!I59,Values!$B$23,Values!$B$33))</f>
        <v/>
      </c>
      <c r="AJ60" s="34"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EI60" s="1" t="str">
        <f>IF(ISBLANK(Values!E59),"",Values!$B$31)</f>
        <v/>
      </c>
      <c r="ES60" s="1" t="str">
        <f>IF(ISBLANK(Values!E59),"","Amazon Tellus UPS")</f>
        <v/>
      </c>
      <c r="EV60" s="1" t="str">
        <f>IF(ISBLANK(Values!E59),"","New")</f>
        <v/>
      </c>
      <c r="FE60" s="1" t="str">
        <f>IF(ISBLANK(Values!E59),"","3")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2"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IF(ISBLANK(Values!E60),"",Values!$B$18)</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3" t="str">
        <f>IF(ISBLANK(Values!E60),"",IF(Values!I60,Values!$B$23,Values!$B$33))</f>
        <v/>
      </c>
      <c r="AJ61" s="34"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EI61" s="1" t="str">
        <f>IF(ISBLANK(Values!E60),"",Values!$B$31)</f>
        <v/>
      </c>
      <c r="ES61" s="1" t="str">
        <f>IF(ISBLANK(Values!E60),"","Amazon Tellus UPS")</f>
        <v/>
      </c>
      <c r="EV61" s="1" t="str">
        <f>IF(ISBLANK(Values!E60),"","New")</f>
        <v/>
      </c>
      <c r="FE61" s="1" t="str">
        <f>IF(ISBLANK(Values!E60),"","3")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2"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IF(ISBLANK(Values!E61),"",Values!$B$18)</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3" t="str">
        <f>IF(ISBLANK(Values!E61),"",IF(Values!I61,Values!$B$23,Values!$B$33))</f>
        <v/>
      </c>
      <c r="AJ62" s="34"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EI62" s="1" t="str">
        <f>IF(ISBLANK(Values!E61),"",Values!$B$31)</f>
        <v/>
      </c>
      <c r="ES62" s="1" t="str">
        <f>IF(ISBLANK(Values!E61),"","Amazon Tellus UPS")</f>
        <v/>
      </c>
      <c r="EV62" s="1" t="str">
        <f>IF(ISBLANK(Values!E61),"","New")</f>
        <v/>
      </c>
      <c r="FE62" s="1" t="str">
        <f>IF(ISBLANK(Values!E61),"","3")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2"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IF(ISBLANK(Values!E62),"",Values!$B$18)</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3" t="str">
        <f>IF(ISBLANK(Values!E62),"",IF(Values!I62,Values!$B$23,Values!$B$33))</f>
        <v/>
      </c>
      <c r="AJ63" s="34"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EI63" s="1" t="str">
        <f>IF(ISBLANK(Values!E62),"",Values!$B$31)</f>
        <v/>
      </c>
      <c r="ES63" s="1" t="str">
        <f>IF(ISBLANK(Values!E62),"","Amazon Tellus UPS")</f>
        <v/>
      </c>
      <c r="EV63" s="1" t="str">
        <f>IF(ISBLANK(Values!E62),"","New")</f>
        <v/>
      </c>
      <c r="FE63" s="1" t="str">
        <f>IF(ISBLANK(Values!E62),"","3")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2"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IF(ISBLANK(Values!E63),"",Values!$B$18)</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3" t="str">
        <f>IF(ISBLANK(Values!E63),"",IF(Values!I63,Values!$B$23,Values!$B$33))</f>
        <v/>
      </c>
      <c r="AJ64" s="34"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EI64" s="1" t="str">
        <f>IF(ISBLANK(Values!E63),"",Values!$B$31)</f>
        <v/>
      </c>
      <c r="ES64" s="1" t="str">
        <f>IF(ISBLANK(Values!E63),"","Amazon Tellus UPS")</f>
        <v/>
      </c>
      <c r="EV64" s="1" t="str">
        <f>IF(ISBLANK(Values!E63),"","New")</f>
        <v/>
      </c>
      <c r="FE64" s="1" t="str">
        <f>IF(ISBLANK(Values!E63),"","3")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2"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IF(ISBLANK(Values!E64),"",Values!$B$18)</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3" t="str">
        <f>IF(ISBLANK(Values!E64),"",IF(Values!I64,Values!$B$23,Values!$B$33))</f>
        <v/>
      </c>
      <c r="AJ65" s="34"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EI65" s="1" t="str">
        <f>IF(ISBLANK(Values!E64),"",Values!$B$31)</f>
        <v/>
      </c>
      <c r="ES65" s="1" t="str">
        <f>IF(ISBLANK(Values!E64),"","Amazon Tellus UPS")</f>
        <v/>
      </c>
      <c r="EV65" s="1" t="str">
        <f>IF(ISBLANK(Values!E64),"","New")</f>
        <v/>
      </c>
      <c r="FE65" s="1" t="str">
        <f>IF(ISBLANK(Values!E64),"","3")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2"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IF(ISBLANK(Values!E65),"",Values!$B$18)</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3" t="str">
        <f>IF(ISBLANK(Values!E65),"",IF(Values!I65,Values!$B$23,Values!$B$33))</f>
        <v/>
      </c>
      <c r="AJ66" s="34"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EI66" s="1" t="str">
        <f>IF(ISBLANK(Values!E65),"",Values!$B$31)</f>
        <v/>
      </c>
      <c r="ES66" s="1" t="str">
        <f>IF(ISBLANK(Values!E65),"","Amazon Tellus UPS")</f>
        <v/>
      </c>
      <c r="EV66" s="1" t="str">
        <f>IF(ISBLANK(Values!E65),"","New")</f>
        <v/>
      </c>
      <c r="FE66" s="1" t="str">
        <f>IF(ISBLANK(Values!E65),"","3")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2"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IF(ISBLANK(Values!E66),"",Values!$B$18)</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3" t="str">
        <f>IF(ISBLANK(Values!E66),"",IF(Values!I66,Values!$B$23,Values!$B$33))</f>
        <v/>
      </c>
      <c r="AJ67" s="34"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EI67" s="1" t="str">
        <f>IF(ISBLANK(Values!E66),"",Values!$B$31)</f>
        <v/>
      </c>
      <c r="ES67" s="1" t="str">
        <f>IF(ISBLANK(Values!E66),"","Amazon Tellus UPS")</f>
        <v/>
      </c>
      <c r="EV67" s="1" t="str">
        <f>IF(ISBLANK(Values!E66),"","New")</f>
        <v/>
      </c>
      <c r="FE67" s="1" t="str">
        <f>IF(ISBLANK(Values!E66),"","3")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2"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IF(ISBLANK(Values!E67),"",Values!$B$18)</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3" t="str">
        <f>IF(ISBLANK(Values!E67),"",IF(Values!I67,Values!$B$23,Values!$B$33))</f>
        <v/>
      </c>
      <c r="AJ68" s="34"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EI68" s="1" t="str">
        <f>IF(ISBLANK(Values!E67),"",Values!$B$31)</f>
        <v/>
      </c>
      <c r="ES68" s="1" t="str">
        <f>IF(ISBLANK(Values!E67),"","Amazon Tellus UPS")</f>
        <v/>
      </c>
      <c r="EV68" s="1" t="str">
        <f>IF(ISBLANK(Values!E67),"","New")</f>
        <v/>
      </c>
      <c r="FE68" s="1" t="str">
        <f>IF(ISBLANK(Values!E67),"","3")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2"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IF(ISBLANK(Values!E68),"",Values!$B$18)</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3" t="str">
        <f>IF(ISBLANK(Values!E68),"",IF(Values!I68,Values!$B$23,Values!$B$33))</f>
        <v/>
      </c>
      <c r="AJ69" s="34"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EI69" s="1" t="str">
        <f>IF(ISBLANK(Values!E68),"",Values!$B$31)</f>
        <v/>
      </c>
      <c r="ES69" s="1" t="str">
        <f>IF(ISBLANK(Values!E68),"","Amazon Tellus UPS")</f>
        <v/>
      </c>
      <c r="EV69" s="1" t="str">
        <f>IF(ISBLANK(Values!E68),"","New")</f>
        <v/>
      </c>
      <c r="FE69" s="1" t="str">
        <f>IF(ISBLANK(Values!E68),"","3")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2"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IF(ISBLANK(Values!E69),"",Values!$B$18)</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3" t="str">
        <f>IF(ISBLANK(Values!E69),"",IF(Values!I69,Values!$B$23,Values!$B$33))</f>
        <v/>
      </c>
      <c r="AJ70" s="34"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EI70" s="1" t="str">
        <f>IF(ISBLANK(Values!E69),"",Values!$B$31)</f>
        <v/>
      </c>
      <c r="ES70" s="1" t="str">
        <f>IF(ISBLANK(Values!E69),"","Amazon Tellus UPS")</f>
        <v/>
      </c>
      <c r="EV70" s="1" t="str">
        <f>IF(ISBLANK(Values!E69),"","New")</f>
        <v/>
      </c>
      <c r="FE70" s="1" t="str">
        <f>IF(ISBLANK(Values!E69),"","3")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2"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IF(ISBLANK(Values!E70),"",Values!$B$18)</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3" t="str">
        <f>IF(ISBLANK(Values!E70),"",IF(Values!I70,Values!$B$23,Values!$B$33))</f>
        <v/>
      </c>
      <c r="AJ71" s="34"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EI71" s="1" t="str">
        <f>IF(ISBLANK(Values!E70),"",Values!$B$31)</f>
        <v/>
      </c>
      <c r="ES71" s="1" t="str">
        <f>IF(ISBLANK(Values!E70),"","Amazon Tellus UPS")</f>
        <v/>
      </c>
      <c r="EV71" s="1" t="str">
        <f>IF(ISBLANK(Values!E70),"","New")</f>
        <v/>
      </c>
      <c r="FE71" s="1" t="str">
        <f>IF(ISBLANK(Values!E70),"","3")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2"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IF(ISBLANK(Values!E71),"",Values!$B$18)</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3" t="str">
        <f>IF(ISBLANK(Values!E71),"",IF(Values!I71,Values!$B$23,Values!$B$33))</f>
        <v/>
      </c>
      <c r="AJ72" s="34"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EI72" s="1" t="str">
        <f>IF(ISBLANK(Values!E71),"",Values!$B$31)</f>
        <v/>
      </c>
      <c r="ES72" s="1" t="str">
        <f>IF(ISBLANK(Values!E71),"","Amazon Tellus UPS")</f>
        <v/>
      </c>
      <c r="EV72" s="1" t="str">
        <f>IF(ISBLANK(Values!E71),"","New")</f>
        <v/>
      </c>
      <c r="FE72" s="1" t="str">
        <f>IF(ISBLANK(Values!E71),"","3")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2"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IF(ISBLANK(Values!E72),"",Values!$B$18)</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3" t="str">
        <f>IF(ISBLANK(Values!E72),"",IF(Values!I72,Values!$B$23,Values!$B$33))</f>
        <v/>
      </c>
      <c r="AJ73" s="34"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EI73" s="1" t="str">
        <f>IF(ISBLANK(Values!E72),"",Values!$B$31)</f>
        <v/>
      </c>
      <c r="ES73" s="1" t="str">
        <f>IF(ISBLANK(Values!E72),"","Amazon Tellus UPS")</f>
        <v/>
      </c>
      <c r="EV73" s="1" t="str">
        <f>IF(ISBLANK(Values!E72),"","New")</f>
        <v/>
      </c>
      <c r="FE73" s="1" t="str">
        <f>IF(ISBLANK(Values!E72),"","3")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2"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IF(ISBLANK(Values!E73),"",Values!$B$18)</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3" t="str">
        <f>IF(ISBLANK(Values!E73),"",IF(Values!I73,Values!$B$23,Values!$B$33))</f>
        <v/>
      </c>
      <c r="AJ74" s="34"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EI74" s="1" t="str">
        <f>IF(ISBLANK(Values!E73),"",Values!$B$31)</f>
        <v/>
      </c>
      <c r="ES74" s="1" t="str">
        <f>IF(ISBLANK(Values!E73),"","Amazon Tellus UPS")</f>
        <v/>
      </c>
      <c r="EV74" s="1" t="str">
        <f>IF(ISBLANK(Values!E73),"","New")</f>
        <v/>
      </c>
      <c r="FE74" s="1" t="str">
        <f>IF(ISBLANK(Values!E73),"","3")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2"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IF(ISBLANK(Values!E74),"",Values!$B$18)</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3" t="str">
        <f>IF(ISBLANK(Values!E74),"",IF(Values!I74,Values!$B$23,Values!$B$33))</f>
        <v/>
      </c>
      <c r="AJ75" s="34"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EI75" s="1" t="str">
        <f>IF(ISBLANK(Values!E74),"",Values!$B$31)</f>
        <v/>
      </c>
      <c r="ES75" s="1" t="str">
        <f>IF(ISBLANK(Values!E74),"","Amazon Tellus UPS")</f>
        <v/>
      </c>
      <c r="EV75" s="1" t="str">
        <f>IF(ISBLANK(Values!E74),"","New")</f>
        <v/>
      </c>
      <c r="FE75" s="1" t="str">
        <f>IF(ISBLANK(Values!E74),"","3")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2"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IF(ISBLANK(Values!E75),"",Values!$B$18)</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3" t="str">
        <f>IF(ISBLANK(Values!E75),"",IF(Values!I75,Values!$B$23,Values!$B$33))</f>
        <v/>
      </c>
      <c r="AJ76" s="34"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EI76" s="1" t="str">
        <f>IF(ISBLANK(Values!E75),"",Values!$B$31)</f>
        <v/>
      </c>
      <c r="ES76" s="1" t="str">
        <f>IF(ISBLANK(Values!E75),"","Amazon Tellus UPS")</f>
        <v/>
      </c>
      <c r="EV76" s="1" t="str">
        <f>IF(ISBLANK(Values!E75),"","New")</f>
        <v/>
      </c>
      <c r="FE76" s="1" t="str">
        <f>IF(ISBLANK(Values!E75),"","3")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2"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IF(ISBLANK(Values!E76),"",Values!$B$18)</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3" t="str">
        <f>IF(ISBLANK(Values!E76),"",IF(Values!I76,Values!$B$23,Values!$B$33))</f>
        <v/>
      </c>
      <c r="AJ77" s="34"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EI77" s="1" t="str">
        <f>IF(ISBLANK(Values!E76),"",Values!$B$31)</f>
        <v/>
      </c>
      <c r="ES77" s="1" t="str">
        <f>IF(ISBLANK(Values!E76),"","Amazon Tellus UPS")</f>
        <v/>
      </c>
      <c r="EV77" s="1" t="str">
        <f>IF(ISBLANK(Values!E76),"","New")</f>
        <v/>
      </c>
      <c r="FE77" s="1" t="str">
        <f>IF(ISBLANK(Values!E76),"","3")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2"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IF(ISBLANK(Values!E77),"",Values!$B$18)</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3" t="str">
        <f>IF(ISBLANK(Values!E77),"",IF(Values!I77,Values!$B$23,Values!$B$33))</f>
        <v/>
      </c>
      <c r="AJ78" s="34"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EI78" s="1" t="str">
        <f>IF(ISBLANK(Values!E77),"",Values!$B$31)</f>
        <v/>
      </c>
      <c r="ES78" s="1" t="str">
        <f>IF(ISBLANK(Values!E77),"","Amazon Tellus UPS")</f>
        <v/>
      </c>
      <c r="EV78" s="1" t="str">
        <f>IF(ISBLANK(Values!E77),"","New")</f>
        <v/>
      </c>
      <c r="FE78" s="1" t="str">
        <f>IF(ISBLANK(Values!E77),"","3")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2"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IF(ISBLANK(Values!E78),"",Values!$B$18)</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3" t="str">
        <f>IF(ISBLANK(Values!E78),"",IF(Values!I78,Values!$B$23,Values!$B$33))</f>
        <v/>
      </c>
      <c r="AJ79" s="34"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EI79" s="1" t="str">
        <f>IF(ISBLANK(Values!E78),"",Values!$B$31)</f>
        <v/>
      </c>
      <c r="ES79" s="1" t="str">
        <f>IF(ISBLANK(Values!E78),"","Amazon Tellus UPS")</f>
        <v/>
      </c>
      <c r="EV79" s="1" t="str">
        <f>IF(ISBLANK(Values!E78),"","New")</f>
        <v/>
      </c>
      <c r="FE79" s="1" t="str">
        <f>IF(ISBLANK(Values!E78),"","3")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2"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IF(ISBLANK(Values!E79),"",Values!$B$18)</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3" t="str">
        <f>IF(ISBLANK(Values!E79),"",IF(Values!I79,Values!$B$23,Values!$B$33))</f>
        <v/>
      </c>
      <c r="AJ80" s="34"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EI80" s="1" t="str">
        <f>IF(ISBLANK(Values!E79),"",Values!$B$31)</f>
        <v/>
      </c>
      <c r="ES80" s="1" t="str">
        <f>IF(ISBLANK(Values!E79),"","Amazon Tellus UPS")</f>
        <v/>
      </c>
      <c r="EV80" s="1" t="str">
        <f>IF(ISBLANK(Values!E79),"","New")</f>
        <v/>
      </c>
      <c r="FE80" s="1" t="str">
        <f>IF(ISBLANK(Values!E79),"","3")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2"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IF(ISBLANK(Values!E80),"",Values!$B$18)</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3" t="str">
        <f>IF(ISBLANK(Values!E80),"",IF(Values!I80,Values!$B$23,Values!$B$33))</f>
        <v/>
      </c>
      <c r="AJ81" s="34"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EI81" s="1" t="str">
        <f>IF(ISBLANK(Values!E80),"",Values!$B$31)</f>
        <v/>
      </c>
      <c r="ES81" s="1" t="str">
        <f>IF(ISBLANK(Values!E80),"","Amazon Tellus UPS")</f>
        <v/>
      </c>
      <c r="EV81" s="1" t="str">
        <f>IF(ISBLANK(Values!E80),"","New")</f>
        <v/>
      </c>
      <c r="FE81" s="1" t="str">
        <f>IF(ISBLANK(Values!E80),"","3")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2"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IF(ISBLANK(Values!E81),"",Values!$B$18)</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3" t="str">
        <f>IF(ISBLANK(Values!E81),"",IF(Values!I81,Values!$B$23,Values!$B$33))</f>
        <v/>
      </c>
      <c r="AJ82" s="34"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EI82" s="1" t="str">
        <f>IF(ISBLANK(Values!E81),"",Values!$B$31)</f>
        <v/>
      </c>
      <c r="ES82" s="1" t="str">
        <f>IF(ISBLANK(Values!E81),"","Amazon Tellus UPS")</f>
        <v/>
      </c>
      <c r="EV82" s="1" t="str">
        <f>IF(ISBLANK(Values!E81),"","New")</f>
        <v/>
      </c>
      <c r="FE82" s="1" t="str">
        <f>IF(ISBLANK(Values!E81),"","3")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2"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IF(ISBLANK(Values!E82),"",Values!$B$18)</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3" t="str">
        <f>IF(ISBLANK(Values!E82),"",IF(Values!I82,Values!$B$23,Values!$B$33))</f>
        <v/>
      </c>
      <c r="AJ83" s="34"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EI83" s="1" t="str">
        <f>IF(ISBLANK(Values!E82),"",Values!$B$31)</f>
        <v/>
      </c>
      <c r="ES83" s="1" t="str">
        <f>IF(ISBLANK(Values!E82),"","Amazon Tellus UPS")</f>
        <v/>
      </c>
      <c r="EV83" s="1" t="str">
        <f>IF(ISBLANK(Values!E82),"","New")</f>
        <v/>
      </c>
      <c r="FE83" s="1" t="str">
        <f>IF(ISBLANK(Values!E82),"","3")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2"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IF(ISBLANK(Values!E83),"",Values!$B$18)</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3" t="str">
        <f>IF(ISBLANK(Values!E83),"",IF(Values!I83,Values!$B$23,Values!$B$33))</f>
        <v/>
      </c>
      <c r="AJ84" s="34"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EI84" s="1" t="str">
        <f>IF(ISBLANK(Values!E83),"",Values!$B$31)</f>
        <v/>
      </c>
      <c r="ES84" s="1" t="str">
        <f>IF(ISBLANK(Values!E83),"","Amazon Tellus UPS")</f>
        <v/>
      </c>
      <c r="EV84" s="1" t="str">
        <f>IF(ISBLANK(Values!E83),"","New")</f>
        <v/>
      </c>
      <c r="FE84" s="1" t="str">
        <f>IF(ISBLANK(Values!E83),"","3")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2"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IF(ISBLANK(Values!E84),"",Values!$B$18)</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3" t="str">
        <f>IF(ISBLANK(Values!E84),"",IF(Values!I84,Values!$B$23,Values!$B$33))</f>
        <v/>
      </c>
      <c r="AJ85" s="34"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EI85" s="1" t="str">
        <f>IF(ISBLANK(Values!E84),"",Values!$B$31)</f>
        <v/>
      </c>
      <c r="ES85" s="1" t="str">
        <f>IF(ISBLANK(Values!E84),"","Amazon Tellus UPS")</f>
        <v/>
      </c>
      <c r="EV85" s="1" t="str">
        <f>IF(ISBLANK(Values!E84),"","New")</f>
        <v/>
      </c>
      <c r="FE85" s="1" t="str">
        <f>IF(ISBLANK(Values!E84),"","3")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2"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IF(ISBLANK(Values!E85),"",Values!$B$18)</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3" t="str">
        <f>IF(ISBLANK(Values!E85),"",IF(Values!I85,Values!$B$23,Values!$B$33))</f>
        <v/>
      </c>
      <c r="AJ86" s="34"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EI86" s="1" t="str">
        <f>IF(ISBLANK(Values!E85),"",Values!$B$31)</f>
        <v/>
      </c>
      <c r="ES86" s="1" t="str">
        <f>IF(ISBLANK(Values!E85),"","Amazon Tellus UPS")</f>
        <v/>
      </c>
      <c r="EV86" s="1" t="str">
        <f>IF(ISBLANK(Values!E85),"","New")</f>
        <v/>
      </c>
      <c r="FE86" s="1" t="str">
        <f>IF(ISBLANK(Values!E85),"","3")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2"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IF(ISBLANK(Values!E86),"",Values!$B$18)</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3" t="str">
        <f>IF(ISBLANK(Values!E86),"",IF(Values!I86,Values!$B$23,Values!$B$33))</f>
        <v/>
      </c>
      <c r="AJ87" s="34"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EI87" s="1" t="str">
        <f>IF(ISBLANK(Values!E86),"",Values!$B$31)</f>
        <v/>
      </c>
      <c r="ES87" s="1" t="str">
        <f>IF(ISBLANK(Values!E86),"","Amazon Tellus UPS")</f>
        <v/>
      </c>
      <c r="EV87" s="1" t="str">
        <f>IF(ISBLANK(Values!E86),"","New")</f>
        <v/>
      </c>
      <c r="FE87" s="1" t="str">
        <f>IF(ISBLANK(Values!E86),"","3")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2"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IF(ISBLANK(Values!E87),"",Values!$B$18)</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3" t="str">
        <f>IF(ISBLANK(Values!E87),"",IF(Values!I87,Values!$B$23,Values!$B$33))</f>
        <v/>
      </c>
      <c r="AJ88" s="34"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EI88" s="1" t="str">
        <f>IF(ISBLANK(Values!E87),"",Values!$B$31)</f>
        <v/>
      </c>
      <c r="ES88" s="1" t="str">
        <f>IF(ISBLANK(Values!E87),"","Amazon Tellus UPS")</f>
        <v/>
      </c>
      <c r="EV88" s="1" t="str">
        <f>IF(ISBLANK(Values!E87),"","New")</f>
        <v/>
      </c>
      <c r="FE88" s="1" t="str">
        <f>IF(ISBLANK(Values!E87),"","3")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2"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IF(ISBLANK(Values!E88),"",Values!$B$18)</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3" t="str">
        <f>IF(ISBLANK(Values!E88),"",IF(Values!I88,Values!$B$23,Values!$B$33))</f>
        <v/>
      </c>
      <c r="AJ89" s="34"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EI89" s="1" t="str">
        <f>IF(ISBLANK(Values!E88),"",Values!$B$31)</f>
        <v/>
      </c>
      <c r="ES89" s="1" t="str">
        <f>IF(ISBLANK(Values!E88),"","Amazon Tellus UPS")</f>
        <v/>
      </c>
      <c r="EV89" s="1" t="str">
        <f>IF(ISBLANK(Values!E88),"","New")</f>
        <v/>
      </c>
      <c r="FE89" s="1" t="str">
        <f>IF(ISBLANK(Values!E88),"","3")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2"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IF(ISBLANK(Values!E89),"",Values!$B$18)</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3" t="str">
        <f>IF(ISBLANK(Values!E89),"",IF(Values!I89,Values!$B$23,Values!$B$33))</f>
        <v/>
      </c>
      <c r="AJ90" s="34"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EI90" s="1" t="str">
        <f>IF(ISBLANK(Values!E89),"",Values!$B$31)</f>
        <v/>
      </c>
      <c r="ES90" s="1" t="str">
        <f>IF(ISBLANK(Values!E89),"","Amazon Tellus UPS")</f>
        <v/>
      </c>
      <c r="EV90" s="1" t="str">
        <f>IF(ISBLANK(Values!E89),"","New")</f>
        <v/>
      </c>
      <c r="FE90" s="1" t="str">
        <f>IF(ISBLANK(Values!E89),"","3")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2"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IF(ISBLANK(Values!E90),"",Values!$B$18)</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3" t="str">
        <f>IF(ISBLANK(Values!E90),"",IF(Values!I90,Values!$B$23,Values!$B$33))</f>
        <v/>
      </c>
      <c r="AJ91" s="34"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EI91" s="1" t="str">
        <f>IF(ISBLANK(Values!E90),"",Values!$B$31)</f>
        <v/>
      </c>
      <c r="ES91" s="1" t="str">
        <f>IF(ISBLANK(Values!E90),"","Amazon Tellus UPS")</f>
        <v/>
      </c>
      <c r="EV91" s="1" t="str">
        <f>IF(ISBLANK(Values!E90),"","New")</f>
        <v/>
      </c>
      <c r="FE91" s="1" t="str">
        <f>IF(ISBLANK(Values!E90),"","3")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2"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IF(ISBLANK(Values!E91),"",Values!$B$18)</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3" t="str">
        <f>IF(ISBLANK(Values!E91),"",IF(Values!I91,Values!$B$23,Values!$B$33))</f>
        <v/>
      </c>
      <c r="AJ92" s="34"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EI92" s="1" t="str">
        <f>IF(ISBLANK(Values!E91),"",Values!$B$31)</f>
        <v/>
      </c>
      <c r="ES92" s="1" t="str">
        <f>IF(ISBLANK(Values!E91),"","Amazon Tellus UPS")</f>
        <v/>
      </c>
      <c r="EV92" s="1" t="str">
        <f>IF(ISBLANK(Values!E91),"","New")</f>
        <v/>
      </c>
      <c r="FE92" s="1" t="str">
        <f>IF(ISBLANK(Values!E91),"","3")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2"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IF(ISBLANK(Values!E92),"",Values!$B$18)</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3" t="str">
        <f>IF(ISBLANK(Values!E92),"",IF(Values!I92,Values!$B$23,Values!$B$33))</f>
        <v/>
      </c>
      <c r="AJ93" s="34"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EI93" s="1" t="str">
        <f>IF(ISBLANK(Values!E92),"",Values!$B$31)</f>
        <v/>
      </c>
      <c r="ES93" s="1" t="str">
        <f>IF(ISBLANK(Values!E92),"","Amazon Tellus UPS")</f>
        <v/>
      </c>
      <c r="EV93" s="1" t="str">
        <f>IF(ISBLANK(Values!E92),"","New")</f>
        <v/>
      </c>
      <c r="FE93" s="1" t="str">
        <f>IF(ISBLANK(Values!E92),"","3")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2"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IF(ISBLANK(Values!E93),"",Values!$B$18)</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3" t="str">
        <f>IF(ISBLANK(Values!E93),"",IF(Values!I93,Values!$B$23,Values!$B$33))</f>
        <v/>
      </c>
      <c r="AJ94" s="34"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EI94" s="1" t="str">
        <f>IF(ISBLANK(Values!E93),"",Values!$B$31)</f>
        <v/>
      </c>
      <c r="ES94" s="1" t="str">
        <f>IF(ISBLANK(Values!E93),"","Amazon Tellus UPS")</f>
        <v/>
      </c>
      <c r="EV94" s="1" t="str">
        <f>IF(ISBLANK(Values!E93),"","New")</f>
        <v/>
      </c>
      <c r="FE94" s="1" t="str">
        <f>IF(ISBLANK(Values!E93),"","3")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2"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IF(ISBLANK(Values!E94),"",Values!$B$18)</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3" t="str">
        <f>IF(ISBLANK(Values!E94),"",IF(Values!I94,Values!$B$23,Values!$B$33))</f>
        <v/>
      </c>
      <c r="AJ95" s="34"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EI95" s="1" t="str">
        <f>IF(ISBLANK(Values!E94),"",Values!$B$31)</f>
        <v/>
      </c>
      <c r="ES95" s="1" t="str">
        <f>IF(ISBLANK(Values!E94),"","Amazon Tellus UPS")</f>
        <v/>
      </c>
      <c r="EV95" s="1" t="str">
        <f>IF(ISBLANK(Values!E94),"","New")</f>
        <v/>
      </c>
      <c r="FE95" s="1" t="str">
        <f>IF(ISBLANK(Values!E94),"","3")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2"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IF(ISBLANK(Values!E95),"",Values!$B$18)</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3" t="str">
        <f>IF(ISBLANK(Values!E95),"",IF(Values!I95,Values!$B$23,Values!$B$33))</f>
        <v/>
      </c>
      <c r="AJ96" s="34"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EI96" s="1" t="str">
        <f>IF(ISBLANK(Values!E95),"",Values!$B$31)</f>
        <v/>
      </c>
      <c r="ES96" s="1" t="str">
        <f>IF(ISBLANK(Values!E95),"","Amazon Tellus UPS")</f>
        <v/>
      </c>
      <c r="EV96" s="1" t="str">
        <f>IF(ISBLANK(Values!E95),"","New")</f>
        <v/>
      </c>
      <c r="FE96" s="1" t="str">
        <f>IF(ISBLANK(Values!E95),"","3")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2"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IF(ISBLANK(Values!E96),"",Values!$B$18)</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3" t="str">
        <f>IF(ISBLANK(Values!E96),"",IF(Values!I96,Values!$B$23,Values!$B$33))</f>
        <v/>
      </c>
      <c r="AJ97" s="34"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EI97" s="1" t="str">
        <f>IF(ISBLANK(Values!E96),"",Values!$B$31)</f>
        <v/>
      </c>
      <c r="ES97" s="1" t="str">
        <f>IF(ISBLANK(Values!E96),"","Amazon Tellus UPS")</f>
        <v/>
      </c>
      <c r="EV97" s="1" t="str">
        <f>IF(ISBLANK(Values!E96),"","New")</f>
        <v/>
      </c>
      <c r="FE97" s="1" t="str">
        <f>IF(ISBLANK(Values!E96),"","3")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2"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IF(ISBLANK(Values!E97),"",Values!$B$18)</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3" t="str">
        <f>IF(ISBLANK(Values!E97),"",IF(Values!I97,Values!$B$23,Values!$B$33))</f>
        <v/>
      </c>
      <c r="AJ98" s="34"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EI98" s="1" t="str">
        <f>IF(ISBLANK(Values!E97),"",Values!$B$31)</f>
        <v/>
      </c>
      <c r="ES98" s="1" t="str">
        <f>IF(ISBLANK(Values!E97),"","Amazon Tellus UPS")</f>
        <v/>
      </c>
      <c r="EV98" s="1" t="str">
        <f>IF(ISBLANK(Values!E97),"","New")</f>
        <v/>
      </c>
      <c r="FE98" s="1" t="str">
        <f>IF(ISBLANK(Values!E97),"","3")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2"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IF(ISBLANK(Values!E98),"",Values!$B$18)</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3" t="str">
        <f>IF(ISBLANK(Values!E98),"",IF(Values!I98,Values!$B$23,Values!$B$33))</f>
        <v/>
      </c>
      <c r="AJ99" s="34"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EI99" s="1" t="str">
        <f>IF(ISBLANK(Values!E98),"",Values!$B$31)</f>
        <v/>
      </c>
      <c r="ES99" s="1" t="str">
        <f>IF(ISBLANK(Values!E98),"","Amazon Tellus UPS")</f>
        <v/>
      </c>
      <c r="EV99" s="1" t="str">
        <f>IF(ISBLANK(Values!E98),"","New")</f>
        <v/>
      </c>
      <c r="FE99" s="1" t="str">
        <f>IF(ISBLANK(Values!E98),"","3")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2"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IF(ISBLANK(Values!E99),"",Values!$B$18)</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3" t="str">
        <f>IF(ISBLANK(Values!E99),"",IF(Values!I99,Values!$B$23,Values!$B$33))</f>
        <v/>
      </c>
      <c r="AJ100" s="34"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EI100" s="1" t="str">
        <f>IF(ISBLANK(Values!E99),"",Values!$B$31)</f>
        <v/>
      </c>
      <c r="ES100" s="1" t="str">
        <f>IF(ISBLANK(Values!E99),"","Amazon Tellus UPS")</f>
        <v/>
      </c>
      <c r="EV100" s="1" t="str">
        <f>IF(ISBLANK(Values!E99),"","New")</f>
        <v/>
      </c>
      <c r="FE100" s="1" t="str">
        <f>IF(ISBLANK(Values!E99),"","3")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2"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IF(ISBLANK(Values!E100),"",Values!$B$18)</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3" t="str">
        <f>IF(ISBLANK(Values!E100),"",IF(Values!I100,Values!$B$23,Values!$B$33))</f>
        <v/>
      </c>
      <c r="AJ101" s="34"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EI101" s="1" t="str">
        <f>IF(ISBLANK(Values!E100),"",Values!$B$31)</f>
        <v/>
      </c>
      <c r="ES101" s="1" t="str">
        <f>IF(ISBLANK(Values!E100),"","Amazon Tellus UPS")</f>
        <v/>
      </c>
      <c r="EV101" s="1" t="str">
        <f>IF(ISBLANK(Values!E100),"","New")</f>
        <v/>
      </c>
      <c r="FE101" s="1" t="str">
        <f>IF(ISBLANK(Values!E100),"","3")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2"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IF(ISBLANK(Values!E101),"",Values!$B$18)</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3" t="str">
        <f>IF(ISBLANK(Values!E101),"",IF(Values!I101,Values!$B$23,Values!$B$33))</f>
        <v/>
      </c>
      <c r="AJ102" s="34"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EI102" s="1" t="str">
        <f>IF(ISBLANK(Values!E101),"",Values!$B$31)</f>
        <v/>
      </c>
      <c r="ES102" s="1" t="str">
        <f>IF(ISBLANK(Values!E101),"","Amazon Tellus UPS")</f>
        <v/>
      </c>
      <c r="EV102" s="1" t="str">
        <f>IF(ISBLANK(Values!E101),"","New")</f>
        <v/>
      </c>
      <c r="FE102" s="1" t="str">
        <f>IF(ISBLANK(Values!E101),"","3")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2"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IF(ISBLANK(Values!E102),"",Values!$B$18)</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3" t="str">
        <f>IF(ISBLANK(Values!E102),"",IF(Values!I102,Values!$B$23,Values!$B$33))</f>
        <v/>
      </c>
      <c r="AJ103" s="34"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EI103" s="1" t="str">
        <f>IF(ISBLANK(Values!E102),"",Values!$B$31)</f>
        <v/>
      </c>
      <c r="ES103" s="1" t="str">
        <f>IF(ISBLANK(Values!E102),"","Amazon Tellus UPS")</f>
        <v/>
      </c>
      <c r="EV103" s="1" t="str">
        <f>IF(ISBLANK(Values!E102),"","New")</f>
        <v/>
      </c>
      <c r="FE103" s="1" t="str">
        <f>IF(ISBLANK(Values!E102),"","3")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2"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IF(ISBLANK(Values!E103),"",Values!$B$18)</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3" t="str">
        <f>IF(ISBLANK(Values!E103),"",IF(Values!I103,Values!$B$23,Values!$B$33))</f>
        <v/>
      </c>
      <c r="AJ104" s="34"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EI104" s="1" t="str">
        <f>IF(ISBLANK(Values!E103),"",Values!$B$31)</f>
        <v/>
      </c>
      <c r="ES104" s="1" t="str">
        <f>IF(ISBLANK(Values!E103),"","Amazon Tellus UPS")</f>
        <v/>
      </c>
      <c r="EV104" s="1" t="str">
        <f>IF(ISBLANK(Values!E103),"","New")</f>
        <v/>
      </c>
      <c r="FE104" s="1" t="str">
        <f>IF(ISBLANK(Values!E103),"","3")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2"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IF(ISBLANK(Values!E104),"",Values!$B$18)</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3" t="str">
        <f>IF(ISBLANK(Values!E104),"",IF(Values!I104,Values!$B$23,Values!$B$33))</f>
        <v/>
      </c>
      <c r="AJ105" s="34"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EI105" s="1" t="str">
        <f>IF(ISBLANK(Values!E104),"",Values!$B$31)</f>
        <v/>
      </c>
      <c r="ES105" s="1" t="str">
        <f>IF(ISBLANK(Values!E104),"","Amazon Tellus UPS")</f>
        <v/>
      </c>
      <c r="EV105" s="1" t="str">
        <f>IF(ISBLANK(Values!E104),"","New")</f>
        <v/>
      </c>
      <c r="FE105" s="1" t="str">
        <f>IF(ISBLANK(Values!E104),"","3")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2"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IF(ISBLANK(Values!E105),"",Values!$B$18)</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3" t="str">
        <f>IF(ISBLANK(Values!E105),"",IF(Values!I105,Values!$B$23,Values!$B$33))</f>
        <v/>
      </c>
      <c r="AJ106" s="34"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EI106" s="1" t="str">
        <f>IF(ISBLANK(Values!E105),"",Values!$B$31)</f>
        <v/>
      </c>
      <c r="ES106" s="1" t="str">
        <f>IF(ISBLANK(Values!E105),"","Amazon Tellus UPS")</f>
        <v/>
      </c>
      <c r="EV106" s="1" t="str">
        <f>IF(ISBLANK(Values!E105),"","New")</f>
        <v/>
      </c>
      <c r="FE106" s="1" t="str">
        <f>IF(ISBLANK(Values!E105),"","3")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2"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IF(ISBLANK(Values!E106),"",Values!$B$18)</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3" t="str">
        <f>IF(ISBLANK(Values!E106),"",IF(Values!I106,Values!$B$23,Values!$B$33))</f>
        <v/>
      </c>
      <c r="AJ107" s="34"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EI107" s="1" t="str">
        <f>IF(ISBLANK(Values!E106),"",Values!$B$31)</f>
        <v/>
      </c>
      <c r="ES107" s="1" t="str">
        <f>IF(ISBLANK(Values!E106),"","Amazon Tellus UPS")</f>
        <v/>
      </c>
      <c r="EV107" s="1" t="str">
        <f>IF(ISBLANK(Values!E106),"","New")</f>
        <v/>
      </c>
      <c r="FE107" s="1" t="str">
        <f>IF(ISBLANK(Values!E106),"","3")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2"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3" t="str">
        <f>IF(ISBLANK(Values!E107),"",IF(Values!I107,Values!$B$23,Values!$B$33))</f>
        <v/>
      </c>
      <c r="AJ108" s="34"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2"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3" t="str">
        <f>IF(ISBLANK(Values!E108),"",IF(Values!I108,Values!$B$23,Values!$B$33))</f>
        <v/>
      </c>
      <c r="AJ109" s="34"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2"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3" t="str">
        <f>IF(ISBLANK(Values!E109),"",IF(Values!I109,Values!$B$23,Values!$B$33))</f>
        <v/>
      </c>
      <c r="AJ110" s="34"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2"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3" t="str">
        <f>IF(ISBLANK(Values!E110),"",IF(Values!I110,Values!$B$23,Values!$B$33))</f>
        <v/>
      </c>
      <c r="AJ111" s="34"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2"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3" t="str">
        <f>IF(ISBLANK(Values!E111),"",IF(Values!I111,Values!$B$23,Values!$B$33))</f>
        <v/>
      </c>
      <c r="AJ112" s="34"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2"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3" t="str">
        <f>IF(ISBLANK(Values!E112),"",IF(Values!I112,Values!$B$23,Values!$B$33))</f>
        <v/>
      </c>
      <c r="AJ113" s="34"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2"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3" t="str">
        <f>IF(ISBLANK(Values!E113),"",IF(Values!I113,Values!$B$23,Values!$B$33))</f>
        <v/>
      </c>
      <c r="AJ114" s="34"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2"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3" t="str">
        <f>IF(ISBLANK(Values!E114),"",IF(Values!I114,Values!$B$23,Values!$B$33))</f>
        <v/>
      </c>
      <c r="AJ115" s="34"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2"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3" t="str">
        <f>IF(ISBLANK(Values!E115),"",IF(Values!I115,Values!$B$23,Values!$B$33))</f>
        <v/>
      </c>
      <c r="AJ116" s="34"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2"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3" t="str">
        <f>IF(ISBLANK(Values!E116),"",IF(Values!I116,Values!$B$23,Values!$B$33))</f>
        <v/>
      </c>
      <c r="AJ117" s="34"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2"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3" t="str">
        <f>IF(ISBLANK(Values!E117),"",IF(Values!I117,Values!$B$23,Values!$B$33))</f>
        <v/>
      </c>
      <c r="AJ118" s="34"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2"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3" t="str">
        <f>IF(ISBLANK(Values!E118),"",IF(Values!I118,Values!$B$23,Values!$B$33))</f>
        <v/>
      </c>
      <c r="AJ119" s="34"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2"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3" t="str">
        <f>IF(ISBLANK(Values!E119),"",IF(Values!I119,Values!$B$23,Values!$B$33))</f>
        <v/>
      </c>
      <c r="AJ120" s="34"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2"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3" t="str">
        <f>IF(ISBLANK(Values!E120),"",IF(Values!I120,Values!$B$23,Values!$B$33))</f>
        <v/>
      </c>
      <c r="AJ121" s="34"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2"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3" t="str">
        <f>IF(ISBLANK(Values!E121),"",IF(Values!I121,Values!$B$23,Values!$B$33))</f>
        <v/>
      </c>
      <c r="AJ122" s="34"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2"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3" t="str">
        <f>IF(ISBLANK(Values!E122),"",IF(Values!I122,Values!$B$23,Values!$B$33))</f>
        <v/>
      </c>
      <c r="AJ123" s="34"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2"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3" t="str">
        <f>IF(ISBLANK(Values!E123),"",IF(Values!I123,Values!$B$23,Values!$B$33))</f>
        <v/>
      </c>
      <c r="AJ124" s="34"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2"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3" t="str">
        <f>IF(ISBLANK(Values!E124),"",IF(Values!I124,Values!$B$23,Values!$B$33))</f>
        <v/>
      </c>
      <c r="AJ125" s="34"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2"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3" t="str">
        <f>IF(ISBLANK(Values!E125),"",IF(Values!I125,Values!$B$23,Values!$B$33))</f>
        <v/>
      </c>
      <c r="AJ126" s="34"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2"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3" t="str">
        <f>IF(ISBLANK(Values!E126),"",IF(Values!I126,Values!$B$23,Values!$B$33))</f>
        <v/>
      </c>
      <c r="AJ127" s="34"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2"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3" t="str">
        <f>IF(ISBLANK(Values!E127),"",IF(Values!I127,Values!$B$23,Values!$B$33))</f>
        <v/>
      </c>
      <c r="AJ128" s="34"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2"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3" t="str">
        <f>IF(ISBLANK(Values!E128),"",IF(Values!I128,Values!$B$23,Values!$B$33))</f>
        <v/>
      </c>
      <c r="AJ129" s="34"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2"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3" t="str">
        <f>IF(ISBLANK(Values!E129),"",IF(Values!I129,Values!$B$23,Values!$B$33))</f>
        <v/>
      </c>
      <c r="AJ130" s="34"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2"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3" t="str">
        <f>IF(ISBLANK(Values!E130),"",IF(Values!I130,Values!$B$23,Values!$B$33))</f>
        <v/>
      </c>
      <c r="AJ131" s="34"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2"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3" t="str">
        <f>IF(ISBLANK(Values!E131),"",IF(Values!I131,Values!$B$23,Values!$B$33))</f>
        <v/>
      </c>
      <c r="AJ132" s="34"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2"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3" t="str">
        <f>IF(ISBLANK(Values!E132),"",IF(Values!I132,Values!$B$23,Values!$B$33))</f>
        <v/>
      </c>
      <c r="AJ133" s="34"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2"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3" t="str">
        <f>IF(ISBLANK(Values!E133),"",IF(Values!I133,Values!$B$23,Values!$B$33))</f>
        <v/>
      </c>
      <c r="AJ134" s="34"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2"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3" t="str">
        <f>IF(ISBLANK(Values!E134),"",IF(Values!I134,Values!$B$23,Values!$B$33))</f>
        <v/>
      </c>
      <c r="AJ135" s="34"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2"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3" t="str">
        <f>IF(ISBLANK(Values!E135),"",IF(Values!I135,Values!$B$23,Values!$B$33))</f>
        <v/>
      </c>
      <c r="AJ136" s="34"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2"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3" t="str">
        <f>IF(ISBLANK(Values!E136),"",IF(Values!I136,Values!$B$23,Values!$B$33))</f>
        <v/>
      </c>
      <c r="AJ137" s="34"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2"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3" t="str">
        <f>IF(ISBLANK(Values!E137),"",IF(Values!I137,Values!$B$23,Values!$B$33))</f>
        <v/>
      </c>
      <c r="AJ138" s="34"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2"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3" t="str">
        <f>IF(ISBLANK(Values!E138),"",IF(Values!I138,Values!$B$23,Values!$B$33))</f>
        <v/>
      </c>
      <c r="AJ139" s="34"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2"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3" t="str">
        <f>IF(ISBLANK(Values!E139),"",IF(Values!I139,Values!$B$23,Values!$B$33))</f>
        <v/>
      </c>
      <c r="AJ140" s="34"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2"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3" t="str">
        <f>IF(ISBLANK(Values!E140),"",IF(Values!I140,Values!$B$23,Values!$B$33))</f>
        <v/>
      </c>
      <c r="AJ141" s="34"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2"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3" t="str">
        <f>IF(ISBLANK(Values!E141),"",IF(Values!I141,Values!$B$23,Values!$B$33))</f>
        <v/>
      </c>
      <c r="AJ142" s="34"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2"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3" t="str">
        <f>IF(ISBLANK(Values!E142),"",IF(Values!I142,Values!$B$23,Values!$B$33))</f>
        <v/>
      </c>
      <c r="AJ143" s="34"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2"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3" t="str">
        <f>IF(ISBLANK(Values!E143),"",IF(Values!I143,Values!$B$23,Values!$B$33))</f>
        <v/>
      </c>
      <c r="AJ144" s="34"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2"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3" t="str">
        <f>IF(ISBLANK(Values!E144),"",IF(Values!I144,Values!$B$23,Values!$B$33))</f>
        <v/>
      </c>
      <c r="AJ145" s="34"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2"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3" t="str">
        <f>IF(ISBLANK(Values!E145),"",IF(Values!I145,Values!$B$23,Values!$B$33))</f>
        <v/>
      </c>
      <c r="AJ146" s="34"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2"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3" t="str">
        <f>IF(ISBLANK(Values!E146),"",IF(Values!I146,Values!$B$23,Values!$B$33))</f>
        <v/>
      </c>
      <c r="AJ147" s="34"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2"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3" t="str">
        <f>IF(ISBLANK(Values!E147),"",IF(Values!I147,Values!$B$23,Values!$B$33))</f>
        <v/>
      </c>
      <c r="AJ148" s="34"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2"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3" t="str">
        <f>IF(ISBLANK(Values!E148),"",IF(Values!I148,Values!$B$23,Values!$B$33))</f>
        <v/>
      </c>
      <c r="AJ149" s="34"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2"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3" t="str">
        <f>IF(ISBLANK(Values!E149),"",IF(Values!I149,Values!$B$23,Values!$B$33))</f>
        <v/>
      </c>
      <c r="AJ150" s="34"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2"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3" t="str">
        <f>IF(ISBLANK(Values!E150),"",IF(Values!I150,Values!$B$23,Values!$B$33))</f>
        <v/>
      </c>
      <c r="AJ151" s="34"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2"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3" t="str">
        <f>IF(ISBLANK(Values!E151),"",IF(Values!I151,Values!$B$23,Values!$B$33))</f>
        <v/>
      </c>
      <c r="AJ152" s="34"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2"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3" t="str">
        <f>IF(ISBLANK(Values!E152),"",IF(Values!I152,Values!$B$23,Values!$B$33))</f>
        <v/>
      </c>
      <c r="AJ153" s="34"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2"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3" t="str">
        <f>IF(ISBLANK(Values!E153),"",IF(Values!I153,Values!$B$23,Values!$B$33))</f>
        <v/>
      </c>
      <c r="AJ154" s="34"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2"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3" t="str">
        <f>IF(ISBLANK(Values!E154),"",IF(Values!I154,Values!$B$23,Values!$B$33))</f>
        <v/>
      </c>
      <c r="AJ155" s="34"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2"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3" t="str">
        <f>IF(ISBLANK(Values!E155),"",IF(Values!I155,Values!$B$23,Values!$B$33))</f>
        <v/>
      </c>
      <c r="AJ156" s="34"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2"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3" t="str">
        <f>IF(ISBLANK(Values!E156),"",IF(Values!I156,Values!$B$23,Values!$B$33))</f>
        <v/>
      </c>
      <c r="AJ157" s="34"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2"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3" t="str">
        <f>IF(ISBLANK(Values!E157),"",IF(Values!I157,Values!$B$23,Values!$B$33))</f>
        <v/>
      </c>
      <c r="AJ158" s="34"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2"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3" t="str">
        <f>IF(ISBLANK(Values!E158),"",IF(Values!I158,Values!$B$23,Values!$B$33))</f>
        <v/>
      </c>
      <c r="AJ159" s="34"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2"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3" t="str">
        <f>IF(ISBLANK(Values!E159),"",IF(Values!I159,Values!$B$23,Values!$B$33))</f>
        <v/>
      </c>
      <c r="AJ160" s="34"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2"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3" t="str">
        <f>IF(ISBLANK(Values!E160),"",IF(Values!I160,Values!$B$23,Values!$B$33))</f>
        <v/>
      </c>
      <c r="AJ161" s="34"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2"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3" t="str">
        <f>IF(ISBLANK(Values!E161),"",IF(Values!I161,Values!$B$23,Values!$B$33))</f>
        <v/>
      </c>
      <c r="AJ162" s="34"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2"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3" t="str">
        <f>IF(ISBLANK(Values!E162),"",IF(Values!I162,Values!$B$23,Values!$B$33))</f>
        <v/>
      </c>
      <c r="AJ163" s="34"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2"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3" t="str">
        <f>IF(ISBLANK(Values!E163),"",IF(Values!I163,Values!$B$23,Values!$B$33))</f>
        <v/>
      </c>
      <c r="AJ164" s="34"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2"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3" t="str">
        <f>IF(ISBLANK(Values!E164),"",IF(Values!I164,Values!$B$23,Values!$B$33))</f>
        <v/>
      </c>
      <c r="AJ165" s="34"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2"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3" t="str">
        <f>IF(ISBLANK(Values!E165),"",IF(Values!I165,Values!$B$23,Values!$B$33))</f>
        <v/>
      </c>
      <c r="AJ166" s="34"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2"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3" t="str">
        <f>IF(ISBLANK(Values!E166),"",IF(Values!I166,Values!$B$23,Values!$B$33))</f>
        <v/>
      </c>
      <c r="AJ167" s="34"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2"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3" t="str">
        <f>IF(ISBLANK(Values!E167),"",IF(Values!I167,Values!$B$23,Values!$B$33))</f>
        <v/>
      </c>
      <c r="AJ168" s="34"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2"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3" t="str">
        <f>IF(ISBLANK(Values!E168),"",IF(Values!I168,Values!$B$23,Values!$B$33))</f>
        <v/>
      </c>
      <c r="AJ169" s="34"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2"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3" t="str">
        <f>IF(ISBLANK(Values!E169),"",IF(Values!I169,Values!$B$23,Values!$B$33))</f>
        <v/>
      </c>
      <c r="AJ170" s="34"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2"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3" t="str">
        <f>IF(ISBLANK(Values!E170),"",IF(Values!I170,Values!$B$23,Values!$B$33))</f>
        <v/>
      </c>
      <c r="AJ171" s="34"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2"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3" t="str">
        <f>IF(ISBLANK(Values!E171),"",IF(Values!I171,Values!$B$23,Values!$B$33))</f>
        <v/>
      </c>
      <c r="AJ172" s="34"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2"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3" t="str">
        <f>IF(ISBLANK(Values!E172),"",IF(Values!I172,Values!$B$23,Values!$B$33))</f>
        <v/>
      </c>
      <c r="AJ173" s="34"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2"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3" t="str">
        <f>IF(ISBLANK(Values!E173),"",IF(Values!I173,Values!$B$23,Values!$B$33))</f>
        <v/>
      </c>
      <c r="AJ174" s="34"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2"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3" t="str">
        <f>IF(ISBLANK(Values!E174),"",IF(Values!I174,Values!$B$23,Values!$B$33))</f>
        <v/>
      </c>
      <c r="AJ175" s="34"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2"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3" t="str">
        <f>IF(ISBLANK(Values!E175),"",IF(Values!I175,Values!$B$23,Values!$B$33))</f>
        <v/>
      </c>
      <c r="AJ176" s="34"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2"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3" t="str">
        <f>IF(ISBLANK(Values!E176),"",IF(Values!I176,Values!$B$23,Values!$B$33))</f>
        <v/>
      </c>
      <c r="AJ177" s="34"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2"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3" t="str">
        <f>IF(ISBLANK(Values!E177),"",IF(Values!I177,Values!$B$23,Values!$B$33))</f>
        <v/>
      </c>
      <c r="AJ178" s="34"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2"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3" t="str">
        <f>IF(ISBLANK(Values!E178),"",IF(Values!I178,Values!$B$23,Values!$B$33))</f>
        <v/>
      </c>
      <c r="AJ179" s="34"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2"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3" t="str">
        <f>IF(ISBLANK(Values!E179),"",IF(Values!I179,Values!$B$23,Values!$B$33))</f>
        <v/>
      </c>
      <c r="AJ180" s="34"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2"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3" t="str">
        <f>IF(ISBLANK(Values!E180),"",IF(Values!I180,Values!$B$23,Values!$B$33))</f>
        <v/>
      </c>
      <c r="AJ181" s="34"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2"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3" t="str">
        <f>IF(ISBLANK(Values!E181),"",IF(Values!I181,Values!$B$23,Values!$B$33))</f>
        <v/>
      </c>
      <c r="AJ182" s="34"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2"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3" t="str">
        <f>IF(ISBLANK(Values!E182),"",IF(Values!I182,Values!$B$23,Values!$B$33))</f>
        <v/>
      </c>
      <c r="AJ183" s="34"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2"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3" t="str">
        <f>IF(ISBLANK(Values!E183),"",IF(Values!I183,Values!$B$23,Values!$B$33))</f>
        <v/>
      </c>
      <c r="AJ184" s="34"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2"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3" t="str">
        <f>IF(ISBLANK(Values!E184),"",IF(Values!I184,Values!$B$23,Values!$B$33))</f>
        <v/>
      </c>
      <c r="AJ185" s="34"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2"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3" t="str">
        <f>IF(ISBLANK(Values!E185),"",IF(Values!I185,Values!$B$23,Values!$B$33))</f>
        <v/>
      </c>
      <c r="AJ186" s="34"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2"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3" t="str">
        <f>IF(ISBLANK(Values!E186),"",IF(Values!I186,Values!$B$23,Values!$B$33))</f>
        <v/>
      </c>
      <c r="AJ187" s="34"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2"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3" t="str">
        <f>IF(ISBLANK(Values!E187),"",IF(Values!I187,Values!$B$23,Values!$B$33))</f>
        <v/>
      </c>
      <c r="AJ188" s="34"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2"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3" t="str">
        <f>IF(ISBLANK(Values!E188),"",IF(Values!I188,Values!$B$23,Values!$B$33))</f>
        <v/>
      </c>
      <c r="AJ189" s="34"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2"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3" t="str">
        <f>IF(ISBLANK(Values!E189),"",IF(Values!I189,Values!$B$23,Values!$B$33))</f>
        <v/>
      </c>
      <c r="AJ190" s="34"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2"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3" t="str">
        <f>IF(ISBLANK(Values!E190),"",IF(Values!I190,Values!$B$23,Values!$B$33))</f>
        <v/>
      </c>
      <c r="AJ191" s="34"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2"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3" t="str">
        <f>IF(ISBLANK(Values!E191),"",IF(Values!I191,Values!$B$23,Values!$B$33))</f>
        <v/>
      </c>
      <c r="AJ192" s="34"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2"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3" t="str">
        <f>IF(ISBLANK(Values!E192),"",IF(Values!I192,Values!$B$23,Values!$B$33))</f>
        <v/>
      </c>
      <c r="AJ193" s="34"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2"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3" t="str">
        <f>IF(ISBLANK(Values!E193),"",IF(Values!I193,Values!$B$23,Values!$B$33))</f>
        <v/>
      </c>
      <c r="AJ194" s="34"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2"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3" t="str">
        <f>IF(ISBLANK(Values!E194),"",IF(Values!I194,Values!$B$23,Values!$B$33))</f>
        <v/>
      </c>
      <c r="AJ195" s="34"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2"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3" t="str">
        <f>IF(ISBLANK(Values!E195),"",IF(Values!I195,Values!$B$23,Values!$B$33))</f>
        <v/>
      </c>
      <c r="AJ196" s="34"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2"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3" t="str">
        <f>IF(ISBLANK(Values!E196),"",IF(Values!I196,Values!$B$23,Values!$B$33))</f>
        <v/>
      </c>
      <c r="AJ197" s="34"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2"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3" t="str">
        <f>IF(ISBLANK(Values!E197),"",IF(Values!I197,Values!$B$23,Values!$B$33))</f>
        <v/>
      </c>
      <c r="AJ198" s="34"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2"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3" t="str">
        <f>IF(ISBLANK(Values!E198),"",IF(Values!I198,Values!$B$23,Values!$B$33))</f>
        <v/>
      </c>
      <c r="AJ199" s="34"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2"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3" t="str">
        <f>IF(ISBLANK(Values!E199),"",IF(Values!I199,Values!$B$23,Values!$B$33))</f>
        <v/>
      </c>
      <c r="AJ200" s="34"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2"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3" t="str">
        <f>IF(ISBLANK(Values!E200),"",IF(Values!I200,Values!$B$23,Values!$B$33))</f>
        <v/>
      </c>
      <c r="AJ201" s="34"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2"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3" t="str">
        <f>IF(ISBLANK(Values!E201),"",IF(Values!I201,Values!$B$23,Values!$B$33))</f>
        <v/>
      </c>
      <c r="AJ202" s="34"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2"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3" t="str">
        <f>IF(ISBLANK(Values!E202),"",IF(Values!I202,Values!$B$23,Values!$B$33))</f>
        <v/>
      </c>
      <c r="AJ203" s="34"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2"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3" t="str">
        <f>IF(ISBLANK(Values!E203),"",IF(Values!I203,Values!$B$23,Values!$B$33))</f>
        <v/>
      </c>
      <c r="AJ204" s="34"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4"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4"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4"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4"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4"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4"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4"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4"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4"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4"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4"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4"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4"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4"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4"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4"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4"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29" priority="8">
      <formula>IF(LEN(A4)&gt;0,1,0)</formula>
    </cfRule>
    <cfRule type="expression" dxfId="528" priority="9">
      <formula>IF(VLOOKUP($A$3,#NAME?,MATCH($A4,#NAME?,0)+1,0)&gt;0,1,0)</formula>
    </cfRule>
    <cfRule type="expression" dxfId="527" priority="12">
      <formula>AND(IF(IFERROR(VLOOKUP($A$3,#NAME?,MATCH($A4,#NAME?,0)+1,0),0)&gt;0,0,1),IF(IFERROR(VLOOKUP($A$3,#NAME?,MATCH($A4,#NAME?,0)+1,0),0)&gt;0,0,1),IF(IFERROR(VLOOKUP($A$3,#NAME?,MATCH($A4,#NAME?,0)+1,0),0)&gt;0,0,1),IF(IFERROR(MATCH($A4,#NAME?,0),0)&gt;0,1,0))</formula>
    </cfRule>
  </conditionalFormatting>
  <conditionalFormatting sqref="B4">
    <cfRule type="expression" dxfId="526" priority="990">
      <formula>IF(LEN(B4)&gt;0,1,0)</formula>
    </cfRule>
    <cfRule type="expression" dxfId="525" priority="991">
      <formula>IF(VLOOKUP($B$3,#NAME?,MATCH($A4,#NAME?,0)+1,0)&gt;0,1,0)</formula>
    </cfRule>
    <cfRule type="expression" dxfId="524"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3" priority="17">
      <formula>AND(IF(IFERROR(VLOOKUP($B$3,#NAME?,MATCH($A4,#NAME?,0)+1,0),0)&gt;0,0,1),IF(IFERROR(VLOOKUP($B$3,#NAME?,MATCH($A4,#NAME?,0)+1,0),0)&gt;0,0,1),IF(IFERROR(VLOOKUP($B$3,#NAME?,MATCH($A4,#NAME?,0)+1,0),0)&gt;0,0,1),IF(IFERROR(MATCH($A4,#NAME?,0),0)&gt;0,1,0))</formula>
    </cfRule>
    <cfRule type="expression" dxfId="522" priority="13">
      <formula>IF(LEN(B4)&gt;0,1,0)</formula>
    </cfRule>
    <cfRule type="expression" dxfId="521" priority="14">
      <formula>IF(VLOOKUP($B$3,#NAME?,MATCH($A4,#NAME?,0)+1,0)&gt;0,1,0)</formula>
    </cfRule>
  </conditionalFormatting>
  <conditionalFormatting sqref="C4:C204">
    <cfRule type="expression" dxfId="520" priority="999">
      <formula>AND(IF(IFERROR(VLOOKUP($C$3,#NAME?,MATCH($A4,#NAME?,0)+1,0),0)&gt;0,0,1),IF(IFERROR(VLOOKUP($C$3,#NAME?,MATCH($A4,#NAME?,0)+1,0),0)&gt;0,0,1),IF(IFERROR(VLOOKUP($C$3,#NAME?,MATCH($A4,#NAME?,0)+1,0),0)&gt;0,0,1),IF(IFERROR(MATCH($A4,#NAME?,0),0)&gt;0,1,0))</formula>
    </cfRule>
    <cfRule type="expression" dxfId="519" priority="996">
      <formula>IF(VLOOKUP($C$3,#NAME?,MATCH($A4,#NAME?,0)+1,0)&gt;0,1,0)</formula>
    </cfRule>
    <cfRule type="expression" dxfId="518" priority="995">
      <formula>IF(LEN(C4)&gt;0,1,0)</formula>
    </cfRule>
  </conditionalFormatting>
  <conditionalFormatting sqref="C5:C1048576">
    <cfRule type="expression" dxfId="517" priority="18">
      <formula>IF(LEN(C5)&gt;0,1,0)</formula>
    </cfRule>
    <cfRule type="expression" dxfId="516" priority="19">
      <formula>IF(VLOOKUP($C$3,#NAME?,MATCH($A5,#NAME?,0)+1,0)&gt;0,1,0)</formula>
    </cfRule>
    <cfRule type="expression" dxfId="515" priority="22">
      <formula>AND(IF(IFERROR(VLOOKUP($C$3,#NAME?,MATCH($A5,#NAME?,0)+1,0),0)&gt;0,0,1),IF(IFERROR(VLOOKUP($C$3,#NAME?,MATCH($A5,#NAME?,0)+1,0),0)&gt;0,0,1),IF(IFERROR(VLOOKUP($C$3,#NAME?,MATCH($A5,#NAME?,0)+1,0),0)&gt;0,0,1),IF(IFERROR(MATCH($A5,#NAME?,0),0)&gt;0,1,0))</formula>
    </cfRule>
  </conditionalFormatting>
  <conditionalFormatting sqref="D4:D1048576">
    <cfRule type="expression" dxfId="514" priority="24">
      <formula>IF(VLOOKUP($D$3,#NAME?,MATCH($A4,#NAME?,0)+1,0)&gt;0,1,0)</formula>
    </cfRule>
    <cfRule type="expression" dxfId="513" priority="27">
      <formula>AND(IF(IFERROR(VLOOKUP($D$3,#NAME?,MATCH($A4,#NAME?,0)+1,0),0)&gt;0,0,1),IF(IFERROR(VLOOKUP($D$3,#NAME?,MATCH($A4,#NAME?,0)+1,0),0)&gt;0,0,1),IF(IFERROR(VLOOKUP($D$3,#NAME?,MATCH($A4,#NAME?,0)+1,0),0)&gt;0,0,1),IF(IFERROR(MATCH($A4,#NAME?,0),0)&gt;0,1,0))</formula>
    </cfRule>
  </conditionalFormatting>
  <conditionalFormatting sqref="D4:E1048576">
    <cfRule type="expression" dxfId="512" priority="23">
      <formula>IF(LEN(D4)&gt;0,1,0)</formula>
    </cfRule>
  </conditionalFormatting>
  <conditionalFormatting sqref="E4:E1048576">
    <cfRule type="expression" dxfId="511" priority="32">
      <formula>AND(IF(IFERROR(VLOOKUP($E$3,#NAME?,MATCH($A4,#NAME?,0)+1,0),0)&gt;0,0,1),IF(IFERROR(VLOOKUP($E$3,#NAME?,MATCH($A4,#NAME?,0)+1,0),0)&gt;0,0,1),IF(IFERROR(VLOOKUP($E$3,#NAME?,MATCH($A4,#NAME?,0)+1,0),0)&gt;0,0,1),IF(IFERROR(MATCH($A4,#NAME?,0),0)&gt;0,1,0))</formula>
    </cfRule>
    <cfRule type="expression" dxfId="510" priority="29">
      <formula>IF(VLOOKUP($E$3,#NAME?,MATCH($A4,#NAME?,0)+1,0)&gt;0,1,0)</formula>
    </cfRule>
  </conditionalFormatting>
  <conditionalFormatting sqref="F4:F243">
    <cfRule type="expression" dxfId="509" priority="1014">
      <formula>AND(IF(IFERROR(VLOOKUP($F$3,#NAME?,MATCH($A4,#NAME?,0)+1,0),0)&gt;0,0,1),IF(IFERROR(VLOOKUP($F$3,#NAME?,MATCH($A4,#NAME?,0)+1,0),0)&gt;0,0,1),IF(IFERROR(VLOOKUP($F$3,#NAME?,MATCH($A4,#NAME?,0)+1,0),0)&gt;0,0,1),IF(IFERROR(MATCH($A4,#NAME?,0),0)&gt;0,1,0))</formula>
    </cfRule>
    <cfRule type="expression" dxfId="508" priority="1011">
      <formula>IF(VLOOKUP($F$3,#NAME?,MATCH($A4,#NAME?,0)+1,0)&gt;0,1,0)</formula>
    </cfRule>
    <cfRule type="expression" dxfId="507" priority="1010">
      <formula>IF(LEN(F4)&gt;0,1,0)</formula>
    </cfRule>
  </conditionalFormatting>
  <conditionalFormatting sqref="F5:F1048576">
    <cfRule type="expression" dxfId="506" priority="33">
      <formula>IF(LEN(F5)&gt;0,1,0)</formula>
    </cfRule>
    <cfRule type="expression" dxfId="505" priority="34">
      <formula>IF(VLOOKUP($F$3,#NAME?,MATCH($A5,#NAME?,0)+1,0)&gt;0,1,0)</formula>
    </cfRule>
    <cfRule type="expression" dxfId="504" priority="37">
      <formula>AND(IF(IFERROR(VLOOKUP($F$3,#NAME?,MATCH($A5,#NAME?,0)+1,0),0)&gt;0,0,1),IF(IFERROR(VLOOKUP($F$3,#NAME?,MATCH($A5,#NAME?,0)+1,0),0)&gt;0,0,1),IF(IFERROR(VLOOKUP($F$3,#NAME?,MATCH($A5,#NAME?,0)+1,0),0)&gt;0,0,1),IF(IFERROR(MATCH($A5,#NAME?,0),0)&gt;0,1,0))</formula>
    </cfRule>
  </conditionalFormatting>
  <conditionalFormatting sqref="G4:G23">
    <cfRule type="expression" dxfId="503" priority="1019">
      <formula>AND(IF(IFERROR(VLOOKUP($G$3,#NAME?,MATCH($A4,#NAME?,0)+1,0),0)&gt;0,0,1),IF(IFERROR(VLOOKUP($G$3,#NAME?,MATCH($A4,#NAME?,0)+1,0),0)&gt;0,0,1),IF(IFERROR(VLOOKUP($G$3,#NAME?,MATCH($A4,#NAME?,0)+1,0),0)&gt;0,0,1),IF(IFERROR(MATCH($A4,#NAME?,0),0)&gt;0,1,0))</formula>
    </cfRule>
    <cfRule type="expression" dxfId="502" priority="1016">
      <formula>IF(VLOOKUP($G$3,#NAME?,MATCH($A4,#NAME?,0)+1,0)&gt;0,1,0)</formula>
    </cfRule>
    <cfRule type="expression" dxfId="501" priority="1015">
      <formula>IF(LEN(G4)&gt;0,1,0)</formula>
    </cfRule>
  </conditionalFormatting>
  <conditionalFormatting sqref="G5:G23 G25:G1048576">
    <cfRule type="expression" dxfId="500" priority="38">
      <formula>IF(LEN(G5)&gt;0,1,0)</formula>
    </cfRule>
    <cfRule type="expression" dxfId="499" priority="39">
      <formula>IF(VLOOKUP($G$3,#NAME?,MATCH($A5,#NAME?,0)+1,0)&gt;0,1,0)</formula>
    </cfRule>
    <cfRule type="expression" dxfId="498" priority="42">
      <formula>AND(IF(IFERROR(VLOOKUP($G$3,#NAME?,MATCH($A5,#NAME?,0)+1,0),0)&gt;0,0,1),IF(IFERROR(VLOOKUP($G$3,#NAME?,MATCH($A5,#NAME?,0)+1,0),0)&gt;0,0,1),IF(IFERROR(VLOOKUP($G$3,#NAME?,MATCH($A5,#NAME?,0)+1,0),0)&gt;0,0,1),IF(IFERROR(MATCH($A5,#NAME?,0),0)&gt;0,1,0))</formula>
    </cfRule>
  </conditionalFormatting>
  <conditionalFormatting sqref="G25:G204">
    <cfRule type="expression" dxfId="497" priority="1021">
      <formula>IF(VLOOKUP($G$3,#NAME?,MATCH($A25,#NAME?,0)+1,0)&gt;0,1,0)</formula>
    </cfRule>
    <cfRule type="expression" dxfId="496" priority="1020">
      <formula>IF(LEN(G25)&gt;0,1,0)</formula>
    </cfRule>
    <cfRule type="expression" dxfId="495"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4" priority="47">
      <formula>AND(IF(IFERROR(VLOOKUP($H$3,#NAME?,MATCH($A4,#NAME?,0)+1,0),0)&gt;0,0,1),IF(IFERROR(VLOOKUP($H$3,#NAME?,MATCH($A4,#NAME?,0)+1,0),0)&gt;0,0,1),IF(IFERROR(VLOOKUP($H$3,#NAME?,MATCH($A4,#NAME?,0)+1,0),0)&gt;0,0,1),IF(IFERROR(MATCH($A4,#NAME?,0),0)&gt;0,1,0))</formula>
    </cfRule>
    <cfRule type="expression" dxfId="493" priority="44">
      <formula>IF(VLOOKUP($H$3,#NAME?,MATCH($A4,#NAME?,0)+1,0)&gt;0,1,0)</formula>
    </cfRule>
  </conditionalFormatting>
  <conditionalFormatting sqref="H4:J1048576">
    <cfRule type="expression" dxfId="492" priority="43">
      <formula>IF(LEN(H4)&gt;0,1,0)</formula>
    </cfRule>
  </conditionalFormatting>
  <conditionalFormatting sqref="J4">
    <cfRule type="expression" dxfId="491" priority="1029">
      <formula>AND(IF(IFERROR(VLOOKUP($B$3,#NAME?,MATCH($A4,#NAME?,0)+1,0),0)&gt;0,0,1),IF(IFERROR(VLOOKUP($B$3,#NAME?,MATCH($A4,#NAME?,0)+1,0),0)&gt;0,0,1),IF(IFERROR(VLOOKUP($B$3,#NAME?,MATCH($A4,#NAME?,0)+1,0),0)&gt;0,0,1),IF(IFERROR(MATCH($A4,#NAME?,0),0)&gt;0,1,0))</formula>
    </cfRule>
    <cfRule type="expression" dxfId="490" priority="1026">
      <formula>IF(VLOOKUP($B$3,#NAME?,MATCH($A4,#NAME?,0)+1,0)&gt;0,1,0)</formula>
    </cfRule>
  </conditionalFormatting>
  <conditionalFormatting sqref="J5:J1048576">
    <cfRule type="expression" dxfId="489" priority="52">
      <formula>AND(IF(IFERROR(VLOOKUP($J$3,#NAME?,MATCH($A5,#NAME?,0)+1,0),0)&gt;0,0,1),IF(IFERROR(VLOOKUP($J$3,#NAME?,MATCH($A5,#NAME?,0)+1,0),0)&gt;0,0,1),IF(IFERROR(VLOOKUP($J$3,#NAME?,MATCH($A5,#NAME?,0)+1,0),0)&gt;0,0,1),IF(IFERROR(MATCH($A5,#NAME?,0),0)&gt;0,1,0))</formula>
    </cfRule>
    <cfRule type="expression" dxfId="488" priority="49">
      <formula>IF(VLOOKUP($J$3,#NAME?,MATCH($A5,#NAME?,0)+1,0)&gt;0,1,0)</formula>
    </cfRule>
  </conditionalFormatting>
  <conditionalFormatting sqref="K4:K204 FO5:FO204">
    <cfRule type="expression" dxfId="487" priority="1034">
      <formula>AND(IF(IFERROR(VLOOKUP($K$3,#NAME?,MATCH($A4,#NAME?,0)+1,0),0)&gt;0,0,1),IF(IFERROR(VLOOKUP($K$3,#NAME?,MATCH($A4,#NAME?,0)+1,0),0)&gt;0,0,1),IF(IFERROR(VLOOKUP($K$3,#NAME?,MATCH($A4,#NAME?,0)+1,0),0)&gt;0,0,1),IF(IFERROR(MATCH($A4,#NAME?,0),0)&gt;0,1,0))</formula>
    </cfRule>
  </conditionalFormatting>
  <conditionalFormatting sqref="L4:L204">
    <cfRule type="expression" dxfId="486" priority="1036">
      <formula>IF(VLOOKUP($L$3,#NAME?,MATCH($A4,#NAME?,0)+1,0)&gt;0,1,0)</formula>
    </cfRule>
    <cfRule type="expression" dxfId="485"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fRule type="expression" dxfId="482" priority="58">
      <formula>IF(LEN(L6)&gt;0,1,0)</formula>
    </cfRule>
  </conditionalFormatting>
  <conditionalFormatting sqref="M4:M204 N5:U5 O6:U122 N6:N204">
    <cfRule type="expression" dxfId="481"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fRule type="expression" dxfId="478" priority="63">
      <formula>IF(LEN(M5)&gt;0,1,0)</formula>
    </cfRule>
  </conditionalFormatting>
  <conditionalFormatting sqref="N4 N7:N1048576">
    <cfRule type="expression" dxfId="477"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6" priority="69">
      <formula>IF(VLOOKUP($N$3,#NAME?,MATCH($A4,#NAME?,0)+1,0)&gt;0,1,0)</formula>
    </cfRule>
  </conditionalFormatting>
  <conditionalFormatting sqref="N7:O1048576 N4:V4">
    <cfRule type="expression" dxfId="475" priority="68">
      <formula>IF(LEN(N4)&gt;0,1,0)</formula>
    </cfRule>
  </conditionalFormatting>
  <conditionalFormatting sqref="O4 V5:V122 O7:O1048576 P123:V131">
    <cfRule type="expression" dxfId="474"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3" priority="74">
      <formula>IF(VLOOKUP($O$3,#NAME?,MATCH($A4,#NAME?,0)+1,0)&gt;0,1,0)</formula>
    </cfRule>
  </conditionalFormatting>
  <conditionalFormatting sqref="O6:U122 N6:N204 M4:M204 N5:U5">
    <cfRule type="expression" dxfId="472" priority="1046">
      <formula>IF(VLOOKUP($M$3,#NAME?,MATCH($A4,#NAME?,0)+1,0)&gt;0,1,0)</formula>
    </cfRule>
  </conditionalFormatting>
  <conditionalFormatting sqref="O6:U122 N6:N204 N5:U5">
    <cfRule type="expression" dxfId="471" priority="1045">
      <formula>IF(LEN(N5)&gt;0,1,0)</formula>
    </cfRule>
  </conditionalFormatting>
  <conditionalFormatting sqref="P4 P7:P1048576">
    <cfRule type="expression" dxfId="470"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9" priority="79">
      <formula>IF(VLOOKUP($P$3,#NAME?,MATCH($A4,#NAME?,0)+1,0)&gt;0,1,0)</formula>
    </cfRule>
  </conditionalFormatting>
  <conditionalFormatting sqref="P7:V1048576">
    <cfRule type="expression" dxfId="468" priority="78">
      <formula>IF(LEN(P7)&gt;0,1,0)</formula>
    </cfRule>
  </conditionalFormatting>
  <conditionalFormatting sqref="Q4 Q7:Q1048576">
    <cfRule type="expression" dxfId="467"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6" priority="84">
      <formula>IF(VLOOKUP($Q$3,#NAME?,MATCH($A4,#NAME?,0)+1,0)&gt;0,1,0)</formula>
    </cfRule>
  </conditionalFormatting>
  <conditionalFormatting sqref="R4 R7:R1048576">
    <cfRule type="expression" dxfId="465"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4" priority="89">
      <formula>IF(VLOOKUP($R$3,#NAME?,MATCH($A4,#NAME?,0)+1,0)&gt;0,1,0)</formula>
    </cfRule>
  </conditionalFormatting>
  <conditionalFormatting sqref="S4 S7:S1048576">
    <cfRule type="expression" dxfId="463"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2" priority="94">
      <formula>IF(VLOOKUP($S$3,#NAME?,MATCH($A4,#NAME?,0)+1,0)&gt;0,1,0)</formula>
    </cfRule>
  </conditionalFormatting>
  <conditionalFormatting sqref="T4 T7:T1048576">
    <cfRule type="expression" dxfId="461"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0" priority="99">
      <formula>IF(VLOOKUP($T$3,#NAME?,MATCH($A4,#NAME?,0)+1,0)&gt;0,1,0)</formula>
    </cfRule>
  </conditionalFormatting>
  <conditionalFormatting sqref="U4 U7:U1048576">
    <cfRule type="expression" dxfId="459"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8" priority="104">
      <formula>IF(VLOOKUP($U$3,#NAME?,MATCH($A4,#NAME?,0)+1,0)&gt;0,1,0)</formula>
    </cfRule>
  </conditionalFormatting>
  <conditionalFormatting sqref="V4 V7:V1048576">
    <cfRule type="expression" dxfId="457"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6" priority="73">
      <formula>IF(LEN(P5)&gt;0,1,0)</formula>
    </cfRule>
  </conditionalFormatting>
  <conditionalFormatting sqref="V7:V1048576 V4">
    <cfRule type="expression" dxfId="455" priority="109">
      <formula>IF(VLOOKUP($V$3,#NAME?,MATCH($A4,#NAME?,0)+1,0)&gt;0,1,0)</formula>
    </cfRule>
  </conditionalFormatting>
  <conditionalFormatting sqref="W4:W204">
    <cfRule type="expression" dxfId="454" priority="1051">
      <formula>IF(VLOOKUP($N$3,#NAME?,MATCH($A4,#NAME?,0)+1,0)&gt;0,1,0)</formula>
    </cfRule>
    <cfRule type="expression" dxfId="453"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2" priority="117">
      <formula>AND(IF(IFERROR(VLOOKUP($W$3,#NAME?,MATCH($A5,#NAME?,0)+1,0),0)&gt;0,0,1),IF(IFERROR(VLOOKUP($W$3,#NAME?,MATCH($A5,#NAME?,0)+1,0),0)&gt;0,0,1),IF(IFERROR(VLOOKUP($W$3,#NAME?,MATCH($A5,#NAME?,0)+1,0),0)&gt;0,0,1),IF(IFERROR(MATCH($A5,#NAME?,0),0)&gt;0,1,0))</formula>
    </cfRule>
    <cfRule type="expression" dxfId="451" priority="114">
      <formula>IF(VLOOKUP($W$3,#NAME?,MATCH($A5,#NAME?,0)+1,0)&gt;0,1,0)</formula>
    </cfRule>
  </conditionalFormatting>
  <conditionalFormatting sqref="W4:X204">
    <cfRule type="expression" dxfId="450" priority="1050">
      <formula>IF(LEN(W4)&gt;0,1,0)</formula>
    </cfRule>
  </conditionalFormatting>
  <conditionalFormatting sqref="W5:Z1048576">
    <cfRule type="expression" dxfId="449" priority="113">
      <formula>IF(LEN(W5)&gt;0,1,0)</formula>
    </cfRule>
  </conditionalFormatting>
  <conditionalFormatting sqref="X4">
    <cfRule type="expression" dxfId="448" priority="1056">
      <formula>IF(VLOOKUP($O$3,#NAME?,MATCH($A4,#NAME?,0)+1,0)&gt;0,1,0)</formula>
    </cfRule>
    <cfRule type="expression" dxfId="447" priority="1059">
      <formula>AND(IF(IFERROR(VLOOKUP($O$3,#NAME?,MATCH($A4,#NAME?,0)+1,0),0)&gt;0,0,1),IF(IFERROR(VLOOKUP($O$3,#NAME?,MATCH($A4,#NAME?,0)+1,0),0)&gt;0,0,1),IF(IFERROR(VLOOKUP($O$3,#NAME?,MATCH($A4,#NAME?,0)+1,0),0)&gt;0,0,1),IF(IFERROR(MATCH($A4,#NAME?,0),0)&gt;0,1,0))</formula>
    </cfRule>
  </conditionalFormatting>
  <conditionalFormatting sqref="X5:X204">
    <cfRule type="expression" dxfId="446" priority="1076">
      <formula>IF(VLOOKUP($B$3,#NAME?,MATCH($A5,#NAME?,0)+1,0)&gt;0,1,0)</formula>
    </cfRule>
    <cfRule type="expression" dxfId="445"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4" priority="122">
      <formula>AND(IF(IFERROR(VLOOKUP($X$3,#NAME?,MATCH($A5,#NAME?,0)+1,0),0)&gt;0,0,1),IF(IFERROR(VLOOKUP($X$3,#NAME?,MATCH($A5,#NAME?,0)+1,0),0)&gt;0,0,1),IF(IFERROR(VLOOKUP($X$3,#NAME?,MATCH($A5,#NAME?,0)+1,0),0)&gt;0,0,1),IF(IFERROR(MATCH($A5,#NAME?,0),0)&gt;0,1,0))</formula>
    </cfRule>
    <cfRule type="expression" dxfId="443" priority="119">
      <formula>IF(VLOOKUP($X$3,#NAME?,MATCH($A5,#NAME?,0)+1,0)&gt;0,1,0)</formula>
    </cfRule>
  </conditionalFormatting>
  <conditionalFormatting sqref="Y5:Y1048576">
    <cfRule type="expression" dxfId="442" priority="127">
      <formula>AND(IF(IFERROR(VLOOKUP($Y$3,#NAME?,MATCH($A5,#NAME?,0)+1,0),0)&gt;0,0,1),IF(IFERROR(VLOOKUP($Y$3,#NAME?,MATCH($A5,#NAME?,0)+1,0),0)&gt;0,0,1),IF(IFERROR(VLOOKUP($Y$3,#NAME?,MATCH($A5,#NAME?,0)+1,0),0)&gt;0,0,1),IF(IFERROR(MATCH($A5,#NAME?,0),0)&gt;0,1,0))</formula>
    </cfRule>
    <cfRule type="expression" dxfId="441" priority="124">
      <formula>IF(VLOOKUP($Y$3,#NAME?,MATCH($A5,#NAME?,0)+1,0)&gt;0,1,0)</formula>
    </cfRule>
  </conditionalFormatting>
  <conditionalFormatting sqref="Z4:Z204">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fRule type="expression" dxfId="438" priority="1060">
      <formula>IF(LEN(Z4)&gt;0,1,0)</formula>
    </cfRule>
  </conditionalFormatting>
  <conditionalFormatting sqref="Z5:Z1048576">
    <cfRule type="expression" dxfId="437" priority="132">
      <formula>AND(IF(IFERROR(VLOOKUP($Z$3,#NAME?,MATCH($A5,#NAME?,0)+1,0),0)&gt;0,0,1),IF(IFERROR(VLOOKUP($Z$3,#NAME?,MATCH($A5,#NAME?,0)+1,0),0)&gt;0,0,1),IF(IFERROR(VLOOKUP($Z$3,#NAME?,MATCH($A5,#NAME?,0)+1,0),0)&gt;0,0,1),IF(IFERROR(MATCH($A5,#NAME?,0),0)&gt;0,1,0))</formula>
    </cfRule>
    <cfRule type="expression" dxfId="436" priority="129">
      <formula>IF(VLOOKUP($Z$3,#NAME?,MATCH($A5,#NAME?,0)+1,0)&gt;0,1,0)</formula>
    </cfRule>
  </conditionalFormatting>
  <conditionalFormatting sqref="AA4:AA1048576">
    <cfRule type="expression" dxfId="435" priority="137">
      <formula>AND(IF(IFERROR(VLOOKUP($AA$3,#NAME?,MATCH($A4,#NAME?,0)+1,0),0)&gt;0,0,1),IF(IFERROR(VLOOKUP($AA$3,#NAME?,MATCH($A4,#NAME?,0)+1,0),0)&gt;0,0,1),IF(IFERROR(VLOOKUP($AA$3,#NAME?,MATCH($A4,#NAME?,0)+1,0),0)&gt;0,0,1),IF(IFERROR(MATCH($A4,#NAME?,0),0)&gt;0,1,0))</formula>
    </cfRule>
    <cfRule type="expression" dxfId="434" priority="134">
      <formula>IF(VLOOKUP($AA$3,#NAME?,MATCH($A4,#NAME?,0)+1,0)&gt;0,1,0)</formula>
    </cfRule>
    <cfRule type="expression" dxfId="433" priority="133">
      <formula>IF(LEN(AA4)&gt;0,1,0)</formula>
    </cfRule>
  </conditionalFormatting>
  <conditionalFormatting sqref="AB4 AB7:AB1048576">
    <cfRule type="expression" dxfId="432" priority="142">
      <formula>AND(IF(IFERROR(VLOOKUP($AB$3,#NAME?,MATCH($A4,#NAME?,0)+1,0),0)&gt;0,0,1),IF(IFERROR(VLOOKUP($AB$3,#NAME?,MATCH($A4,#NAME?,0)+1,0),0)&gt;0,0,1),IF(IFERROR(VLOOKUP($AB$3,#NAME?,MATCH($A4,#NAME?,0)+1,0),0)&gt;0,0,1),IF(IFERROR(MATCH($A4,#NAME?,0),0)&gt;0,1,0))</formula>
    </cfRule>
    <cfRule type="expression" dxfId="431" priority="139">
      <formula>IF(VLOOKUP($AB$3,#NAME?,MATCH($A4,#NAME?,0)+1,0)&gt;0,1,0)</formula>
    </cfRule>
    <cfRule type="expression" dxfId="430" priority="138">
      <formula>IF(LEN(AB4)&gt;0,1,0)</formula>
    </cfRule>
  </conditionalFormatting>
  <conditionalFormatting sqref="AB5:AB204 AC4 AC7:AC1048576">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52">
      <formula>AND(IF(IFERROR(VLOOKUP($AD$3,#NAME?,MATCH($A4,#NAME?,0)+1,0),0)&gt;0,0,1),IF(IFERROR(VLOOKUP($AD$3,#NAME?,MATCH($A4,#NAME?,0)+1,0),0)&gt;0,0,1),IF(IFERROR(VLOOKUP($AD$3,#NAME?,MATCH($A4,#NAME?,0)+1,0),0)&gt;0,0,1),IF(IFERROR(MATCH($A4,#NAME?,0),0)&gt;0,1,0))</formula>
    </cfRule>
    <cfRule type="expression" dxfId="424" priority="149">
      <formula>IF(VLOOKUP($AD$3,#NAME?,MATCH($A4,#NAME?,0)+1,0)&gt;0,1,0)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9">
      <formula>IF(VLOOKUP($AT$3,#NAME?,MATCH($A4,#NAME?,0)+1,0)&gt;0,1,0)</formula>
    </cfRule>
    <cfRule type="expression" dxfId="389" priority="228">
      <formula>IF(LEN(AT4)&gt;0,1,0)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7">
      <formula>AND(IF(IFERROR(VLOOKUP($CO$3,#NAME?,MATCH($A4,#NAME?,0)+1,0),0)&gt;0,0,1),IF(IFERROR(VLOOKUP($CO$3,#NAME?,MATCH($A4,#NAME?,0)+1,0),0)&gt;0,0,1),IF(IFERROR(VLOOKUP($CO$3,#NAME?,MATCH($A4,#NAME?,0)+1,0),0)&gt;0,0,1),IF(IFERROR(MATCH($A4,#NAME?,0),0)&gt;0,1,0))</formula>
    </cfRule>
    <cfRule type="expression" dxfId="287" priority="4">
      <formula>IF(VLOOKUP($CO$3,#NAME?,MATCH($A4,#NAME?,0)+1,0)&gt;0,1,0)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7">
      <formula>AND(IF(IFERROR(VLOOKUP($CX$3,#NAME?,MATCH($A4,#NAME?,0)+1,0),0)&gt;0,0,1),IF(IFERROR(VLOOKUP($CX$3,#NAME?,MATCH($A4,#NAME?,0)+1,0),0)&gt;0,0,1),IF(IFERROR(VLOOKUP($CX$3,#NAME?,MATCH($A4,#NAME?,0)+1,0),0)&gt;0,0,1),IF(IFERROR(MATCH($A4,#NAME?,0),0)&gt;0,1,0))</formula>
    </cfRule>
    <cfRule type="expression" dxfId="266" priority="504">
      <formula>IF(VLOOKUP($CX$3,#NAME?,MATCH($A4,#NAME?,0)+1,0)&gt;0,1,0)</formula>
    </cfRule>
  </conditionalFormatting>
  <conditionalFormatting sqref="CY4:CY1048576">
    <cfRule type="expression" dxfId="265" priority="513">
      <formula>AND(IF(IFERROR(VLOOKUP($CY$3,#NAME?,MATCH($A4,#NAME?,0)+1,0),0)&gt;0,0,1),IF(IFERROR(VLOOKUP($CY$3,#NAME?,MATCH($A4,#NAME?,0)+1,0),0)&gt;0,0,1),IF(IFERROR(VLOOKUP($CY$3,#NAME?,MATCH($A4,#NAME?,0)+1,0),0)&gt;0,0,1),IF(IFERROR(MATCH($A4,#NAME?,0),0)&gt;0,1,0))</formula>
    </cfRule>
    <cfRule type="expression" dxfId="264" priority="508">
      <formula>AND(AND(OR(AND(AND(OR(NOT(CZ4="Yes"),CZ4="")))),A4&lt;&gt;""))</formula>
    </cfRule>
    <cfRule type="expression" dxfId="263" priority="509">
      <formula>IF(LEN(CY4)&gt;0,1,0)</formula>
    </cfRule>
    <cfRule type="expression" dxfId="262" priority="510">
      <formula>IF(VLOOKUP($CY$3,#NAME?,MATCH($A4,#NAME?,0)+1,0)&gt;0,1,0)</formula>
    </cfRule>
  </conditionalFormatting>
  <conditionalFormatting sqref="CZ4:CZ1048576">
    <cfRule type="expression" dxfId="261" priority="514">
      <formula>AND(AND(OR(AND(AND(OR(NOT(DA4="Yes"),DA4="")))),A4&lt;&gt;""))</formula>
    </cfRule>
    <cfRule type="expression" dxfId="260" priority="515">
      <formula>IF(LEN(CZ4)&gt;0,1,0)</formula>
    </cfRule>
    <cfRule type="expression" dxfId="259" priority="519">
      <formula>AND(IF(IFERROR(VLOOKUP($CZ$3,#NAME?,MATCH($A4,#NAME?,0)+1,0),0)&gt;0,0,1),IF(IFERROR(VLOOKUP($CZ$3,#NAME?,MATCH($A4,#NAME?,0)+1,0),0)&gt;0,0,1),IF(IFERROR(VLOOKUP($CZ$3,#NAME?,MATCH($A4,#NAME?,0)+1,0),0)&gt;0,0,1),IF(IFERROR(MATCH($A4,#NAME?,0),0)&gt;0,1,0))</formula>
    </cfRule>
    <cfRule type="expression" dxfId="258" priority="516">
      <formula>IF(VLOOKUP($CZ$3,#NAME?,MATCH($A4,#NAME?,0)+1,0)&gt;0,1,0)</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4">
      <formula>IF(VLOOKUP($DC$3,#NAME?,MATCH($A4,#NAME?,0)+1,0)&gt;0,1,0)</formula>
    </cfRule>
    <cfRule type="expression" dxfId="247" priority="533">
      <formula>IF(LEN(DC4)&gt;0,1,0)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9">
      <formula>IF(LEN(DD4)&gt;0,1,0)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6">
      <formula>IF(VLOOKUP($DE$3,#NAME?,MATCH($A4,#NAME?,0)+1,0)&gt;0,1,0)</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4">
      <formula>IF(VLOOKUP($DH$3,#NAME?,MATCH($A4,#NAME?,0)+1,0)&gt;0,1,0)</formula>
    </cfRule>
    <cfRule type="expression" dxfId="228" priority="567">
      <formula>AND(IF(IFERROR(VLOOKUP($DH$3,#NAME?,MATCH($A4,#NAME?,0)+1,0),0)&gt;0,0,1),IF(IFERROR(VLOOKUP($DH$3,#NAME?,MATCH($A4,#NAME?,0)+1,0),0)&gt;0,0,1),IF(IFERROR(VLOOKUP($DH$3,#NAME?,MATCH($A4,#NAME?,0)+1,0),0)&gt;0,0,1),IF(IFERROR(MATCH($A4,#NAME?,0),0)&gt;0,1,0))</formula>
    </cfRule>
    <cfRule type="expression" dxfId="227" priority="563">
      <formula>IF(LEN(DH4)&gt;0,1,0)</formula>
    </cfRule>
    <cfRule type="expression" dxfId="226"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91">
      <formula>AND(IF(IFERROR(VLOOKUP($DL$3,#NAME?,MATCH($A4,#NAME?,0)+1,0),0)&gt;0,0,1),IF(IFERROR(VLOOKUP($DL$3,#NAME?,MATCH($A4,#NAME?,0)+1,0),0)&gt;0,0,1),IF(IFERROR(VLOOKUP($DL$3,#NAME?,MATCH($A4,#NAME?,0)+1,0),0)&gt;0,0,1),IF(IFERROR(MATCH($A4,#NAME?,0),0)&gt;0,1,0))</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11">
      <formula>AND(IF(IFERROR(VLOOKUP($DP$3,#NAME?,MATCH($A5,#NAME?,0)+1,0),0)&gt;0,0,1),IF(IFERROR(VLOOKUP($DP$3,#NAME?,MATCH($A5,#NAME?,0)+1,0),0)&gt;0,0,1),IF(IFERROR(VLOOKUP($DP$3,#NAME?,MATCH($A5,#NAME?,0)+1,0),0)&gt;0,0,1),IF(IFERROR(MATCH($A5,#NAME?,0),0)&gt;0,1,0))</formula>
    </cfRule>
    <cfRule type="expression" dxfId="201" priority="608">
      <formula>IF(VLOOKUP($DP$3,#NAME?,MATCH($A5,#NAME?,0)+1,0)&gt;0,1,0)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4">
      <formula>IF(VLOOKUP($DQ$3,#NAME?,MATCH($A4,#NAME?,0)+1,0)&gt;0,1,0)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3">
      <formula>IF(LEN(DQ4)&gt;0,1,0)</formula>
    </cfRule>
  </conditionalFormatting>
  <conditionalFormatting sqref="DR4:DR1048576">
    <cfRule type="expression" dxfId="196" priority="623">
      <formula>AND(IF(IFERROR(VLOOKUP($DR$3,#NAME?,MATCH($A4,#NAME?,0)+1,0),0)&gt;0,0,1),IF(IFERROR(VLOOKUP($DR$3,#NAME?,MATCH($A4,#NAME?,0)+1,0),0)&gt;0,0,1),IF(IFERROR(VLOOKUP($DR$3,#NAME?,MATCH($A4,#NAME?,0)+1,0),0)&gt;0,0,1),IF(IFERROR(MATCH($A4,#NAME?,0),0)&gt;0,1,0))</formula>
    </cfRule>
    <cfRule type="expression" dxfId="195" priority="620">
      <formula>IF(VLOOKUP($DR$3,#NAME?,MATCH($A4,#NAME?,0)+1,0)&gt;0,1,0)</formula>
    </cfRule>
    <cfRule type="expression" dxfId="194" priority="619">
      <formula>IF(LEN(DR4)&gt;0,1,0)</formula>
    </cfRule>
    <cfRule type="expression" dxfId="193"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5">
      <formula>IF(VLOOKUP($DS$3,#NAME?,MATCH($A5,#NAME?,0)+1,0)&gt;0,1,0)</formula>
    </cfRule>
    <cfRule type="expression" dxfId="190" priority="624">
      <formula>IF(LEN(DS5)&gt;0,1,0)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5">
      <formula>IF(LEN(DU4)&gt;0,1,0)</formula>
    </cfRule>
    <cfRule type="expression" dxfId="185" priority="639">
      <formula>AND(IF(IFERROR(VLOOKUP($DU$3,#NAME?,MATCH($A4,#NAME?,0)+1,0),0)&gt;0,0,1),IF(IFERROR(VLOOKUP($DU$3,#NAME?,MATCH($A4,#NAME?,0)+1,0),0)&gt;0,0,1),IF(IFERROR(VLOOKUP($DU$3,#NAME?,MATCH($A4,#NAME?,0)+1,0),0)&gt;0,0,1),IF(IFERROR(MATCH($A4,#NAME?,0),0)&gt;0,1,0))</formula>
    </cfRule>
    <cfRule type="expression" dxfId="18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3" priority="636">
      <formula>IF(VLOOKUP($DU$3,#NAME?,MATCH($A4,#NAME?,0)+1,0)&gt;0,1,0)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7">
      <formula>AND(IF(IFERROR(VLOOKUP($DX$3,#NAME?,MATCH($A4,#NAME?,0)+1,0),0)&gt;0,0,1),IF(IFERROR(VLOOKUP($DX$3,#NAME?,MATCH($A4,#NAME?,0)+1,0),0)&gt;0,0,1),IF(IFERROR(VLOOKUP($DX$3,#NAME?,MATCH($A4,#NAME?,0)+1,0),0)&gt;0,0,1),IF(IFERROR(MATCH($A4,#NAME?,0),0)&gt;0,1,0))</formula>
    </cfRule>
    <cfRule type="expression" dxfId="173" priority="654">
      <formula>IF(VLOOKUP($DX$3,#NAME?,MATCH($A4,#NAME?,0)+1,0)&gt;0,1,0)</formula>
    </cfRule>
    <cfRule type="expression" dxfId="172" priority="653">
      <formula>IF(LEN(DX4)&gt;0,1,0)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70" priority="663">
      <formula>AND(IF(IFERROR(VLOOKUP($DY$3,#NAME?,MATCH($A4,#NAME?,0)+1,0),0)&gt;0,0,1),IF(IFERROR(VLOOKUP($DY$3,#NAME?,MATCH($A4,#NAME?,0)+1,0),0)&gt;0,0,1),IF(IFERROR(VLOOKUP($DY$3,#NAME?,MATCH($A4,#NAME?,0)+1,0),0)&gt;0,0,1),IF(IFERROR(MATCH($A4,#NAME?,0),0)&gt;0,1,0))</formula>
    </cfRule>
    <cfRule type="expression" dxfId="169" priority="660">
      <formula>IF(VLOOKUP($DY$3,#NAME?,MATCH($A4,#NAME?,0)+1,0)&gt;0,1,0)</formula>
    </cfRule>
    <cfRule type="expression" dxfId="168" priority="659">
      <formula>IF(LEN(DY4)&gt;0,1,0)</formula>
    </cfRule>
    <cfRule type="expression" dxfId="167" priority="658">
      <formula>AND(AND(OR(AND(OR(OR(NOT(CO4&lt;&gt;"DEFAULT"),CO4="")))),A4&lt;&gt;""))</formula>
    </cfRule>
  </conditionalFormatting>
  <conditionalFormatting sqref="DZ4:DZ1048576">
    <cfRule type="expression" dxfId="166" priority="669">
      <formula>AND(IF(IFERROR(VLOOKUP($DZ$3,#NAME?,MATCH($A4,#NAME?,0)+1,0),0)&gt;0,0,1),IF(IFERROR(VLOOKUP($DZ$3,#NAME?,MATCH($A4,#NAME?,0)+1,0),0)&gt;0,0,1),IF(IFERROR(VLOOKUP($DZ$3,#NAME?,MATCH($A4,#NAME?,0)+1,0),0)&gt;0,0,1),IF(IFERROR(MATCH($A4,#NAME?,0),0)&gt;0,1,0))</formula>
    </cfRule>
    <cfRule type="expression" dxfId="165" priority="665">
      <formula>IF(LEN(DZ4)&gt;0,1,0)</formula>
    </cfRule>
    <cfRule type="expression" dxfId="164" priority="664">
      <formula>AND(AND(OR(AND(OR(OR(NOT(CO4&lt;&gt;"DEFAULT"),CO4="")))),A4&lt;&gt;""))</formula>
    </cfRule>
    <cfRule type="expression" dxfId="163" priority="666">
      <formula>IF(VLOOKUP($DZ$3,#NAME?,MATCH($A4,#NAME?,0)+1,0)&gt;0,1,0)</formula>
    </cfRule>
  </conditionalFormatting>
  <conditionalFormatting sqref="EA4:EA1048576">
    <cfRule type="expression" dxfId="162" priority="675">
      <formula>AND(IF(IFERROR(VLOOKUP($EA$3,#NAME?,MATCH($A4,#NAME?,0)+1,0),0)&gt;0,0,1),IF(IFERROR(VLOOKUP($EA$3,#NAME?,MATCH($A4,#NAME?,0)+1,0),0)&gt;0,0,1),IF(IFERROR(VLOOKUP($EA$3,#NAME?,MATCH($A4,#NAME?,0)+1,0),0)&gt;0,0,1),IF(IFERROR(MATCH($A4,#NAME?,0),0)&gt;0,1,0))</formula>
    </cfRule>
    <cfRule type="expression" dxfId="161" priority="672">
      <formula>IF(VLOOKUP($EA$3,#NAME?,MATCH($A4,#NAME?,0)+1,0)&gt;0,1,0)</formula>
    </cfRule>
    <cfRule type="expression" dxfId="160" priority="671">
      <formula>IF(LEN(EA4)&gt;0,1,0)</formula>
    </cfRule>
    <cfRule type="expression" dxfId="159" priority="670">
      <formula>AND(AND(OR(AND(OR(OR(NOT(CO4&lt;&gt;"DEFAULT"),CO4="")))),A4&lt;&gt;""))</formula>
    </cfRule>
  </conditionalFormatting>
  <conditionalFormatting sqref="EB4:EB1048576">
    <cfRule type="expression" dxfId="158" priority="678">
      <formula>IF(VLOOKUP($EB$3,#NAME?,MATCH($A4,#NAME?,0)+1,0)&gt;0,1,0)</formula>
    </cfRule>
    <cfRule type="expression" dxfId="157" priority="676">
      <formula>AND(AND(OR(AND(OR(OR(NOT(CO4&lt;&gt;"DEFAULT"),CO4="")))),A4&lt;&gt;""))</formula>
    </cfRule>
    <cfRule type="expression" dxfId="156" priority="677">
      <formula>IF(LEN(EB4)&gt;0,1,0)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54" priority="687">
      <formula>AND(IF(IFERROR(VLOOKUP($EC$3,#NAME?,MATCH($A4,#NAME?,0)+1,0),0)&gt;0,0,1),IF(IFERROR(VLOOKUP($EC$3,#NAME?,MATCH($A4,#NAME?,0)+1,0),0)&gt;0,0,1),IF(IFERROR(VLOOKUP($EC$3,#NAME?,MATCH($A4,#NAME?,0)+1,0),0)&gt;0,0,1),IF(IFERROR(MATCH($A4,#NAME?,0),0)&gt;0,1,0))</formula>
    </cfRule>
    <cfRule type="expression" dxfId="153" priority="683">
      <formula>IF(LEN(EC4)&gt;0,1,0)</formula>
    </cfRule>
    <cfRule type="expression" dxfId="152" priority="682">
      <formula>AND(AND(OR(AND(OR(OR(NOT(CO4&lt;&gt;"DEFAULT"),CO4="")))),A4&lt;&gt;""))</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0">
      <formula>AND(AND(OR(AND(OR(OR(NOT(DY4&lt;&gt;"Not Applicable"),DY4=""))),AND(OR(OR(NOT(DZ4&lt;&gt;"Not Applicable"),DZ4=""))),AND(OR(OR(NOT(EA4&lt;&gt;"Not Applicable"),EA4=""))),AND(OR(OR(NOT(EB4&lt;&gt;"Not Applicable"),EB4=""))),AND(OR(OR(NOT(EC4&lt;&gt;"Not Applicable"),EC4="")))),A4&lt;&gt;""))</formula>
    </cfRule>
    <cfRule type="expression" dxfId="140" priority="701">
      <formula>IF(LEN(EF4)&gt;0,1,0)</formula>
    </cfRule>
    <cfRule type="expression" dxfId="139" priority="702">
      <formula>IF(VLOOKUP($EF$3,#NAME?,MATCH($A4,#NAME?,0)+1,0)&gt;0,1,0)</formula>
    </cfRule>
  </conditionalFormatting>
  <conditionalFormatting sqref="EG4:EG1048576">
    <cfRule type="expression" dxfId="138" priority="708">
      <formula>IF(VLOOKUP($EG$3,#NAME?,MATCH($A4,#NAME?,0)+1,0)&gt;0,1,0)</formula>
    </cfRule>
    <cfRule type="expression" dxfId="137" priority="711">
      <formula>AND(IF(IFERROR(VLOOKUP($EG$3,#NAME?,MATCH($A4,#NAME?,0)+1,0),0)&gt;0,0,1),IF(IFERROR(VLOOKUP($EG$3,#NAME?,MATCH($A4,#NAME?,0)+1,0),0)&gt;0,0,1),IF(IFERROR(VLOOKUP($EG$3,#NAME?,MATCH($A4,#NAME?,0)+1,0),0)&gt;0,0,1),IF(IFERROR(MATCH($A4,#NAME?,0),0)&gt;0,1,0))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6">
      <formula>AND(IF(IFERROR(VLOOKUP($EH$3,#NAME?,MATCH($A4,#NAME?,0)+1,0),0)&gt;0,0,1),IF(IFERROR(VLOOKUP($EH$3,#NAME?,MATCH($A4,#NAME?,0)+1,0),0)&gt;0,0,1),IF(IFERROR(VLOOKUP($EH$3,#NAME?,MATCH($A4,#NAME?,0)+1,0),0)&gt;0,0,1),IF(IFERROR(MATCH($A4,#NAME?,0),0)&gt;0,1,0))</formula>
    </cfRule>
    <cfRule type="expression" dxfId="133" priority="713">
      <formula>IF(VLOOKUP($EH$3,#NAME?,MATCH($A4,#NAME?,0)+1,0)&gt;0,1,0)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2">
      <formula>AND(AND(OR(AND(AND(OR(NOT(DY4="GHS"),DY4=""))),AND(AND(OR(NOT(DZ4="GHS"),DZ4=""))),AND(AND(OR(NOT(EA4="GHS"),EA4=""))),AND(AND(OR(NOT(EB4="GHS"),EB4=""))),AND(AND(OR(NOT(EC4="GHS"),EC4="")))),A4&lt;&gt;""))</formula>
    </cfRule>
    <cfRule type="expression" dxfId="129" priority="723">
      <formula>IF(LEN(EJ4)&gt;0,1,0)</formula>
    </cfRule>
    <cfRule type="expression" dxfId="128" priority="724">
      <formula>IF(VLOOKUP($EJ$3,#NAME?,MATCH($A4,#NAME?,0)+1,0)&gt;0,1,0)</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28">
      <formula>AND(AND(OR(AND(AND(OR(NOT(DY4="GHS"),DY4=""))),AND(AND(OR(NOT(DZ4="GHS"),DZ4=""))),AND(AND(OR(NOT(EA4="GHS"),EA4=""))),AND(AND(OR(NOT(EB4="GHS"),EB4=""))),AND(AND(OR(NOT(EC4="GHS"),EC4="")))),A4&lt;&gt;""))</formula>
    </cfRule>
    <cfRule type="expression" dxfId="125" priority="729">
      <formula>IF(LEN(EK4)&gt;0,1,0)</formula>
    </cfRule>
    <cfRule type="expression" dxfId="124" priority="730">
      <formula>IF(VLOOKUP($EK$3,#NAME?,MATCH($A4,#NAME?,0)+1,0)&gt;0,1,0)</formula>
    </cfRule>
    <cfRule type="expression" dxfId="123"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4">
      <formula>AND(AND(OR(AND(AND(OR(NOT(DY4="GHS"),DY4=""))),AND(AND(OR(NOT(DZ4="GHS"),DZ4=""))),AND(AND(OR(NOT(EA4="GHS"),EA4=""))),AND(AND(OR(NOT(EB4="GHS"),EB4=""))),AND(AND(OR(NOT(EC4="GHS"),EC4="")))),A4&lt;&gt;""))</formula>
    </cfRule>
    <cfRule type="expression" dxfId="120" priority="736">
      <formula>IF(VLOOKUP($EL$3,#NAME?,MATCH($A4,#NAME?,0)+1,0)&gt;0,1,0)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4">
      <formula>AND(IF(IFERROR(VLOOKUP($FC$3,#NAME?,MATCH($A4,#NAME?,0)+1,0),0)&gt;0,0,1),IF(IFERROR(VLOOKUP($FC$3,#NAME?,MATCH($A4,#NAME?,0)+1,0),0)&gt;0,0,1),IF(IFERROR(VLOOKUP($FC$3,#NAME?,MATCH($A4,#NAME?,0)+1,0),0)&gt;0,0,1),IF(IFERROR(MATCH($A4,#NAME?,0),0)&gt;0,1,0))</formula>
    </cfRule>
    <cfRule type="expression" dxfId="85" priority="821">
      <formula>IF(VLOOKUP($FC$3,#NAME?,MATCH($A4,#NAME?,0)+1,0)&gt;0,1,0)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4">
      <formula>AND(IF(IFERROR(VLOOKUP($FY$3,#NAME?,MATCH($A4,#NAME?,0)+1,0),0)&gt;0,0,1),IF(IFERROR(VLOOKUP($FY$3,#NAME?,MATCH($A4,#NAME?,0)+1,0),0)&gt;0,0,1),IF(IFERROR(VLOOKUP($FY$3,#NAME?,MATCH($A4,#NAME?,0)+1,0),0)&gt;0,0,1),IF(IFERROR(MATCH($A4,#NAME?,0),0)&gt;0,1,0))</formula>
    </cfRule>
    <cfRule type="expression" dxfId="30" priority="931">
      <formula>IF(VLOOKUP($FY$3,#NAME?,MATCH($A4,#NAME?,0)+1,0)&gt;0,1,0)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5" zoomScale="96" zoomScaleNormal="100" workbookViewId="0">
      <selection activeCell="B36" sqref="B36"/>
    </sheetView>
  </sheetViews>
  <sheetFormatPr baseColWidth="10" defaultColWidth="12"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1" max="11" width="21.6640625" customWidth="1"/>
    <col min="13" max="13" width="17" customWidth="1"/>
    <col min="14" max="14" width="19.33203125" customWidth="1"/>
    <col min="15" max="15" width="21.33203125" customWidth="1"/>
  </cols>
  <sheetData>
    <row r="1" spans="1:22" ht="25" x14ac:dyDescent="0.25">
      <c r="A1" s="38" t="s">
        <v>353</v>
      </c>
      <c r="B1" s="39" t="str">
        <f>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64" t="s">
        <v>354</v>
      </c>
      <c r="F1" s="64"/>
      <c r="G1" s="64"/>
      <c r="H1" s="40"/>
      <c r="I1" s="40"/>
    </row>
    <row r="2" spans="1:22" ht="14" x14ac:dyDescent="0.15">
      <c r="A2" s="38" t="s">
        <v>355</v>
      </c>
      <c r="B2" s="39" t="str">
        <f>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spans="1:22" ht="14" x14ac:dyDescent="0.15">
      <c r="A3" s="38" t="s">
        <v>356</v>
      </c>
      <c r="B3" s="39" t="s">
        <v>627</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18" x14ac:dyDescent="0.2">
      <c r="A4" s="38" t="s">
        <v>371</v>
      </c>
      <c r="B4" s="41" t="s">
        <v>628</v>
      </c>
      <c r="C4" s="42" t="b">
        <f>FALSE()</f>
        <v>0</v>
      </c>
      <c r="D4" t="b">
        <f>TRUE()</f>
        <v>1</v>
      </c>
      <c r="E4" s="61">
        <v>5714401501015</v>
      </c>
      <c r="F4" s="59" t="s">
        <v>625</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44" t="b">
        <f>TRUE()</f>
        <v>1</v>
      </c>
      <c r="J4" s="45" t="b">
        <v>1</v>
      </c>
      <c r="K4" s="63" t="s">
        <v>631</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https://raw.githubusercontent.com/PatrickVibild/TellusAmazonPictures/master/pictures/Lenovo/P50/BL/DE/1.jpg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https://raw.githubusercontent.com/PatrickVibild/TellusAmazonPictures/master/pictures/Lenovo/P50/BL/DE/2.jpg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https://raw.githubusercontent.com/PatrickVibild/TellusAmazonPictures/master/pictures/Lenovo/P50/BL/DE/3.jpg</v>
      </c>
      <c r="P4" t="str">
        <f t="shared" ref="P4:P35" si="3">IF(ISBLANK(K4),"",IF(L4, "https://raw.githubusercontent.com/PatrickVibild/TellusAmazonPictures/master/pictures/"&amp;K4&amp;"/4.jpg", ""))</f>
        <v>https://raw.githubusercontent.com/PatrickVibild/TellusAmazonPictures/master/pictures/Lenovo/P50/BL/DE/4.jpg</v>
      </c>
      <c r="Q4" t="str">
        <f t="shared" ref="Q4:Q35" si="4">IF(ISBLANK(K4),"",IF(L4, "https://raw.githubusercontent.com/PatrickVibild/TellusAmazonPictures/master/pictures/"&amp;K4&amp;"/5.jpg", ""))</f>
        <v>https://raw.githubusercontent.com/PatrickVibild/TellusAmazonPictures/master/pictures/Lenovo/P50/BL/DE/5.jpg</v>
      </c>
      <c r="R4" t="str">
        <f t="shared" ref="R4:R35" si="5">IF(ISBLANK(K4),"",IF(L4, "https://raw.githubusercontent.com/PatrickVibild/TellusAmazonPictures/master/pictures/"&amp;K4&amp;"/6.jpg", ""))</f>
        <v>https://raw.githubusercontent.com/PatrickVibild/TellusAmazonPictures/master/pictures/Lenovo/P50/BL/DE/6.jpg</v>
      </c>
      <c r="S4" t="str">
        <f t="shared" ref="S4:S35" si="6">IF(ISBLANK(K4),"",IF(L4, "https://raw.githubusercontent.com/PatrickVibild/TellusAmazonPictures/master/pictures/"&amp;K4&amp;"/7.jpg", ""))</f>
        <v>https://raw.githubusercontent.com/PatrickVibild/TellusAmazonPictures/master/pictures/Lenovo/P50/BL/DE/7.jpg</v>
      </c>
      <c r="T4" t="str">
        <f t="shared" ref="T4:T35" si="7">IF(ISBLANK(K4),"",IF(L4, "https://raw.githubusercontent.com/PatrickVibild/TellusAmazonPictures/master/pictures/"&amp;K4&amp;"/8.jpg",""))</f>
        <v>https://raw.githubusercontent.com/PatrickVibild/TellusAmazonPictures/master/pictures/Lenovo/P50/BL/DE/8.jpg</v>
      </c>
      <c r="U4" t="str">
        <f t="shared" ref="U4:U35" si="8">IF(ISBLANK(K4),"",IF(L4, "https://raw.githubusercontent.com/PatrickVibild/TellusAmazonPictures/master/pictures/"&amp;K4&amp;"/9.jpg", ""))</f>
        <v>https://raw.githubusercontent.com/PatrickVibild/TellusAmazonPictures/master/pictures/Lenovo/P50/BL/DE/9.jpg</v>
      </c>
      <c r="V4" s="43">
        <f>MATCH(G4,options!$D$1:$D$20,0)</f>
        <v>1</v>
      </c>
    </row>
    <row r="5" spans="1:22" ht="18" x14ac:dyDescent="0.2">
      <c r="A5" s="38" t="s">
        <v>373</v>
      </c>
      <c r="B5" s="41" t="s">
        <v>629</v>
      </c>
      <c r="C5" s="42" t="b">
        <f>FALSE()</f>
        <v>0</v>
      </c>
      <c r="D5" s="42" t="b">
        <f>TRUE()</f>
        <v>1</v>
      </c>
      <c r="E5" s="61">
        <v>5714401501022</v>
      </c>
      <c r="F5" s="59" t="s">
        <v>622</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44" t="b">
        <f>TRUE()</f>
        <v>1</v>
      </c>
      <c r="J5" s="45" t="b">
        <v>1</v>
      </c>
      <c r="K5" s="63" t="s">
        <v>632</v>
      </c>
      <c r="L5" s="46" t="b">
        <v>1</v>
      </c>
      <c r="M5" s="47" t="str">
        <f t="shared" si="0"/>
        <v>https://raw.githubusercontent.com/PatrickVibild/TellusAmazonPictures/master/pictures/Lenovo/P50/BL/FR/1.jpg</v>
      </c>
      <c r="N5" s="47" t="str">
        <f t="shared" si="1"/>
        <v>https://raw.githubusercontent.com/PatrickVibild/TellusAmazonPictures/master/pictures/Lenovo/P50/BL/FR/2.jpg</v>
      </c>
      <c r="O5" s="48" t="str">
        <f t="shared" si="2"/>
        <v>https://raw.githubusercontent.com/PatrickVibild/TellusAmazonPictures/master/pictures/Lenovo/P50/BL/FR/3.jpg</v>
      </c>
      <c r="P5" t="str">
        <f t="shared" si="3"/>
        <v>https://raw.githubusercontent.com/PatrickVibild/TellusAmazonPictures/master/pictures/Lenovo/P50/BL/FR/4.jpg</v>
      </c>
      <c r="Q5" t="str">
        <f t="shared" si="4"/>
        <v>https://raw.githubusercontent.com/PatrickVibild/TellusAmazonPictures/master/pictures/Lenovo/P50/BL/FR/5.jpg</v>
      </c>
      <c r="R5" t="str">
        <f t="shared" si="5"/>
        <v>https://raw.githubusercontent.com/PatrickVibild/TellusAmazonPictures/master/pictures/Lenovo/P50/BL/FR/6.jpg</v>
      </c>
      <c r="S5" t="str">
        <f t="shared" si="6"/>
        <v>https://raw.githubusercontent.com/PatrickVibild/TellusAmazonPictures/master/pictures/Lenovo/P50/BL/FR/7.jpg</v>
      </c>
      <c r="T5" t="str">
        <f t="shared" si="7"/>
        <v>https://raw.githubusercontent.com/PatrickVibild/TellusAmazonPictures/master/pictures/Lenovo/P50/BL/FR/8.jpg</v>
      </c>
      <c r="U5" t="str">
        <f t="shared" si="8"/>
        <v>https://raw.githubusercontent.com/PatrickVibild/TellusAmazonPictures/master/pictures/Lenovo/P50/BL/FR/9.jpg</v>
      </c>
      <c r="V5" s="43">
        <f>MATCH(G5,options!$D$1:$D$20,0)</f>
        <v>2</v>
      </c>
    </row>
    <row r="6" spans="1:22" ht="18" x14ac:dyDescent="0.2">
      <c r="A6" s="38" t="s">
        <v>375</v>
      </c>
      <c r="B6" s="49" t="s">
        <v>376</v>
      </c>
      <c r="C6" s="42" t="b">
        <f>FALSE()</f>
        <v>0</v>
      </c>
      <c r="D6" s="42" t="b">
        <f>TRUE()</f>
        <v>1</v>
      </c>
      <c r="E6" s="61">
        <v>5714401501039</v>
      </c>
      <c r="F6" s="59" t="s">
        <v>624</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44" t="b">
        <f>TRUE()</f>
        <v>1</v>
      </c>
      <c r="J6" s="45" t="b">
        <v>1</v>
      </c>
      <c r="K6" s="63" t="s">
        <v>633</v>
      </c>
      <c r="L6" s="46" t="b">
        <v>1</v>
      </c>
      <c r="M6" s="47" t="str">
        <f t="shared" si="0"/>
        <v>https://raw.githubusercontent.com/PatrickVibild/TellusAmazonPictures/master/pictures/Lenovo/P50/BL/IT/1.jpg</v>
      </c>
      <c r="N6" s="47" t="str">
        <f t="shared" si="1"/>
        <v>https://raw.githubusercontent.com/PatrickVibild/TellusAmazonPictures/master/pictures/Lenovo/P50/BL/IT/2.jpg</v>
      </c>
      <c r="O6" s="48" t="str">
        <f t="shared" si="2"/>
        <v>https://raw.githubusercontent.com/PatrickVibild/TellusAmazonPictures/master/pictures/Lenovo/P50/BL/IT/3.jpg</v>
      </c>
      <c r="P6" t="str">
        <f t="shared" si="3"/>
        <v>https://raw.githubusercontent.com/PatrickVibild/TellusAmazonPictures/master/pictures/Lenovo/P50/BL/IT/4.jpg</v>
      </c>
      <c r="Q6" t="str">
        <f t="shared" si="4"/>
        <v>https://raw.githubusercontent.com/PatrickVibild/TellusAmazonPictures/master/pictures/Lenovo/P50/BL/IT/5.jpg</v>
      </c>
      <c r="R6" t="str">
        <f t="shared" si="5"/>
        <v>https://raw.githubusercontent.com/PatrickVibild/TellusAmazonPictures/master/pictures/Lenovo/P50/BL/IT/6.jpg</v>
      </c>
      <c r="S6" t="str">
        <f t="shared" si="6"/>
        <v>https://raw.githubusercontent.com/PatrickVibild/TellusAmazonPictures/master/pictures/Lenovo/P50/BL/IT/7.jpg</v>
      </c>
      <c r="T6" t="str">
        <f t="shared" si="7"/>
        <v>https://raw.githubusercontent.com/PatrickVibild/TellusAmazonPictures/master/pictures/Lenovo/P50/BL/IT/8.jpg</v>
      </c>
      <c r="U6" t="str">
        <f t="shared" si="8"/>
        <v>https://raw.githubusercontent.com/PatrickVibild/TellusAmazonPictures/master/pictures/Lenovo/P50/BL/IT/9.jpg</v>
      </c>
      <c r="V6" s="43">
        <f>MATCH(G6,options!$D$1:$D$20,0)</f>
        <v>3</v>
      </c>
    </row>
    <row r="7" spans="1:22" ht="18" x14ac:dyDescent="0.2">
      <c r="A7" s="38" t="s">
        <v>378</v>
      </c>
      <c r="B7" s="50">
        <v>32</v>
      </c>
      <c r="C7" s="42" t="b">
        <f>FALSE()</f>
        <v>0</v>
      </c>
      <c r="D7" s="42" t="b">
        <f>TRUE()</f>
        <v>1</v>
      </c>
      <c r="E7" s="61">
        <v>5714401501046</v>
      </c>
      <c r="F7" s="59" t="s">
        <v>593</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44" t="b">
        <f>TRUE()</f>
        <v>1</v>
      </c>
      <c r="J7" s="45" t="b">
        <v>1</v>
      </c>
      <c r="K7" s="63" t="s">
        <v>634</v>
      </c>
      <c r="L7" s="46" t="b">
        <v>1</v>
      </c>
      <c r="M7" s="47" t="str">
        <f t="shared" si="0"/>
        <v>https://raw.githubusercontent.com/PatrickVibild/TellusAmazonPictures/master/pictures/Lenovo/P50/BL/ES/1.jpg</v>
      </c>
      <c r="N7" s="47" t="str">
        <f t="shared" si="1"/>
        <v>https://raw.githubusercontent.com/PatrickVibild/TellusAmazonPictures/master/pictures/Lenovo/P50/BL/ES/2.jpg</v>
      </c>
      <c r="O7" s="48" t="str">
        <f t="shared" si="2"/>
        <v>https://raw.githubusercontent.com/PatrickVibild/TellusAmazonPictures/master/pictures/Lenovo/P50/BL/ES/3.jpg</v>
      </c>
      <c r="P7" t="str">
        <f t="shared" si="3"/>
        <v>https://raw.githubusercontent.com/PatrickVibild/TellusAmazonPictures/master/pictures/Lenovo/P50/BL/ES/4.jpg</v>
      </c>
      <c r="Q7" t="str">
        <f t="shared" si="4"/>
        <v>https://raw.githubusercontent.com/PatrickVibild/TellusAmazonPictures/master/pictures/Lenovo/P50/BL/ES/5.jpg</v>
      </c>
      <c r="R7" t="str">
        <f t="shared" si="5"/>
        <v>https://raw.githubusercontent.com/PatrickVibild/TellusAmazonPictures/master/pictures/Lenovo/P50/BL/ES/6.jpg</v>
      </c>
      <c r="S7" t="str">
        <f t="shared" si="6"/>
        <v>https://raw.githubusercontent.com/PatrickVibild/TellusAmazonPictures/master/pictures/Lenovo/P50/BL/ES/7.jpg</v>
      </c>
      <c r="T7" t="str">
        <f t="shared" si="7"/>
        <v>https://raw.githubusercontent.com/PatrickVibild/TellusAmazonPictures/master/pictures/Lenovo/P50/BL/ES/8.jpg</v>
      </c>
      <c r="U7" t="str">
        <f t="shared" si="8"/>
        <v>https://raw.githubusercontent.com/PatrickVibild/TellusAmazonPictures/master/pictures/Lenovo/P50/BL/ES/9.jpg</v>
      </c>
      <c r="V7" s="43">
        <f>MATCH(G7,options!$D$1:$D$20,0)</f>
        <v>4</v>
      </c>
    </row>
    <row r="8" spans="1:22" ht="18" x14ac:dyDescent="0.2">
      <c r="A8" s="38" t="s">
        <v>380</v>
      </c>
      <c r="B8" s="50" t="str">
        <f>IF(B6=options!C1,"17","17")</f>
        <v>17</v>
      </c>
      <c r="C8" s="42" t="b">
        <f>FALSE()</f>
        <v>0</v>
      </c>
      <c r="D8" s="42" t="b">
        <f>TRUE()</f>
        <v>1</v>
      </c>
      <c r="E8" s="61">
        <v>5714401501053</v>
      </c>
      <c r="F8" s="59" t="s">
        <v>623</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1</v>
      </c>
      <c r="K8" s="63" t="s">
        <v>635</v>
      </c>
      <c r="L8" s="46" t="b">
        <v>1</v>
      </c>
      <c r="M8" s="47" t="str">
        <f t="shared" si="0"/>
        <v>https://raw.githubusercontent.com/PatrickVibild/TellusAmazonPictures/master/pictures/Lenovo/P50/BL/UK/1.jpg</v>
      </c>
      <c r="N8" s="47" t="str">
        <f t="shared" si="1"/>
        <v>https://raw.githubusercontent.com/PatrickVibild/TellusAmazonPictures/master/pictures/Lenovo/P50/BL/UK/2.jpg</v>
      </c>
      <c r="O8" s="48" t="str">
        <f t="shared" si="2"/>
        <v>https://raw.githubusercontent.com/PatrickVibild/TellusAmazonPictures/master/pictures/Lenovo/P50/BL/UK/3.jpg</v>
      </c>
      <c r="P8" t="str">
        <f t="shared" si="3"/>
        <v>https://raw.githubusercontent.com/PatrickVibild/TellusAmazonPictures/master/pictures/Lenovo/P50/BL/UK/4.jpg</v>
      </c>
      <c r="Q8" t="str">
        <f t="shared" si="4"/>
        <v>https://raw.githubusercontent.com/PatrickVibild/TellusAmazonPictures/master/pictures/Lenovo/P50/BL/UK/5.jpg</v>
      </c>
      <c r="R8" t="str">
        <f t="shared" si="5"/>
        <v>https://raw.githubusercontent.com/PatrickVibild/TellusAmazonPictures/master/pictures/Lenovo/P50/BL/UK/6.jpg</v>
      </c>
      <c r="S8" t="str">
        <f t="shared" si="6"/>
        <v>https://raw.githubusercontent.com/PatrickVibild/TellusAmazonPictures/master/pictures/Lenovo/P50/BL/UK/7.jpg</v>
      </c>
      <c r="T8" t="str">
        <f t="shared" si="7"/>
        <v>https://raw.githubusercontent.com/PatrickVibild/TellusAmazonPictures/master/pictures/Lenovo/P50/BL/UK/8.jpg</v>
      </c>
      <c r="U8" t="str">
        <f t="shared" si="8"/>
        <v>https://raw.githubusercontent.com/PatrickVibild/TellusAmazonPictures/master/pictures/Lenovo/P50/BL/UK/9.jpg</v>
      </c>
      <c r="V8" s="43">
        <f>MATCH(G8,options!$D$1:$D$20,0)</f>
        <v>5</v>
      </c>
    </row>
    <row r="9" spans="1:22" ht="18" x14ac:dyDescent="0.2">
      <c r="A9" s="38" t="s">
        <v>382</v>
      </c>
      <c r="B9" s="50">
        <v>2</v>
      </c>
      <c r="C9" t="b">
        <f>FALSE()</f>
        <v>0</v>
      </c>
      <c r="D9" t="b">
        <f>FALSE()</f>
        <v>0</v>
      </c>
      <c r="E9" s="61">
        <v>5714401501060</v>
      </c>
      <c r="F9" s="59" t="s">
        <v>594</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44" t="b">
        <f>TRUE()</f>
        <v>1</v>
      </c>
      <c r="J9" s="45" t="b">
        <v>1</v>
      </c>
      <c r="K9" s="63" t="s">
        <v>636</v>
      </c>
      <c r="L9" s="46" t="b">
        <v>1</v>
      </c>
      <c r="M9" s="47" t="str">
        <f t="shared" si="0"/>
        <v>https://raw.githubusercontent.com/PatrickVibild/TellusAmazonPictures/master/pictures/Lenovo/P50/BL/NOR/1.jpg</v>
      </c>
      <c r="N9" s="47" t="str">
        <f t="shared" si="1"/>
        <v>https://raw.githubusercontent.com/PatrickVibild/TellusAmazonPictures/master/pictures/Lenovo/P50/BL/NOR/2.jpg</v>
      </c>
      <c r="O9" s="48" t="str">
        <f t="shared" si="2"/>
        <v>https://raw.githubusercontent.com/PatrickVibild/TellusAmazonPictures/master/pictures/Lenovo/P50/BL/NOR/3.jpg</v>
      </c>
      <c r="P9" t="str">
        <f t="shared" si="3"/>
        <v>https://raw.githubusercontent.com/PatrickVibild/TellusAmazonPictures/master/pictures/Lenovo/P50/BL/NOR/4.jpg</v>
      </c>
      <c r="Q9" t="str">
        <f t="shared" si="4"/>
        <v>https://raw.githubusercontent.com/PatrickVibild/TellusAmazonPictures/master/pictures/Lenovo/P50/BL/NOR/5.jpg</v>
      </c>
      <c r="R9" t="str">
        <f t="shared" si="5"/>
        <v>https://raw.githubusercontent.com/PatrickVibild/TellusAmazonPictures/master/pictures/Lenovo/P50/BL/NOR/6.jpg</v>
      </c>
      <c r="S9" t="str">
        <f t="shared" si="6"/>
        <v>https://raw.githubusercontent.com/PatrickVibild/TellusAmazonPictures/master/pictures/Lenovo/P50/BL/NOR/7.jpg</v>
      </c>
      <c r="T9" t="str">
        <f t="shared" si="7"/>
        <v>https://raw.githubusercontent.com/PatrickVibild/TellusAmazonPictures/master/pictures/Lenovo/P50/BL/NOR/8.jpg</v>
      </c>
      <c r="U9" t="str">
        <f t="shared" si="8"/>
        <v>https://raw.githubusercontent.com/PatrickVibild/TellusAmazonPictures/master/pictures/Lenovo/P50/BL/NOR/9.jpg</v>
      </c>
      <c r="V9" s="43">
        <f>MATCH(G9,options!$D$1:$D$20,0)</f>
        <v>6</v>
      </c>
    </row>
    <row r="10" spans="1:22" ht="18" x14ac:dyDescent="0.2">
      <c r="A10" t="s">
        <v>384</v>
      </c>
      <c r="B10" s="51"/>
      <c r="C10" s="42" t="b">
        <f>FALSE()</f>
        <v>0</v>
      </c>
      <c r="D10" s="42" t="b">
        <f>FALSE()</f>
        <v>0</v>
      </c>
      <c r="E10" s="62">
        <v>5714401501077</v>
      </c>
      <c r="F10" s="59" t="s">
        <v>595</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44" t="b">
        <f>TRUE()</f>
        <v>1</v>
      </c>
      <c r="J10" s="45" t="b">
        <v>1</v>
      </c>
      <c r="K10" s="63" t="s">
        <v>609</v>
      </c>
      <c r="L10" s="46" t="b">
        <v>0</v>
      </c>
      <c r="M10" s="47" t="str">
        <f>IF(ISBLANK(K10),"",IF(L10, "https://raw.githubusercontent.com/PatrickVibild/TellusAmazonPictures/master/pictures/"&amp;K10&amp;"/1.jpg","https://download.lenovo.com/Images/Parts/"&amp;K10&amp;"/"&amp;K10&amp;"_A.jpg"))</f>
        <v>https://download.lenovo.com/Images/Parts/00PA294/00PA294_A.jpg</v>
      </c>
      <c r="N10" s="47" t="str">
        <f>IF(ISBLANK(K10),"",IF(L10, "https://raw.githubusercontent.com/PatrickVibild/TellusAmazonPictures/master/pictures/"&amp;K10&amp;"/2.jpg","https://download.lenovo.com/Images/Parts/"&amp;K10&amp;"/"&amp;K10&amp;"_B.jpg"))</f>
        <v>https://download.lenovo.com/Images/Parts/00PA294/00PA294_B.jpg</v>
      </c>
      <c r="O10" s="48" t="str">
        <f>IF(ISBLANK(K10),"",IF(L10, "https://raw.githubusercontent.com/PatrickVibild/TellusAmazonPictures/master/pictures/"&amp;K10&amp;"/3.jpg","https://download.lenovo.com/Images/Parts/"&amp;K10&amp;"/"&amp;K10&amp;"_details.jpg"))</f>
        <v>https://download.lenovo.com/Images/Parts/00PA294/00PA294_details.jpg</v>
      </c>
      <c r="P10" t="str">
        <f>IF(ISBLANK(K10),"",IF(L10, "https://raw.githubusercontent.com/PatrickVibild/TellusAmazonPictures/master/pictures/"&amp;K10&amp;"/4.jpg", ""))</f>
        <v/>
      </c>
      <c r="Q10" t="str">
        <f>IF(ISBLANK(K10),"",IF(L10, "https://raw.githubusercontent.com/PatrickVibild/TellusAmazonPictures/master/pictures/"&amp;K10&amp;"/5.jpg", ""))</f>
        <v/>
      </c>
      <c r="R10" t="str">
        <f>IF(ISBLANK(K10),"",IF(L10, "https://raw.githubusercontent.com/PatrickVibild/TellusAmazonPictures/master/pictures/"&amp;K10&amp;"/6.jpg", ""))</f>
        <v/>
      </c>
      <c r="S10" t="str">
        <f>IF(ISBLANK(K10),"",IF(L10, "https://raw.githubusercontent.com/PatrickVibild/TellusAmazonPictures/master/pictures/"&amp;K10&amp;"/7.jpg", ""))</f>
        <v/>
      </c>
      <c r="T10" t="str">
        <f>IF(ISBLANK(K10),"",IF(L10, "https://raw.githubusercontent.com/PatrickVibild/TellusAmazonPictures/master/pictures/"&amp;K10&amp;"/8.jpg",""))</f>
        <v/>
      </c>
      <c r="U10" t="str">
        <f>IF(ISBLANK(K10),"",IF(L10, "https://raw.githubusercontent.com/PatrickVibild/TellusAmazonPictures/master/pictures/"&amp;K10&amp;"/9.jpg", ""))</f>
        <v/>
      </c>
      <c r="V10" s="43">
        <f>MATCH(G10,options!$D$1:$D$20,0)</f>
        <v>7</v>
      </c>
    </row>
    <row r="11" spans="1:22" ht="18" x14ac:dyDescent="0.2">
      <c r="A11" s="38" t="s">
        <v>386</v>
      </c>
      <c r="B11" s="41">
        <v>150</v>
      </c>
      <c r="C11" s="42" t="b">
        <f>FALSE()</f>
        <v>0</v>
      </c>
      <c r="D11" s="42" t="b">
        <f>FALSE()</f>
        <v>0</v>
      </c>
      <c r="E11" s="62">
        <v>5714401501084</v>
      </c>
      <c r="F11" s="59" t="s">
        <v>596</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44" t="b">
        <f>TRUE()</f>
        <v>1</v>
      </c>
      <c r="J11" s="45" t="b">
        <v>1</v>
      </c>
      <c r="K11" s="63" t="s">
        <v>610</v>
      </c>
      <c r="L11" s="46" t="b">
        <v>0</v>
      </c>
      <c r="M11" s="47" t="str">
        <f>IF(ISBLANK(K11),"",IF(L11, "https://raw.githubusercontent.com/PatrickVibild/TellusAmazonPictures/master/pictures/"&amp;K11&amp;"/1.jpg","https://download.lenovo.com/Images/Parts/"&amp;K11&amp;"/"&amp;K11&amp;"_A.jpg"))</f>
        <v>https://download.lenovo.com/Images/Parts/00PA295/00PA295_A.jpg</v>
      </c>
      <c r="N11" s="47" t="str">
        <f>IF(ISBLANK(K11),"",IF(L11, "https://raw.githubusercontent.com/PatrickVibild/TellusAmazonPictures/master/pictures/"&amp;K11&amp;"/2.jpg","https://download.lenovo.com/Images/Parts/"&amp;K11&amp;"/"&amp;K11&amp;"_B.jpg"))</f>
        <v>https://download.lenovo.com/Images/Parts/00PA295/00PA295_B.jpg</v>
      </c>
      <c r="O11" s="48" t="str">
        <f>IF(ISBLANK(K11),"",IF(L11, "https://raw.githubusercontent.com/PatrickVibild/TellusAmazonPictures/master/pictures/"&amp;K11&amp;"/3.jpg","https://download.lenovo.com/Images/Parts/"&amp;K11&amp;"/"&amp;K11&amp;"_details.jpg"))</f>
        <v>https://download.lenovo.com/Images/Parts/00PA295/00PA295_details.jpg</v>
      </c>
      <c r="P11" t="str">
        <f>IF(ISBLANK(K11),"",IF(L11, "https://raw.githubusercontent.com/PatrickVibild/TellusAmazonPictures/master/pictures/"&amp;K11&amp;"/4.jpg", ""))</f>
        <v/>
      </c>
      <c r="Q11" t="str">
        <f>IF(ISBLANK(K11),"",IF(L11, "https://raw.githubusercontent.com/PatrickVibild/TellusAmazonPictures/master/pictures/"&amp;K11&amp;"/5.jpg", ""))</f>
        <v/>
      </c>
      <c r="R11" t="str">
        <f>IF(ISBLANK(K11),"",IF(L11, "https://raw.githubusercontent.com/PatrickVibild/TellusAmazonPictures/master/pictures/"&amp;K11&amp;"/6.jpg", ""))</f>
        <v/>
      </c>
      <c r="S11" t="str">
        <f>IF(ISBLANK(K11),"",IF(L11, "https://raw.githubusercontent.com/PatrickVibild/TellusAmazonPictures/master/pictures/"&amp;K11&amp;"/7.jpg", ""))</f>
        <v/>
      </c>
      <c r="T11" t="str">
        <f>IF(ISBLANK(K11),"",IF(L11, "https://raw.githubusercontent.com/PatrickVibild/TellusAmazonPictures/master/pictures/"&amp;K11&amp;"/8.jpg",""))</f>
        <v/>
      </c>
      <c r="U11" t="str">
        <f>IF(ISBLANK(K11),"",IF(L11, "https://raw.githubusercontent.com/PatrickVibild/TellusAmazonPictures/master/pictures/"&amp;K11&amp;"/9.jpg", ""))</f>
        <v/>
      </c>
      <c r="V11" s="43">
        <f>MATCH(G11,options!$D$1:$D$20,0)</f>
        <v>8</v>
      </c>
    </row>
    <row r="12" spans="1:22" ht="18" x14ac:dyDescent="0.2">
      <c r="B12" s="51"/>
      <c r="C12" s="42" t="b">
        <f>FALSE()</f>
        <v>0</v>
      </c>
      <c r="D12" s="42" t="b">
        <f>FALSE()</f>
        <v>0</v>
      </c>
      <c r="E12" s="62">
        <v>5714401501091</v>
      </c>
      <c r="F12" s="59" t="s">
        <v>597</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44" t="b">
        <f>TRUE()</f>
        <v>1</v>
      </c>
      <c r="J12" s="45" t="b">
        <v>1</v>
      </c>
      <c r="K12" s="63" t="s">
        <v>611</v>
      </c>
      <c r="L12" s="46" t="b">
        <v>0</v>
      </c>
      <c r="M12" s="47" t="str">
        <f>IF(ISBLANK(K12),"",IF(L12, "https://raw.githubusercontent.com/PatrickVibild/TellusAmazonPictures/master/pictures/"&amp;K12&amp;"/1.jpg","https://download.lenovo.com/Images/Parts/"&amp;K12&amp;"/"&amp;K12&amp;"_A.jpg"))</f>
        <v>https://download.lenovo.com/Images/Parts/00PA296/00PA296_A.jpg</v>
      </c>
      <c r="N12" s="47" t="str">
        <f>IF(ISBLANK(K12),"",IF(L12, "https://raw.githubusercontent.com/PatrickVibild/TellusAmazonPictures/master/pictures/"&amp;K12&amp;"/2.jpg","https://download.lenovo.com/Images/Parts/"&amp;K12&amp;"/"&amp;K12&amp;"_B.jpg"))</f>
        <v>https://download.lenovo.com/Images/Parts/00PA296/00PA296_B.jpg</v>
      </c>
      <c r="O12" s="48" t="str">
        <f t="shared" si="2"/>
        <v>https://download.lenovo.com/Images/Parts/00PA296/00PA296_details.jpg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3">
        <f>MATCH(G12,options!$D$1:$D$20,0)</f>
        <v>20</v>
      </c>
    </row>
    <row r="13" spans="1:22" ht="18" x14ac:dyDescent="0.2">
      <c r="A13" s="38" t="s">
        <v>389</v>
      </c>
      <c r="B13" s="37" t="s">
        <v>621</v>
      </c>
      <c r="C13" s="42" t="b">
        <f>FALSE()</f>
        <v>0</v>
      </c>
      <c r="D13" s="42" t="b">
        <f>FALSE()</f>
        <v>0</v>
      </c>
      <c r="E13" s="62">
        <v>5714401501107</v>
      </c>
      <c r="F13" s="59" t="s">
        <v>598</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44" t="b">
        <f>TRUE()</f>
        <v>1</v>
      </c>
      <c r="J13" s="45" t="b">
        <v>1</v>
      </c>
      <c r="K13" s="63" t="s">
        <v>612</v>
      </c>
      <c r="L13" s="46" t="b">
        <v>0</v>
      </c>
      <c r="M13" s="47" t="str">
        <f>IF(ISBLANK(K13),"",IF(L13, "https://raw.githubusercontent.com/PatrickVibild/TellusAmazonPictures/master/pictures/"&amp;K13&amp;"/1.jpg","https://download.lenovo.com/Images/Parts/"&amp;K13&amp;"/"&amp;K13&amp;"_A.jpg"))</f>
        <v>https://download.lenovo.com/Images/Parts/00PA297/00PA297_A.jpg</v>
      </c>
      <c r="N13" s="47" t="str">
        <f>IF(ISBLANK(K13),"",IF(L13, "https://raw.githubusercontent.com/PatrickVibild/TellusAmazonPictures/master/pictures/"&amp;K13&amp;"/2.jpg","https://download.lenovo.com/Images/Parts/"&amp;K13&amp;"/"&amp;K13&amp;"_B.jpg"))</f>
        <v>https://download.lenovo.com/Images/Parts/00PA297/00PA297_B.jpg</v>
      </c>
      <c r="O13" s="48" t="str">
        <f t="shared" si="2"/>
        <v>https://download.lenovo.com/Images/Parts/00PA297/00PA297_details.jpg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3">
        <f>MATCH(G13,options!$D$1:$D$20,0)</f>
        <v>9</v>
      </c>
    </row>
    <row r="14" spans="1:22" ht="18" x14ac:dyDescent="0.2">
      <c r="A14" s="38" t="s">
        <v>391</v>
      </c>
      <c r="B14" s="62">
        <v>5714401501992</v>
      </c>
      <c r="C14" s="42" t="b">
        <f>FALSE()</f>
        <v>0</v>
      </c>
      <c r="D14" s="42" t="b">
        <f>FALSE()</f>
        <v>0</v>
      </c>
      <c r="E14" s="62">
        <v>5714401501114</v>
      </c>
      <c r="F14" s="59" t="s">
        <v>599</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44" t="b">
        <f>TRUE()</f>
        <v>1</v>
      </c>
      <c r="J14" s="45" t="b">
        <v>1</v>
      </c>
      <c r="K14" s="63" t="s">
        <v>613</v>
      </c>
      <c r="L14" s="46" t="b">
        <v>0</v>
      </c>
      <c r="M14" s="47" t="str">
        <f t="shared" si="0"/>
        <v>https://download.lenovo.com/Images/Parts/00PA303/00PA303_A.jpg</v>
      </c>
      <c r="N14" s="47" t="str">
        <f t="shared" si="1"/>
        <v>https://download.lenovo.com/Images/Parts/00PA303/00PA303_B.jpg</v>
      </c>
      <c r="O14" s="48" t="str">
        <f t="shared" si="2"/>
        <v>https://download.lenovo.com/Images/Parts/00PA303/00PA303_details.jpg</v>
      </c>
      <c r="P14" t="str">
        <f t="shared" si="3"/>
        <v/>
      </c>
      <c r="Q14" t="str">
        <f t="shared" si="4"/>
        <v/>
      </c>
      <c r="R14" t="str">
        <f t="shared" si="5"/>
        <v/>
      </c>
      <c r="S14" t="str">
        <f t="shared" si="6"/>
        <v/>
      </c>
      <c r="T14" t="str">
        <f t="shared" si="7"/>
        <v/>
      </c>
      <c r="U14" t="str">
        <f t="shared" si="8"/>
        <v/>
      </c>
      <c r="V14" s="43">
        <f>MATCH(G14,options!$D$1:$D$20,0)</f>
        <v>19</v>
      </c>
    </row>
    <row r="15" spans="1:22" ht="18" x14ac:dyDescent="0.2">
      <c r="B15" s="51"/>
      <c r="C15" s="42" t="b">
        <f>FALSE()</f>
        <v>0</v>
      </c>
      <c r="D15" s="42" t="b">
        <f>FALSE()</f>
        <v>0</v>
      </c>
      <c r="E15" s="62">
        <v>5714401501121</v>
      </c>
      <c r="F15" s="59" t="s">
        <v>600</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44" t="b">
        <f>TRUE()</f>
        <v>1</v>
      </c>
      <c r="J15" s="45" t="b">
        <v>1</v>
      </c>
      <c r="K15" s="63" t="s">
        <v>614</v>
      </c>
      <c r="L15" s="46" t="b">
        <v>0</v>
      </c>
      <c r="M15" s="47" t="str">
        <f t="shared" si="0"/>
        <v>https://download.lenovo.com/Images/Parts/00PA307/00PA307_A.jpg</v>
      </c>
      <c r="N15" s="47" t="str">
        <f t="shared" si="1"/>
        <v>https://download.lenovo.com/Images/Parts/00PA307/00PA307_B.jpg</v>
      </c>
      <c r="O15" s="48" t="str">
        <f t="shared" si="2"/>
        <v>https://download.lenovo.com/Images/Parts/00PA307/00PA307_details.jpg</v>
      </c>
      <c r="P15" t="str">
        <f t="shared" si="3"/>
        <v/>
      </c>
      <c r="Q15" t="str">
        <f t="shared" si="4"/>
        <v/>
      </c>
      <c r="R15" t="str">
        <f t="shared" si="5"/>
        <v/>
      </c>
      <c r="S15" t="str">
        <f t="shared" si="6"/>
        <v/>
      </c>
      <c r="T15" t="str">
        <f t="shared" si="7"/>
        <v/>
      </c>
      <c r="U15" t="str">
        <f t="shared" si="8"/>
        <v/>
      </c>
      <c r="V15" s="43">
        <f>MATCH(G15,options!$D$1:$D$20,0)</f>
        <v>10</v>
      </c>
    </row>
    <row r="16" spans="1:22" ht="18" x14ac:dyDescent="0.2">
      <c r="A16" s="38" t="s">
        <v>394</v>
      </c>
      <c r="B16" s="39" t="s">
        <v>395</v>
      </c>
      <c r="C16" s="42" t="b">
        <f>FALSE()</f>
        <v>0</v>
      </c>
      <c r="D16" s="42" t="b">
        <f>FALSE()</f>
        <v>0</v>
      </c>
      <c r="E16" s="62">
        <v>5714401501138</v>
      </c>
      <c r="F16" s="59" t="s">
        <v>601</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44" t="b">
        <f>TRUE()</f>
        <v>1</v>
      </c>
      <c r="J16" s="45" t="b">
        <v>1</v>
      </c>
      <c r="K16" s="63" t="s">
        <v>615</v>
      </c>
      <c r="L16" s="46" t="b">
        <v>0</v>
      </c>
      <c r="M16" s="47" t="str">
        <f t="shared" ref="M16" si="9">IF(ISBLANK(K16),"",IF(L16, "https://raw.githubusercontent.com/PatrickVibild/TellusAmazonPictures/master/pictures/"&amp;K16&amp;"/1.jpg","https://download.lenovo.com/Images/Parts/"&amp;K16&amp;"/"&amp;K16&amp;"_A.jpg"))</f>
        <v>https://download.lenovo.com/Images/Parts/00PA308/00PA308_A.jpg</v>
      </c>
      <c r="N16" s="47" t="str">
        <f t="shared" ref="N16" si="10">IF(ISBLANK(K16),"",IF(L16, "https://raw.githubusercontent.com/PatrickVibild/TellusAmazonPictures/master/pictures/"&amp;K16&amp;"/2.jpg","https://download.lenovo.com/Images/Parts/"&amp;K16&amp;"/"&amp;K16&amp;"_B.jpg"))</f>
        <v>https://download.lenovo.com/Images/Parts/00PA308/00PA308_B.jpg</v>
      </c>
      <c r="O16" s="48" t="str">
        <f t="shared" si="2"/>
        <v>https://download.lenovo.com/Images/Parts/00PA308/00PA308_details.jpg</v>
      </c>
      <c r="P16" t="str">
        <f t="shared" si="3"/>
        <v/>
      </c>
      <c r="Q16" t="str">
        <f t="shared" si="4"/>
        <v/>
      </c>
      <c r="R16" t="str">
        <f t="shared" si="5"/>
        <v/>
      </c>
      <c r="S16" t="str">
        <f t="shared" si="6"/>
        <v/>
      </c>
      <c r="T16" t="str">
        <f t="shared" si="7"/>
        <v/>
      </c>
      <c r="U16" t="str">
        <f t="shared" si="8"/>
        <v/>
      </c>
      <c r="V16" s="43">
        <f>MATCH(G16,options!$D$1:$D$20,0)</f>
        <v>11</v>
      </c>
    </row>
    <row r="17" spans="1:22" ht="18" x14ac:dyDescent="0.2">
      <c r="B17" s="51"/>
      <c r="C17" s="42" t="b">
        <f>FALSE()</f>
        <v>0</v>
      </c>
      <c r="D17" s="42" t="b">
        <f>FALSE()</f>
        <v>0</v>
      </c>
      <c r="E17" s="62">
        <v>5714401501145</v>
      </c>
      <c r="F17" s="59" t="s">
        <v>602</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44" t="b">
        <f>TRUE()</f>
        <v>1</v>
      </c>
      <c r="J17" s="45" t="b">
        <v>1</v>
      </c>
      <c r="K17" s="63"/>
      <c r="L17" s="46" t="b">
        <v>0</v>
      </c>
      <c r="M17" s="47" t="str">
        <f>IF(ISBLANK(K17),"",IF(L17, "https://raw.githubusercontent.com/PatrickVibild/TellusAmazonPictures/master/pictures/"&amp;K17&amp;"/1.jpg","https://download.lenovo.com/Images/Parts/"&amp;K17&amp;"/"&amp;K17&amp;"_A.jpg"))</f>
        <v/>
      </c>
      <c r="N17" s="47" t="str">
        <f>IF(ISBLANK(K17),"",IF(L17, "https://raw.githubusercontent.com/PatrickVibild/TellusAmazonPictures/master/pictures/"&amp;K17&amp;"/2.jpg","https://download.lenovo.com/Images/Parts/"&amp;K17&amp;"/"&amp;K17&amp;"_B.jpg"))</f>
        <v/>
      </c>
      <c r="O17" s="4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3">
        <f>MATCH(G17,options!$D$1:$D$20,0)</f>
        <v>12</v>
      </c>
    </row>
    <row r="18" spans="1:22" ht="18" x14ac:dyDescent="0.2">
      <c r="A18" s="38" t="s">
        <v>398</v>
      </c>
      <c r="B18" s="41">
        <v>5</v>
      </c>
      <c r="C18" s="42" t="b">
        <f>FALSE()</f>
        <v>0</v>
      </c>
      <c r="D18" s="42" t="b">
        <f>FALSE()</f>
        <v>0</v>
      </c>
      <c r="E18" s="62">
        <v>5714401501152</v>
      </c>
      <c r="F18" s="59" t="s">
        <v>603</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44" t="b">
        <f>TRUE()</f>
        <v>1</v>
      </c>
      <c r="J18" s="45" t="b">
        <v>1</v>
      </c>
      <c r="K18" s="63" t="s">
        <v>616</v>
      </c>
      <c r="L18" s="46" t="b">
        <v>0</v>
      </c>
      <c r="M18" s="47" t="str">
        <f>IF(ISBLANK(K18),"",IF(L18, "https://raw.githubusercontent.com/PatrickVibild/TellusAmazonPictures/master/pictures/"&amp;K18&amp;"/1.jpg","https://download.lenovo.com/Images/Parts/"&amp;K18&amp;"/"&amp;K18&amp;"_A.jpg"))</f>
        <v>https://download.lenovo.com/Images/Parts/00PA310/00PA310_A.jpg</v>
      </c>
      <c r="N18" s="47" t="str">
        <f>IF(ISBLANK(K18),"",IF(L18, "https://raw.githubusercontent.com/PatrickVibild/TellusAmazonPictures/master/pictures/"&amp;K18&amp;"/2.jpg","https://download.lenovo.com/Images/Parts/"&amp;K18&amp;"/"&amp;K18&amp;"_B.jpg"))</f>
        <v>https://download.lenovo.com/Images/Parts/00PA310/00PA310_B.jpg</v>
      </c>
      <c r="O18" s="48" t="str">
        <f t="shared" si="2"/>
        <v>https://download.lenovo.com/Images/Parts/00PA310/00PA310_details.jpg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3">
        <f>MATCH(G18,options!$D$1:$D$20,0)</f>
        <v>13</v>
      </c>
    </row>
    <row r="19" spans="1:22" ht="18" x14ac:dyDescent="0.2">
      <c r="B19" s="51"/>
      <c r="C19" s="42" t="b">
        <f>FALSE()</f>
        <v>0</v>
      </c>
      <c r="D19" s="42" t="b">
        <f>FALSE()</f>
        <v>0</v>
      </c>
      <c r="E19" s="62">
        <v>5714401501169</v>
      </c>
      <c r="F19" s="59" t="s">
        <v>604</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44" t="b">
        <f>TRUE()</f>
        <v>1</v>
      </c>
      <c r="J19" s="45" t="b">
        <v>1</v>
      </c>
      <c r="K19" s="63" t="s">
        <v>617</v>
      </c>
      <c r="L19" s="46" t="b">
        <v>0</v>
      </c>
      <c r="M19" s="47" t="str">
        <f t="shared" si="0"/>
        <v>https://download.lenovo.com/Images/Parts/00PA355/00PA355_A.jpg</v>
      </c>
      <c r="N19" s="47" t="str">
        <f t="shared" si="1"/>
        <v>https://download.lenovo.com/Images/Parts/00PA355/00PA355_B.jpg</v>
      </c>
      <c r="O19" s="48" t="str">
        <f t="shared" si="2"/>
        <v>https://download.lenovo.com/Images/Parts/00PA355/00PA355_details.jpg</v>
      </c>
      <c r="P19" t="str">
        <f t="shared" si="3"/>
        <v/>
      </c>
      <c r="Q19" t="str">
        <f t="shared" si="4"/>
        <v/>
      </c>
      <c r="R19" t="str">
        <f t="shared" si="5"/>
        <v/>
      </c>
      <c r="S19" t="str">
        <f t="shared" si="6"/>
        <v/>
      </c>
      <c r="T19" t="str">
        <f t="shared" si="7"/>
        <v/>
      </c>
      <c r="U19" t="str">
        <f t="shared" si="8"/>
        <v/>
      </c>
      <c r="V19" s="43">
        <f>MATCH(G19,options!$D$1:$D$20,0)</f>
        <v>14</v>
      </c>
    </row>
    <row r="20" spans="1:22" ht="18" x14ac:dyDescent="0.2">
      <c r="A20" s="38" t="s">
        <v>401</v>
      </c>
      <c r="B20" s="52" t="s">
        <v>402</v>
      </c>
      <c r="C20" s="42" t="b">
        <f>FALSE()</f>
        <v>0</v>
      </c>
      <c r="D20" s="42" t="b">
        <f>FALSE()</f>
        <v>0</v>
      </c>
      <c r="E20" s="62">
        <v>5714401501176</v>
      </c>
      <c r="F20" s="59" t="s">
        <v>605</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44" t="b">
        <f>TRUE()</f>
        <v>1</v>
      </c>
      <c r="J20" s="45" t="b">
        <v>1</v>
      </c>
      <c r="K20" s="63" t="s">
        <v>618</v>
      </c>
      <c r="L20" s="46" t="b">
        <v>0</v>
      </c>
      <c r="M20" s="47" t="str">
        <f t="shared" si="0"/>
        <v>https://download.lenovo.com/Images/Parts/00PA315/00PA315_A.jpg</v>
      </c>
      <c r="N20" s="47" t="str">
        <f t="shared" si="1"/>
        <v>https://download.lenovo.com/Images/Parts/00PA315/00PA315_B.jpg</v>
      </c>
      <c r="O20" s="48" t="str">
        <f t="shared" si="2"/>
        <v>https://download.lenovo.com/Images/Parts/00PA315/00PA315_details.jpg</v>
      </c>
      <c r="P20" t="str">
        <f t="shared" si="3"/>
        <v/>
      </c>
      <c r="Q20" t="str">
        <f t="shared" si="4"/>
        <v/>
      </c>
      <c r="R20" t="str">
        <f t="shared" si="5"/>
        <v/>
      </c>
      <c r="S20" t="str">
        <f t="shared" si="6"/>
        <v/>
      </c>
      <c r="T20" t="str">
        <f t="shared" si="7"/>
        <v/>
      </c>
      <c r="U20" t="str">
        <f t="shared" si="8"/>
        <v/>
      </c>
      <c r="V20" s="43">
        <f>MATCH(G20,options!$D$1:$D$20,0)</f>
        <v>15</v>
      </c>
    </row>
    <row r="21" spans="1:22" ht="18" x14ac:dyDescent="0.2">
      <c r="B21" s="51"/>
      <c r="C21" s="42" t="b">
        <f>FALSE()</f>
        <v>0</v>
      </c>
      <c r="D21" s="42" t="b">
        <f>TRUE()</f>
        <v>1</v>
      </c>
      <c r="E21" s="62">
        <v>5714401501183</v>
      </c>
      <c r="F21" s="59" t="s">
        <v>606</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4" t="b">
        <f>TRUE()</f>
        <v>1</v>
      </c>
      <c r="J21" s="45" t="b">
        <v>1</v>
      </c>
      <c r="K21" s="63" t="s">
        <v>619</v>
      </c>
      <c r="L21" s="46" t="b">
        <v>0</v>
      </c>
      <c r="M21" s="47" t="str">
        <f t="shared" si="0"/>
        <v>https://download.lenovo.com/Images/Parts/00PA277/00PA277_A.jpg</v>
      </c>
      <c r="N21" s="47" t="str">
        <f t="shared" si="1"/>
        <v>https://download.lenovo.com/Images/Parts/00PA277/00PA277_B.jpg</v>
      </c>
      <c r="O21" s="48" t="str">
        <f t="shared" si="2"/>
        <v>https://download.lenovo.com/Images/Parts/00PA277/00PA277_details.jpg</v>
      </c>
      <c r="P21" t="str">
        <f t="shared" si="3"/>
        <v/>
      </c>
      <c r="Q21" t="str">
        <f t="shared" si="4"/>
        <v/>
      </c>
      <c r="R21" t="str">
        <f t="shared" si="5"/>
        <v/>
      </c>
      <c r="S21" t="str">
        <f t="shared" si="6"/>
        <v/>
      </c>
      <c r="T21" t="str">
        <f t="shared" si="7"/>
        <v/>
      </c>
      <c r="U21" t="str">
        <f t="shared" si="8"/>
        <v/>
      </c>
      <c r="V21" s="43">
        <f>MATCH(G21,options!$D$1:$D$20,0)</f>
        <v>16</v>
      </c>
    </row>
    <row r="22" spans="1:22" ht="18" x14ac:dyDescent="0.2">
      <c r="B22" s="51"/>
      <c r="C22" s="42" t="b">
        <f>FALSE()</f>
        <v>0</v>
      </c>
      <c r="D22" s="42" t="b">
        <f>FALSE()</f>
        <v>0</v>
      </c>
      <c r="E22" s="62">
        <v>5714401501190</v>
      </c>
      <c r="F22" s="60" t="s">
        <v>607</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44" t="b">
        <f>TRUE()</f>
        <v>1</v>
      </c>
      <c r="J22" s="45" t="b">
        <v>1</v>
      </c>
      <c r="K22" s="63" t="s">
        <v>620</v>
      </c>
      <c r="L22" s="46" t="b">
        <v>0</v>
      </c>
      <c r="M22" s="47" t="str">
        <f t="shared" si="0"/>
        <v>https://download.lenovo.com/Images/Parts/00PA311/00PA311_A.jpg</v>
      </c>
      <c r="N22" s="47" t="str">
        <f t="shared" si="1"/>
        <v>https://download.lenovo.com/Images/Parts/00PA311/00PA311_B.jpg</v>
      </c>
      <c r="O22" s="48" t="str">
        <f t="shared" si="2"/>
        <v>https://download.lenovo.com/Images/Parts/00PA311/00PA311_details.jpg</v>
      </c>
      <c r="P22" t="str">
        <f t="shared" si="3"/>
        <v/>
      </c>
      <c r="Q22" t="str">
        <f t="shared" si="4"/>
        <v/>
      </c>
      <c r="R22" t="str">
        <f t="shared" si="5"/>
        <v/>
      </c>
      <c r="S22" t="str">
        <f t="shared" si="6"/>
        <v/>
      </c>
      <c r="T22" t="str">
        <f t="shared" si="7"/>
        <v/>
      </c>
      <c r="U22" t="str">
        <f t="shared" si="8"/>
        <v/>
      </c>
      <c r="V22" s="43">
        <f>MATCH(G22,options!$D$1:$D$20,0)</f>
        <v>17</v>
      </c>
    </row>
    <row r="23" spans="1:22" ht="57" x14ac:dyDescent="0.2">
      <c r="A23" s="38" t="s">
        <v>406</v>
      </c>
      <c r="B23" s="39"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t="b">
        <v>1</v>
      </c>
      <c r="D23" s="42" t="b">
        <f>FALSE()</f>
        <v>0</v>
      </c>
      <c r="E23" s="62">
        <v>5714401501206</v>
      </c>
      <c r="F23" s="60" t="s">
        <v>608</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1</v>
      </c>
      <c r="K23" s="63" t="s">
        <v>630</v>
      </c>
      <c r="L23" s="46" t="b">
        <v>1</v>
      </c>
      <c r="M23" s="47" t="str">
        <f t="shared" si="0"/>
        <v>https://raw.githubusercontent.com/PatrickVibild/TellusAmazonPictures/master/pictures/Lenovo/P50/BL/US/1.jpg</v>
      </c>
      <c r="N23" s="47" t="str">
        <f t="shared" si="1"/>
        <v>https://raw.githubusercontent.com/PatrickVibild/TellusAmazonPictures/master/pictures/Lenovo/P50/BL/US/2.jpg</v>
      </c>
      <c r="O23" s="48" t="str">
        <f t="shared" si="2"/>
        <v>https://raw.githubusercontent.com/PatrickVibild/TellusAmazonPictures/master/pictures/Lenovo/P50/BL/US/3.jpg</v>
      </c>
      <c r="P23" t="str">
        <f t="shared" si="3"/>
        <v>https://raw.githubusercontent.com/PatrickVibild/TellusAmazonPictures/master/pictures/Lenovo/P50/BL/US/4.jpg</v>
      </c>
      <c r="Q23" t="str">
        <f t="shared" si="4"/>
        <v>https://raw.githubusercontent.com/PatrickVibild/TellusAmazonPictures/master/pictures/Lenovo/P50/BL/US/5.jpg</v>
      </c>
      <c r="R23" t="str">
        <f t="shared" si="5"/>
        <v>https://raw.githubusercontent.com/PatrickVibild/TellusAmazonPictures/master/pictures/Lenovo/P50/BL/US/6.jpg</v>
      </c>
      <c r="S23" t="str">
        <f t="shared" si="6"/>
        <v>https://raw.githubusercontent.com/PatrickVibild/TellusAmazonPictures/master/pictures/Lenovo/P50/BL/US/7.jpg</v>
      </c>
      <c r="T23" t="str">
        <f t="shared" si="7"/>
        <v>https://raw.githubusercontent.com/PatrickVibild/TellusAmazonPictures/master/pictures/Lenovo/P50/BL/US/8.jpg</v>
      </c>
      <c r="U23" t="str">
        <f t="shared" si="8"/>
        <v>https://raw.githubusercontent.com/PatrickVibild/TellusAmazonPictures/master/pictures/Lenovo/P50/BL/US/9.jpg</v>
      </c>
      <c r="V23" s="43">
        <f>MATCH(G23,options!$D$1:$D$20,0)</f>
        <v>18</v>
      </c>
    </row>
    <row r="24" spans="1:22" ht="57" x14ac:dyDescent="0.2">
      <c r="A24" s="38" t="s">
        <v>408</v>
      </c>
      <c r="B24" s="39"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E24" s="61"/>
      <c r="F24" s="37"/>
      <c r="G24" s="4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4"/>
      <c r="J24" s="45"/>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t="e">
        <f>MATCH(G24,options!$D$1:$D$20,0)</f>
        <v>#N/A</v>
      </c>
    </row>
    <row r="25" spans="1:22" ht="43" x14ac:dyDescent="0.2">
      <c r="A25" s="38" t="s">
        <v>409</v>
      </c>
      <c r="B25" s="39"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E25" s="61"/>
      <c r="F25" s="37"/>
      <c r="G25" s="4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4"/>
      <c r="J25" s="45"/>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t="e">
        <f>MATCH(G25,options!$D$1:$D$20,0)</f>
        <v>#N/A</v>
      </c>
    </row>
    <row r="26" spans="1:22" ht="15" x14ac:dyDescent="0.2">
      <c r="A26" s="38" t="s">
        <v>410</v>
      </c>
      <c r="B26" s="39" t="str">
        <f>IF(Values!$B$36=English!$B$2,English!B6, IF(Values!$B$36=German!$B$2,German!B6, IF(Values!$B$36=Italian!$B$2,Italian!B6, IF(Values!$B$36=Spanish!$B$2, Spanish!B6, IF(Values!$B$36=French!$B$2, French!B6, IF(Values!$B$36=Dutch!$B$2,Dutch!B6, IF(Values!$B$36=English!$D$32, English!D36, 0)))))))</f>
        <v>👉  DISPOSITION - {flag} {language} rétroéclairé.</v>
      </c>
      <c r="E26" s="61"/>
      <c r="F26" s="37"/>
      <c r="G26" s="4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4"/>
      <c r="J26" s="45"/>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t="e">
        <f>MATCH(G26,options!$D$1:$D$20,0)</f>
        <v>#N/A</v>
      </c>
    </row>
    <row r="27" spans="1:22" ht="57" x14ac:dyDescent="0.2">
      <c r="A27" s="38" t="s">
        <v>409</v>
      </c>
      <c r="B27" s="39" t="str">
        <f>IF(Values!$B$36=English!$B$2,English!B7, IF(Values!$B$36=German!$B$2,German!B7, IF(Values!$B$36=Italian!$B$2,Italian!B7, IF(Values!$B$36=Spanish!$B$2, Spanish!B7, IF(Values!$B$36=French!$B$2, French!B7, IF(Values!$B$36=Dutch!$B$2,Dutch!B7, IF(Values!$B$36=English!$D$32, English!D37, 0)))))))</f>
        <v xml:space="preserve">👉 COMPATIBLE AVEC - Lenovo {model}. Veuillez vérifier attentivement l'image et la description avant d'acheter un clavier. Cela garantit que vous obtenez le bon clavier d'ordinateur portable pour votre ordinateur. Installation super facile. </v>
      </c>
      <c r="E27" s="61"/>
      <c r="F27" s="37"/>
      <c r="G27" s="4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4"/>
      <c r="J27" s="45"/>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t="e">
        <f>MATCH(G27,options!$D$1:$D$20,0)</f>
        <v>#N/A</v>
      </c>
    </row>
    <row r="28" spans="1:22" ht="15" x14ac:dyDescent="0.2">
      <c r="B28" s="53"/>
      <c r="E28" s="61"/>
      <c r="F28" s="37"/>
      <c r="G28" s="4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4"/>
      <c r="J28" s="45"/>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t="e">
        <f>MATCH(G28,options!$D$1:$D$20,0)</f>
        <v>#N/A</v>
      </c>
    </row>
    <row r="29" spans="1:22" ht="57" x14ac:dyDescent="0.2">
      <c r="A29" s="38" t="s">
        <v>411</v>
      </c>
      <c r="B29" s="39"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E29" s="61"/>
      <c r="F29" s="37"/>
      <c r="G29" s="4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4"/>
      <c r="J29" s="45"/>
      <c r="K29" s="4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t="e">
        <f>MATCH(G29,options!$D$1:$D$20,0)</f>
        <v>#N/A</v>
      </c>
    </row>
    <row r="30" spans="1:22" ht="15" x14ac:dyDescent="0.2">
      <c r="B30" s="53"/>
      <c r="E30" s="61"/>
      <c r="F30" s="37"/>
      <c r="G30" s="4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4"/>
      <c r="J30" s="45"/>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t="e">
        <f>MATCH(G30,options!$D$1:$D$20,0)</f>
        <v>#N/A</v>
      </c>
    </row>
    <row r="31" spans="1:22" ht="57" x14ac:dyDescent="0.2">
      <c r="A31" s="38" t="s">
        <v>412</v>
      </c>
      <c r="B31" s="39"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E31" s="61"/>
      <c r="F31" s="37"/>
      <c r="G31" s="4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4"/>
      <c r="J31" s="45"/>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t="e">
        <f>MATCH(G31,options!$D$1:$D$20,0)</f>
        <v>#N/A</v>
      </c>
    </row>
    <row r="32" spans="1:22" ht="15" x14ac:dyDescent="0.2">
      <c r="E32" s="61"/>
      <c r="F32" s="37"/>
      <c r="G32" s="4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4"/>
      <c r="J32" s="45"/>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t="e">
        <f>MATCH(G32,options!$D$1:$D$20,0)</f>
        <v>#N/A</v>
      </c>
    </row>
    <row r="33" spans="1:22" ht="15" x14ac:dyDescent="0.2">
      <c r="A33" s="38" t="s">
        <v>413</v>
      </c>
      <c r="B33" s="39" t="str">
        <f>IF(Values!$B$36=English!$B$2,English!B14, IF(Values!$B$36=German!$B$2,German!B14, IF(Values!$B$36=Italian!$B$2,Italian!B14, IF(Values!$B$36=Spanish!$B$2, Spanish!B14, IF(Values!$B$36=French!$B$2, French!B14, IF(Values!$B$36=Dutch!$B$2,Dutch!B14, IF(Values!$B$36=English!$D$32, English!B14, 0)))))))</f>
        <v>👉  DISPOSITION - {flag} {language} non rétroéclairé.</v>
      </c>
      <c r="E33" s="61"/>
      <c r="F33" s="37"/>
      <c r="G33" s="4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4"/>
      <c r="J33" s="45"/>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t="e">
        <f>MATCH(G33,options!$D$1:$D$20,0)</f>
        <v>#N/A</v>
      </c>
    </row>
    <row r="34" spans="1:22" ht="15" x14ac:dyDescent="0.2">
      <c r="E34" s="61"/>
      <c r="F34" s="37"/>
      <c r="G34" s="4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4"/>
      <c r="J34" s="45"/>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t="e">
        <f>MATCH(G34,options!$D$1:$D$20,0)</f>
        <v>#N/A</v>
      </c>
    </row>
    <row r="35" spans="1:22" ht="15" x14ac:dyDescent="0.2">
      <c r="E35" s="61"/>
      <c r="F35" s="37"/>
      <c r="G35" s="4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4"/>
      <c r="J35" s="45"/>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t="e">
        <f>MATCH(G35,options!$D$1:$D$20,0)</f>
        <v>#N/A</v>
      </c>
    </row>
    <row r="36" spans="1:22" ht="14" x14ac:dyDescent="0.15">
      <c r="A36" s="38" t="s">
        <v>414</v>
      </c>
      <c r="B36" s="52" t="s">
        <v>374</v>
      </c>
      <c r="E36" s="37"/>
      <c r="F36" s="37"/>
      <c r="G36" s="4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4"/>
      <c r="J36" s="45"/>
      <c r="K36" s="37"/>
      <c r="L36" s="46" t="b">
        <f>FALSE()</f>
        <v>0</v>
      </c>
      <c r="M36" s="47" t="str">
        <f t="shared" ref="M36:M67" si="11">IF(ISBLANK(K36),"",IF(L36, "https://raw.githubusercontent.com/PatrickVibild/TellusAmazonPictures/master/pictures/"&amp;K36&amp;"/1.jpg","https://download.lenovo.com/Images/Parts/"&amp;K36&amp;"/"&amp;K36&amp;"_A.jpg"))</f>
        <v/>
      </c>
      <c r="N36" s="47" t="str">
        <f t="shared" ref="N36:N67" si="12">IF(ISBLANK(K36),"",IF(L36, "https://raw.githubusercontent.com/PatrickVibild/TellusAmazonPictures/master/pictures/"&amp;K36&amp;"/2.jpg","https://download.lenovo.com/Images/Parts/"&amp;K36&amp;"/"&amp;K36&amp;"_B.jpg"))</f>
        <v/>
      </c>
      <c r="O36" s="4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3" t="e">
        <f>MATCH(G36,options!$D$1:$D$20,0)</f>
        <v>#N/A</v>
      </c>
    </row>
    <row r="37" spans="1:22" ht="14" x14ac:dyDescent="0.15">
      <c r="A37" t="s">
        <v>416</v>
      </c>
      <c r="B37" s="52" t="s">
        <v>420</v>
      </c>
      <c r="E37" s="37"/>
      <c r="F37" s="37"/>
      <c r="G37" s="4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4"/>
      <c r="J37" s="45"/>
      <c r="K37" s="37"/>
      <c r="L37" s="46" t="b">
        <f>FALSE()</f>
        <v>0</v>
      </c>
      <c r="M37" s="47" t="str">
        <f t="shared" si="11"/>
        <v/>
      </c>
      <c r="N37" s="47" t="str">
        <f t="shared" si="12"/>
        <v/>
      </c>
      <c r="O37" s="48" t="str">
        <f t="shared" si="13"/>
        <v/>
      </c>
      <c r="P37" t="str">
        <f t="shared" si="14"/>
        <v/>
      </c>
      <c r="Q37" t="str">
        <f t="shared" si="15"/>
        <v/>
      </c>
      <c r="R37" t="str">
        <f t="shared" si="16"/>
        <v/>
      </c>
      <c r="S37" t="str">
        <f t="shared" si="17"/>
        <v/>
      </c>
      <c r="T37" t="str">
        <f t="shared" si="18"/>
        <v/>
      </c>
      <c r="U37" t="str">
        <f t="shared" si="19"/>
        <v/>
      </c>
      <c r="V37" s="43" t="e">
        <f>MATCH(G37,options!$D$1:$D$20,0)</f>
        <v>#N/A</v>
      </c>
    </row>
    <row r="38" spans="1:22" x14ac:dyDescent="0.15">
      <c r="E38" s="37"/>
      <c r="F38" s="37"/>
      <c r="G38" s="4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4"/>
      <c r="J38" s="45"/>
      <c r="K38" s="37"/>
      <c r="L38" s="46" t="b">
        <f>FALSE()</f>
        <v>0</v>
      </c>
      <c r="M38" s="47" t="str">
        <f t="shared" si="11"/>
        <v/>
      </c>
      <c r="N38" s="47" t="str">
        <f t="shared" si="12"/>
        <v/>
      </c>
      <c r="O38" s="48" t="str">
        <f t="shared" si="13"/>
        <v/>
      </c>
      <c r="P38" t="str">
        <f t="shared" si="14"/>
        <v/>
      </c>
      <c r="Q38" t="str">
        <f t="shared" si="15"/>
        <v/>
      </c>
      <c r="R38" t="str">
        <f t="shared" si="16"/>
        <v/>
      </c>
      <c r="S38" t="str">
        <f t="shared" si="17"/>
        <v/>
      </c>
      <c r="T38" t="str">
        <f t="shared" si="18"/>
        <v/>
      </c>
      <c r="U38" t="str">
        <f t="shared" si="19"/>
        <v/>
      </c>
      <c r="V38" s="43" t="e">
        <f>MATCH(G38,options!$D$1:$D$20,0)</f>
        <v>#N/A</v>
      </c>
    </row>
    <row r="39" spans="1:22" x14ac:dyDescent="0.15">
      <c r="E39" s="37"/>
      <c r="F39" s="37"/>
      <c r="G39" s="4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4"/>
      <c r="J39" s="45"/>
      <c r="K39" s="37"/>
      <c r="L39" s="46" t="b">
        <f>FALSE()</f>
        <v>0</v>
      </c>
      <c r="M39" s="47" t="str">
        <f t="shared" si="11"/>
        <v/>
      </c>
      <c r="N39" s="47" t="str">
        <f t="shared" si="12"/>
        <v/>
      </c>
      <c r="O39" s="48" t="str">
        <f t="shared" si="13"/>
        <v/>
      </c>
      <c r="P39" t="str">
        <f t="shared" si="14"/>
        <v/>
      </c>
      <c r="Q39" t="str">
        <f t="shared" si="15"/>
        <v/>
      </c>
      <c r="R39" t="str">
        <f t="shared" si="16"/>
        <v/>
      </c>
      <c r="S39" t="str">
        <f t="shared" si="17"/>
        <v/>
      </c>
      <c r="T39" t="str">
        <f t="shared" si="18"/>
        <v/>
      </c>
      <c r="U39" t="str">
        <f t="shared" si="19"/>
        <v/>
      </c>
      <c r="V39" s="43" t="e">
        <f>MATCH(G39,options!$D$1:$D$20,0)</f>
        <v>#N/A</v>
      </c>
    </row>
    <row r="40" spans="1:22" x14ac:dyDescent="0.15">
      <c r="E40" s="37"/>
      <c r="F40" s="37"/>
      <c r="G40" s="4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4"/>
      <c r="J40" s="45"/>
      <c r="K40" s="37"/>
      <c r="L40" s="46" t="b">
        <f>FALSE()</f>
        <v>0</v>
      </c>
      <c r="M40" s="47" t="str">
        <f t="shared" si="11"/>
        <v/>
      </c>
      <c r="N40" s="47" t="str">
        <f t="shared" si="12"/>
        <v/>
      </c>
      <c r="O40" s="48" t="str">
        <f t="shared" si="13"/>
        <v/>
      </c>
      <c r="P40" t="str">
        <f t="shared" si="14"/>
        <v/>
      </c>
      <c r="Q40" t="str">
        <f t="shared" si="15"/>
        <v/>
      </c>
      <c r="R40" t="str">
        <f t="shared" si="16"/>
        <v/>
      </c>
      <c r="S40" t="str">
        <f t="shared" si="17"/>
        <v/>
      </c>
      <c r="T40" t="str">
        <f t="shared" si="18"/>
        <v/>
      </c>
      <c r="U40" t="str">
        <f t="shared" si="19"/>
        <v/>
      </c>
      <c r="V40" s="43" t="e">
        <f>MATCH(G40,options!$D$1:$D$20,0)</f>
        <v>#N/A</v>
      </c>
    </row>
    <row r="41" spans="1:22" x14ac:dyDescent="0.15">
      <c r="E41" s="37"/>
      <c r="F41" s="37"/>
      <c r="G41" s="4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4"/>
      <c r="J41" s="45"/>
      <c r="K41" s="37"/>
      <c r="L41" s="46" t="b">
        <f>FALSE()</f>
        <v>0</v>
      </c>
      <c r="M41" s="47" t="str">
        <f t="shared" si="11"/>
        <v/>
      </c>
      <c r="N41" s="47" t="str">
        <f t="shared" si="12"/>
        <v/>
      </c>
      <c r="O41" s="48" t="str">
        <f t="shared" si="13"/>
        <v/>
      </c>
      <c r="P41" t="str">
        <f t="shared" si="14"/>
        <v/>
      </c>
      <c r="Q41" t="str">
        <f t="shared" si="15"/>
        <v/>
      </c>
      <c r="R41" t="str">
        <f t="shared" si="16"/>
        <v/>
      </c>
      <c r="S41" t="str">
        <f t="shared" si="17"/>
        <v/>
      </c>
      <c r="T41" t="str">
        <f t="shared" si="18"/>
        <v/>
      </c>
      <c r="U41" t="str">
        <f t="shared" si="19"/>
        <v/>
      </c>
      <c r="V41" s="43" t="e">
        <f>MATCH(G41,options!$D$1:$D$20,0)</f>
        <v>#N/A</v>
      </c>
    </row>
    <row r="42" spans="1:22" x14ac:dyDescent="0.15">
      <c r="E42" s="37"/>
      <c r="F42" s="37"/>
      <c r="G42" s="4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4"/>
      <c r="J42" s="45"/>
      <c r="K42" s="37"/>
      <c r="L42" s="46" t="b">
        <f>FALSE()</f>
        <v>0</v>
      </c>
      <c r="M42" s="47" t="str">
        <f t="shared" si="11"/>
        <v/>
      </c>
      <c r="N42" s="47" t="str">
        <f t="shared" si="12"/>
        <v/>
      </c>
      <c r="O42" s="48" t="str">
        <f t="shared" si="13"/>
        <v/>
      </c>
      <c r="P42" t="str">
        <f t="shared" si="14"/>
        <v/>
      </c>
      <c r="Q42" t="str">
        <f t="shared" si="15"/>
        <v/>
      </c>
      <c r="R42" t="str">
        <f t="shared" si="16"/>
        <v/>
      </c>
      <c r="S42" t="str">
        <f t="shared" si="17"/>
        <v/>
      </c>
      <c r="T42" t="str">
        <f t="shared" si="18"/>
        <v/>
      </c>
      <c r="U42" t="str">
        <f t="shared" si="19"/>
        <v/>
      </c>
      <c r="V42" s="43" t="e">
        <f>MATCH(G42,options!$D$1:$D$20,0)</f>
        <v>#N/A</v>
      </c>
    </row>
    <row r="43" spans="1:22" x14ac:dyDescent="0.15">
      <c r="E43" s="37"/>
      <c r="F43" s="37"/>
      <c r="G43" s="4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4"/>
      <c r="J43" s="45"/>
      <c r="K43" s="37"/>
      <c r="L43" s="46" t="b">
        <f>FALSE()</f>
        <v>0</v>
      </c>
      <c r="M43" s="47" t="str">
        <f t="shared" si="11"/>
        <v/>
      </c>
      <c r="N43" s="47" t="str">
        <f t="shared" si="12"/>
        <v/>
      </c>
      <c r="O43" s="48" t="str">
        <f t="shared" si="13"/>
        <v/>
      </c>
      <c r="P43" t="str">
        <f t="shared" si="14"/>
        <v/>
      </c>
      <c r="Q43" t="str">
        <f t="shared" si="15"/>
        <v/>
      </c>
      <c r="R43" t="str">
        <f t="shared" si="16"/>
        <v/>
      </c>
      <c r="S43" t="str">
        <f t="shared" si="17"/>
        <v/>
      </c>
      <c r="T43" t="str">
        <f t="shared" si="18"/>
        <v/>
      </c>
      <c r="U43" t="str">
        <f t="shared" si="19"/>
        <v/>
      </c>
      <c r="V43" s="43" t="e">
        <f>MATCH(G43,options!$D$1:$D$20,0)</f>
        <v>#N/A</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1"/>
        <v/>
      </c>
      <c r="N44" s="47" t="str">
        <f t="shared" si="12"/>
        <v/>
      </c>
      <c r="O44" s="48" t="str">
        <f t="shared" si="13"/>
        <v/>
      </c>
      <c r="P44" t="str">
        <f t="shared" si="14"/>
        <v/>
      </c>
      <c r="Q44" t="str">
        <f t="shared" si="15"/>
        <v/>
      </c>
      <c r="R44" t="str">
        <f t="shared" si="16"/>
        <v/>
      </c>
      <c r="S44" t="str">
        <f t="shared" si="17"/>
        <v/>
      </c>
      <c r="T44" t="str">
        <f t="shared" si="18"/>
        <v/>
      </c>
      <c r="U44" t="str">
        <f t="shared" si="19"/>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1"/>
        <v/>
      </c>
      <c r="N45" s="47" t="str">
        <f t="shared" si="12"/>
        <v/>
      </c>
      <c r="O45" s="48" t="str">
        <f t="shared" si="13"/>
        <v/>
      </c>
      <c r="P45" t="str">
        <f t="shared" si="14"/>
        <v/>
      </c>
      <c r="Q45" t="str">
        <f t="shared" si="15"/>
        <v/>
      </c>
      <c r="R45" t="str">
        <f t="shared" si="16"/>
        <v/>
      </c>
      <c r="S45" t="str">
        <f t="shared" si="17"/>
        <v/>
      </c>
      <c r="T45" t="str">
        <f t="shared" si="18"/>
        <v/>
      </c>
      <c r="U45" t="str">
        <f t="shared" si="19"/>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1"/>
        <v/>
      </c>
      <c r="N46" s="47" t="str">
        <f t="shared" si="12"/>
        <v/>
      </c>
      <c r="O46" s="48" t="str">
        <f t="shared" si="13"/>
        <v/>
      </c>
      <c r="P46" t="str">
        <f t="shared" si="14"/>
        <v/>
      </c>
      <c r="Q46" t="str">
        <f t="shared" si="15"/>
        <v/>
      </c>
      <c r="R46" t="str">
        <f t="shared" si="16"/>
        <v/>
      </c>
      <c r="S46" t="str">
        <f t="shared" si="17"/>
        <v/>
      </c>
      <c r="T46" t="str">
        <f t="shared" si="18"/>
        <v/>
      </c>
      <c r="U46" t="str">
        <f t="shared" si="19"/>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1"/>
        <v/>
      </c>
      <c r="N47" s="47" t="str">
        <f t="shared" si="12"/>
        <v/>
      </c>
      <c r="O47" s="48" t="str">
        <f t="shared" si="13"/>
        <v/>
      </c>
      <c r="P47" t="str">
        <f t="shared" si="14"/>
        <v/>
      </c>
      <c r="Q47" t="str">
        <f t="shared" si="15"/>
        <v/>
      </c>
      <c r="R47" t="str">
        <f t="shared" si="16"/>
        <v/>
      </c>
      <c r="S47" t="str">
        <f t="shared" si="17"/>
        <v/>
      </c>
      <c r="T47" t="str">
        <f t="shared" si="18"/>
        <v/>
      </c>
      <c r="U47" t="str">
        <f t="shared" si="19"/>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1"/>
        <v/>
      </c>
      <c r="N48" s="47" t="str">
        <f t="shared" si="12"/>
        <v/>
      </c>
      <c r="O48" s="48" t="str">
        <f t="shared" si="13"/>
        <v/>
      </c>
      <c r="P48" t="str">
        <f t="shared" si="14"/>
        <v/>
      </c>
      <c r="Q48" t="str">
        <f t="shared" si="15"/>
        <v/>
      </c>
      <c r="R48" t="str">
        <f t="shared" si="16"/>
        <v/>
      </c>
      <c r="S48" t="str">
        <f t="shared" si="17"/>
        <v/>
      </c>
      <c r="T48" t="str">
        <f t="shared" si="18"/>
        <v/>
      </c>
      <c r="U48" t="str">
        <f t="shared" si="19"/>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1"/>
        <v/>
      </c>
      <c r="N49" s="47" t="str">
        <f t="shared" si="12"/>
        <v/>
      </c>
      <c r="O49" s="48" t="str">
        <f t="shared" si="13"/>
        <v/>
      </c>
      <c r="P49" t="str">
        <f t="shared" si="14"/>
        <v/>
      </c>
      <c r="Q49" t="str">
        <f t="shared" si="15"/>
        <v/>
      </c>
      <c r="R49" t="str">
        <f t="shared" si="16"/>
        <v/>
      </c>
      <c r="S49" t="str">
        <f t="shared" si="17"/>
        <v/>
      </c>
      <c r="T49" t="str">
        <f t="shared" si="18"/>
        <v/>
      </c>
      <c r="U49" t="str">
        <f t="shared" si="19"/>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1"/>
        <v/>
      </c>
      <c r="N50" s="47" t="str">
        <f t="shared" si="12"/>
        <v/>
      </c>
      <c r="O50" s="48" t="str">
        <f t="shared" si="13"/>
        <v/>
      </c>
      <c r="P50" t="str">
        <f t="shared" si="14"/>
        <v/>
      </c>
      <c r="Q50" t="str">
        <f t="shared" si="15"/>
        <v/>
      </c>
      <c r="R50" t="str">
        <f t="shared" si="16"/>
        <v/>
      </c>
      <c r="S50" t="str">
        <f t="shared" si="17"/>
        <v/>
      </c>
      <c r="T50" t="str">
        <f t="shared" si="18"/>
        <v/>
      </c>
      <c r="U50" t="str">
        <f t="shared" si="19"/>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1"/>
        <v/>
      </c>
      <c r="N51" s="47" t="str">
        <f t="shared" si="12"/>
        <v/>
      </c>
      <c r="O51" s="48" t="str">
        <f t="shared" si="13"/>
        <v/>
      </c>
      <c r="P51" t="str">
        <f t="shared" si="14"/>
        <v/>
      </c>
      <c r="Q51" t="str">
        <f t="shared" si="15"/>
        <v/>
      </c>
      <c r="R51" t="str">
        <f t="shared" si="16"/>
        <v/>
      </c>
      <c r="S51" t="str">
        <f t="shared" si="17"/>
        <v/>
      </c>
      <c r="T51" t="str">
        <f t="shared" si="18"/>
        <v/>
      </c>
      <c r="U51" t="str">
        <f t="shared" si="19"/>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1"/>
        <v/>
      </c>
      <c r="N52" s="47" t="str">
        <f t="shared" si="12"/>
        <v/>
      </c>
      <c r="O52" s="48" t="str">
        <f t="shared" si="13"/>
        <v/>
      </c>
      <c r="P52" t="str">
        <f t="shared" si="14"/>
        <v/>
      </c>
      <c r="Q52" t="str">
        <f t="shared" si="15"/>
        <v/>
      </c>
      <c r="R52" t="str">
        <f t="shared" si="16"/>
        <v/>
      </c>
      <c r="S52" t="str">
        <f t="shared" si="17"/>
        <v/>
      </c>
      <c r="T52" t="str">
        <f t="shared" si="18"/>
        <v/>
      </c>
      <c r="U52" t="str">
        <f t="shared" si="19"/>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11"/>
        <v/>
      </c>
      <c r="N53" s="47" t="str">
        <f t="shared" si="12"/>
        <v/>
      </c>
      <c r="O53" s="48" t="str">
        <f t="shared" si="13"/>
        <v/>
      </c>
      <c r="P53" t="str">
        <f t="shared" si="14"/>
        <v/>
      </c>
      <c r="Q53" t="str">
        <f t="shared" si="15"/>
        <v/>
      </c>
      <c r="R53" t="str">
        <f t="shared" si="16"/>
        <v/>
      </c>
      <c r="S53" t="str">
        <f t="shared" si="17"/>
        <v/>
      </c>
      <c r="T53" t="str">
        <f t="shared" si="18"/>
        <v/>
      </c>
      <c r="U53" t="str">
        <f t="shared" si="19"/>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11"/>
        <v/>
      </c>
      <c r="N54" s="47" t="str">
        <f t="shared" si="12"/>
        <v/>
      </c>
      <c r="O54" s="48" t="str">
        <f t="shared" si="13"/>
        <v/>
      </c>
      <c r="P54" t="str">
        <f t="shared" si="14"/>
        <v/>
      </c>
      <c r="Q54" t="str">
        <f t="shared" si="15"/>
        <v/>
      </c>
      <c r="R54" t="str">
        <f t="shared" si="16"/>
        <v/>
      </c>
      <c r="S54" t="str">
        <f t="shared" si="17"/>
        <v/>
      </c>
      <c r="T54" t="str">
        <f t="shared" si="18"/>
        <v/>
      </c>
      <c r="U54" t="str">
        <f t="shared" si="1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11"/>
        <v/>
      </c>
      <c r="N55" s="47" t="str">
        <f t="shared" si="12"/>
        <v/>
      </c>
      <c r="O55" s="48" t="str">
        <f t="shared" si="13"/>
        <v/>
      </c>
      <c r="P55" t="str">
        <f t="shared" si="14"/>
        <v/>
      </c>
      <c r="Q55" t="str">
        <f t="shared" si="15"/>
        <v/>
      </c>
      <c r="R55" t="str">
        <f t="shared" si="16"/>
        <v/>
      </c>
      <c r="S55" t="str">
        <f t="shared" si="17"/>
        <v/>
      </c>
      <c r="T55" t="str">
        <f t="shared" si="18"/>
        <v/>
      </c>
      <c r="U55" t="str">
        <f t="shared" si="1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11"/>
        <v/>
      </c>
      <c r="N56" s="47" t="str">
        <f t="shared" si="12"/>
        <v/>
      </c>
      <c r="O56" s="48" t="str">
        <f t="shared" si="13"/>
        <v/>
      </c>
      <c r="P56" t="str">
        <f t="shared" si="14"/>
        <v/>
      </c>
      <c r="Q56" t="str">
        <f t="shared" si="15"/>
        <v/>
      </c>
      <c r="R56" t="str">
        <f t="shared" si="16"/>
        <v/>
      </c>
      <c r="S56" t="str">
        <f t="shared" si="17"/>
        <v/>
      </c>
      <c r="T56" t="str">
        <f t="shared" si="18"/>
        <v/>
      </c>
      <c r="U56" t="str">
        <f t="shared" si="1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11"/>
        <v/>
      </c>
      <c r="N57" s="47" t="str">
        <f t="shared" si="12"/>
        <v/>
      </c>
      <c r="O57" s="48" t="str">
        <f t="shared" si="13"/>
        <v/>
      </c>
      <c r="P57" t="str">
        <f t="shared" si="14"/>
        <v/>
      </c>
      <c r="Q57" t="str">
        <f t="shared" si="15"/>
        <v/>
      </c>
      <c r="R57" t="str">
        <f t="shared" si="16"/>
        <v/>
      </c>
      <c r="S57" t="str">
        <f t="shared" si="17"/>
        <v/>
      </c>
      <c r="T57" t="str">
        <f t="shared" si="18"/>
        <v/>
      </c>
      <c r="U57" t="str">
        <f t="shared" si="1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11"/>
        <v/>
      </c>
      <c r="N58" s="47" t="str">
        <f t="shared" si="12"/>
        <v/>
      </c>
      <c r="O58" s="48" t="str">
        <f t="shared" si="13"/>
        <v/>
      </c>
      <c r="P58" t="str">
        <f t="shared" si="14"/>
        <v/>
      </c>
      <c r="Q58" t="str">
        <f t="shared" si="15"/>
        <v/>
      </c>
      <c r="R58" t="str">
        <f t="shared" si="16"/>
        <v/>
      </c>
      <c r="S58" t="str">
        <f t="shared" si="17"/>
        <v/>
      </c>
      <c r="T58" t="str">
        <f t="shared" si="18"/>
        <v/>
      </c>
      <c r="U58" t="str">
        <f t="shared" si="1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11"/>
        <v/>
      </c>
      <c r="N59" s="47" t="str">
        <f t="shared" si="12"/>
        <v/>
      </c>
      <c r="O59" s="48" t="str">
        <f t="shared" si="13"/>
        <v/>
      </c>
      <c r="P59" t="str">
        <f t="shared" si="14"/>
        <v/>
      </c>
      <c r="Q59" t="str">
        <f t="shared" si="15"/>
        <v/>
      </c>
      <c r="R59" t="str">
        <f t="shared" si="16"/>
        <v/>
      </c>
      <c r="S59" t="str">
        <f t="shared" si="17"/>
        <v/>
      </c>
      <c r="T59" t="str">
        <f t="shared" si="18"/>
        <v/>
      </c>
      <c r="U59" t="str">
        <f t="shared" si="1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11"/>
        <v/>
      </c>
      <c r="N60" s="47" t="str">
        <f t="shared" si="12"/>
        <v/>
      </c>
      <c r="O60" s="48" t="str">
        <f t="shared" si="13"/>
        <v/>
      </c>
      <c r="P60" t="str">
        <f t="shared" si="14"/>
        <v/>
      </c>
      <c r="Q60" t="str">
        <f t="shared" si="15"/>
        <v/>
      </c>
      <c r="R60" t="str">
        <f t="shared" si="16"/>
        <v/>
      </c>
      <c r="S60" t="str">
        <f t="shared" si="17"/>
        <v/>
      </c>
      <c r="T60" t="str">
        <f t="shared" si="18"/>
        <v/>
      </c>
      <c r="U60" t="str">
        <f t="shared" si="1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11"/>
        <v/>
      </c>
      <c r="N61" s="47" t="str">
        <f t="shared" si="12"/>
        <v/>
      </c>
      <c r="O61" s="48" t="str">
        <f t="shared" si="13"/>
        <v/>
      </c>
      <c r="P61" t="str">
        <f t="shared" si="14"/>
        <v/>
      </c>
      <c r="Q61" t="str">
        <f t="shared" si="15"/>
        <v/>
      </c>
      <c r="R61" t="str">
        <f t="shared" si="16"/>
        <v/>
      </c>
      <c r="S61" t="str">
        <f t="shared" si="17"/>
        <v/>
      </c>
      <c r="T61" t="str">
        <f t="shared" si="18"/>
        <v/>
      </c>
      <c r="U61" t="str">
        <f t="shared" si="1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11"/>
        <v/>
      </c>
      <c r="N62" s="47" t="str">
        <f t="shared" si="12"/>
        <v/>
      </c>
      <c r="O62" s="48" t="str">
        <f t="shared" si="13"/>
        <v/>
      </c>
      <c r="P62" t="str">
        <f t="shared" si="14"/>
        <v/>
      </c>
      <c r="Q62" t="str">
        <f t="shared" si="15"/>
        <v/>
      </c>
      <c r="R62" t="str">
        <f t="shared" si="16"/>
        <v/>
      </c>
      <c r="S62" t="str">
        <f t="shared" si="17"/>
        <v/>
      </c>
      <c r="T62" t="str">
        <f t="shared" si="18"/>
        <v/>
      </c>
      <c r="U62" t="str">
        <f t="shared" si="1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11"/>
        <v/>
      </c>
      <c r="N63" s="47" t="str">
        <f t="shared" si="12"/>
        <v/>
      </c>
      <c r="O63" s="48" t="str">
        <f t="shared" si="13"/>
        <v/>
      </c>
      <c r="P63" t="str">
        <f t="shared" si="14"/>
        <v/>
      </c>
      <c r="Q63" t="str">
        <f t="shared" si="15"/>
        <v/>
      </c>
      <c r="R63" t="str">
        <f t="shared" si="16"/>
        <v/>
      </c>
      <c r="S63" t="str">
        <f t="shared" si="17"/>
        <v/>
      </c>
      <c r="T63" t="str">
        <f t="shared" si="18"/>
        <v/>
      </c>
      <c r="U63" t="str">
        <f t="shared" si="1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11"/>
        <v/>
      </c>
      <c r="N64" s="47" t="str">
        <f t="shared" si="12"/>
        <v/>
      </c>
      <c r="O64" s="48" t="str">
        <f t="shared" si="13"/>
        <v/>
      </c>
      <c r="P64" t="str">
        <f t="shared" si="14"/>
        <v/>
      </c>
      <c r="Q64" t="str">
        <f t="shared" si="15"/>
        <v/>
      </c>
      <c r="R64" t="str">
        <f t="shared" si="16"/>
        <v/>
      </c>
      <c r="S64" t="str">
        <f t="shared" si="17"/>
        <v/>
      </c>
      <c r="T64" t="str">
        <f t="shared" si="18"/>
        <v/>
      </c>
      <c r="U64" t="str">
        <f t="shared" si="1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11"/>
        <v/>
      </c>
      <c r="N65" s="47" t="str">
        <f t="shared" si="12"/>
        <v/>
      </c>
      <c r="O65" s="48" t="str">
        <f t="shared" si="13"/>
        <v/>
      </c>
      <c r="P65" t="str">
        <f t="shared" si="14"/>
        <v/>
      </c>
      <c r="Q65" t="str">
        <f t="shared" si="15"/>
        <v/>
      </c>
      <c r="R65" t="str">
        <f t="shared" si="16"/>
        <v/>
      </c>
      <c r="S65" t="str">
        <f t="shared" si="17"/>
        <v/>
      </c>
      <c r="T65" t="str">
        <f t="shared" si="18"/>
        <v/>
      </c>
      <c r="U65" t="str">
        <f t="shared" si="1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11"/>
        <v/>
      </c>
      <c r="N66" s="47" t="str">
        <f t="shared" si="12"/>
        <v/>
      </c>
      <c r="O66" s="48" t="str">
        <f t="shared" si="13"/>
        <v/>
      </c>
      <c r="P66" t="str">
        <f t="shared" si="14"/>
        <v/>
      </c>
      <c r="Q66" t="str">
        <f t="shared" si="15"/>
        <v/>
      </c>
      <c r="R66" t="str">
        <f t="shared" si="16"/>
        <v/>
      </c>
      <c r="S66" t="str">
        <f t="shared" si="17"/>
        <v/>
      </c>
      <c r="T66" t="str">
        <f t="shared" si="18"/>
        <v/>
      </c>
      <c r="U66" t="str">
        <f t="shared" si="1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11"/>
        <v/>
      </c>
      <c r="N67" s="47" t="str">
        <f t="shared" si="12"/>
        <v/>
      </c>
      <c r="O67" s="48" t="str">
        <f t="shared" si="13"/>
        <v/>
      </c>
      <c r="P67" t="str">
        <f t="shared" si="14"/>
        <v/>
      </c>
      <c r="Q67" t="str">
        <f t="shared" si="15"/>
        <v/>
      </c>
      <c r="R67" t="str">
        <f t="shared" si="16"/>
        <v/>
      </c>
      <c r="S67" t="str">
        <f t="shared" si="17"/>
        <v/>
      </c>
      <c r="T67" t="str">
        <f t="shared" si="18"/>
        <v/>
      </c>
      <c r="U67" t="str">
        <f t="shared" si="1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29">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29"/>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29"/>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29"/>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7" sqref="B7"/>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582</v>
      </c>
    </row>
    <row r="11" spans="1:2" x14ac:dyDescent="0.15">
      <c r="B11" t="s">
        <v>581</v>
      </c>
    </row>
    <row r="14" spans="1:2" x14ac:dyDescent="0.15">
      <c r="B14" s="58" t="s">
        <v>450</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57" t="s">
        <v>451</v>
      </c>
    </row>
    <row r="4" spans="1:2" ht="16" x14ac:dyDescent="0.2">
      <c r="B4" s="57" t="s">
        <v>452</v>
      </c>
    </row>
    <row r="5" spans="1:2" ht="16" x14ac:dyDescent="0.2">
      <c r="B5" s="57" t="s">
        <v>453</v>
      </c>
    </row>
    <row r="6" spans="1:2" ht="16" x14ac:dyDescent="0.2">
      <c r="B6" s="57" t="s">
        <v>454</v>
      </c>
    </row>
    <row r="7" spans="1:2" ht="16" x14ac:dyDescent="0.2">
      <c r="B7" s="57" t="s">
        <v>455</v>
      </c>
    </row>
    <row r="8" spans="1:2" x14ac:dyDescent="0.15">
      <c r="A8" t="s">
        <v>456</v>
      </c>
      <c r="B8" t="s">
        <v>457</v>
      </c>
    </row>
    <row r="9" spans="1:2" x14ac:dyDescent="0.15">
      <c r="A9" t="s">
        <v>458</v>
      </c>
      <c r="B9" t="s">
        <v>459</v>
      </c>
    </row>
    <row r="10" spans="1:2" x14ac:dyDescent="0.15">
      <c r="B10" t="s">
        <v>583</v>
      </c>
    </row>
    <row r="11" spans="1:2" x14ac:dyDescent="0.15">
      <c r="B11" t="s">
        <v>584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7" sqref="B7"/>
    </sheetView>
  </sheetViews>
  <sheetFormatPr baseColWidth="10" defaultColWidth="12" defaultRowHeight="13" x14ac:dyDescent="0.15"/>
  <sheetData>
    <row r="1" spans="1:2" x14ac:dyDescent="0.15">
      <c r="B1" s="58"/>
    </row>
    <row r="2" spans="1:2" x14ac:dyDescent="0.15">
      <c r="B2" s="58" t="s">
        <v>379</v>
      </c>
    </row>
    <row r="3" spans="1:2" x14ac:dyDescent="0.15">
      <c r="B3" s="58" t="s">
        <v>479</v>
      </c>
    </row>
    <row r="4" spans="1:2" x14ac:dyDescent="0.15">
      <c r="B4" s="58" t="s">
        <v>480</v>
      </c>
    </row>
    <row r="5" spans="1:2" x14ac:dyDescent="0.15">
      <c r="B5" s="58" t="s">
        <v>481</v>
      </c>
    </row>
    <row r="6" spans="1:2" x14ac:dyDescent="0.15">
      <c r="B6" s="58" t="s">
        <v>482</v>
      </c>
    </row>
    <row r="7" spans="1:2" x14ac:dyDescent="0.15">
      <c r="B7" s="58" t="s">
        <v>483</v>
      </c>
    </row>
    <row r="8" spans="1:2" x14ac:dyDescent="0.15">
      <c r="A8" t="s">
        <v>456</v>
      </c>
      <c r="B8" s="58" t="s">
        <v>484</v>
      </c>
    </row>
    <row r="9" spans="1:2" x14ac:dyDescent="0.15">
      <c r="A9" t="s">
        <v>458</v>
      </c>
      <c r="B9" s="58" t="s">
        <v>485</v>
      </c>
    </row>
    <row r="10" spans="1:2" x14ac:dyDescent="0.15">
      <c r="B10" s="58" t="s">
        <v>585</v>
      </c>
    </row>
    <row r="11" spans="1:2" x14ac:dyDescent="0.15">
      <c r="B11" s="58" t="s">
        <v>586</v>
      </c>
    </row>
    <row r="12" spans="1:2" x14ac:dyDescent="0.15">
      <c r="B12" s="58"/>
    </row>
    <row r="13" spans="1:2" x14ac:dyDescent="0.15">
      <c r="B13" s="58"/>
    </row>
    <row r="14" spans="1:2" x14ac:dyDescent="0.15">
      <c r="B14" s="58" t="s">
        <v>486</v>
      </c>
    </row>
    <row r="15" spans="1:2" x14ac:dyDescent="0.15">
      <c r="B15" s="58"/>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3" sqref="B3"/>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57" t="s">
        <v>511</v>
      </c>
    </row>
    <row r="9" spans="2:2" x14ac:dyDescent="0.15">
      <c r="B9" t="s">
        <v>512</v>
      </c>
    </row>
    <row r="10" spans="2:2" x14ac:dyDescent="0.15">
      <c r="B10" s="58" t="s">
        <v>587</v>
      </c>
    </row>
    <row r="11" spans="2:2" x14ac:dyDescent="0.15">
      <c r="B11" s="58" t="s">
        <v>588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57" t="s">
        <v>532</v>
      </c>
    </row>
    <row r="4" spans="2:2" ht="16" x14ac:dyDescent="0.2">
      <c r="B4" s="57" t="s">
        <v>533</v>
      </c>
    </row>
    <row r="5" spans="2:2" x14ac:dyDescent="0.15">
      <c r="B5" t="s">
        <v>534</v>
      </c>
    </row>
    <row r="6" spans="2:2" ht="16" x14ac:dyDescent="0.2">
      <c r="B6" s="57" t="s">
        <v>535</v>
      </c>
    </row>
    <row r="7" spans="2:2" ht="16" x14ac:dyDescent="0.2">
      <c r="B7" s="57" t="s">
        <v>536</v>
      </c>
    </row>
    <row r="8" spans="2:2" x14ac:dyDescent="0.15">
      <c r="B8" t="s">
        <v>537</v>
      </c>
    </row>
    <row r="9" spans="2:2" x14ac:dyDescent="0.15">
      <c r="B9" t="s">
        <v>538</v>
      </c>
    </row>
    <row r="10" spans="2:2" x14ac:dyDescent="0.15">
      <c r="B10" t="s">
        <v>589</v>
      </c>
    </row>
    <row r="11" spans="2:2" x14ac:dyDescent="0.15">
      <c r="B11" t="s">
        <v>590</v>
      </c>
    </row>
    <row r="14" spans="2:2" ht="16" x14ac:dyDescent="0.2">
      <c r="B14" s="57"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591</v>
      </c>
    </row>
    <row r="11" spans="2:2" x14ac:dyDescent="0.15">
      <c r="B11" t="s">
        <v>592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2024-07-24T17:34:40Z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