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P51/"/>
    </mc:Choice>
  </mc:AlternateContent>
  <xr:revisionPtr revIDLastSave="0" documentId="13_ncr:1_{47156B41-3078-B44C-A1A9-D9CC1A19B685}" xr6:coauthVersionLast="47" xr6:coauthVersionMax="47"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21" i="2"/>
  <c r="O5" i="2"/>
  <c r="O6" i="2"/>
  <c r="O7" i="2"/>
  <c r="O8" i="2"/>
  <c r="O9" i="2"/>
  <c r="O10" i="2"/>
  <c r="O11" i="2"/>
  <c r="O12" i="2"/>
  <c r="O13" i="2"/>
  <c r="O14" i="2"/>
  <c r="O15" i="2"/>
  <c r="O16" i="2"/>
  <c r="O17" i="2"/>
  <c r="O18" i="2"/>
  <c r="O19" i="2"/>
  <c r="O20" i="2"/>
  <c r="O21" i="2"/>
  <c r="O22" i="2"/>
  <c r="O23" i="1" s="1"/>
  <c r="O22" i="1"/>
  <c r="M7" i="2"/>
  <c r="N7" i="2"/>
  <c r="P7" i="2"/>
  <c r="Q7" i="2"/>
  <c r="R7" i="2"/>
  <c r="R8" i="1" s="1"/>
  <c r="S7" i="2"/>
  <c r="T7" i="2"/>
  <c r="U7" i="2"/>
  <c r="N16" i="2"/>
  <c r="N17" i="1" s="1"/>
  <c r="M16" i="2"/>
  <c r="M17" i="1" s="1"/>
  <c r="B1" i="2"/>
  <c r="B2" i="3"/>
  <c r="B1" i="3"/>
  <c r="V104" i="2"/>
  <c r="H104" i="2" s="1"/>
  <c r="O104" i="2"/>
  <c r="N104" i="2"/>
  <c r="M104" i="2"/>
  <c r="V103" i="2"/>
  <c r="H103" i="2" s="1"/>
  <c r="U103" i="2"/>
  <c r="T103" i="2"/>
  <c r="S103" i="2"/>
  <c r="R103" i="2"/>
  <c r="Q103" i="2"/>
  <c r="P103" i="2"/>
  <c r="O103" i="2"/>
  <c r="N103" i="2"/>
  <c r="M103" i="2"/>
  <c r="V102" i="2"/>
  <c r="H102" i="2" s="1"/>
  <c r="U102" i="2"/>
  <c r="T102" i="2"/>
  <c r="S102" i="2"/>
  <c r="R102" i="2"/>
  <c r="Q102" i="2"/>
  <c r="P102" i="2"/>
  <c r="O102" i="2"/>
  <c r="N102" i="2"/>
  <c r="M102" i="2"/>
  <c r="V101" i="2"/>
  <c r="H101" i="2" s="1"/>
  <c r="U101" i="2"/>
  <c r="T101" i="2"/>
  <c r="S101" i="2"/>
  <c r="R101" i="2"/>
  <c r="Q101" i="2"/>
  <c r="P101" i="2"/>
  <c r="O101" i="2"/>
  <c r="N101" i="2"/>
  <c r="M101" i="2"/>
  <c r="V100" i="2"/>
  <c r="H100" i="2" s="1"/>
  <c r="U100" i="2"/>
  <c r="T100" i="2"/>
  <c r="S100" i="2"/>
  <c r="R100" i="2"/>
  <c r="Q100" i="2"/>
  <c r="P100" i="2"/>
  <c r="O100" i="2"/>
  <c r="N100" i="2"/>
  <c r="M100" i="2"/>
  <c r="V99" i="2"/>
  <c r="H99" i="2" s="1"/>
  <c r="U99" i="2"/>
  <c r="T99" i="2"/>
  <c r="S99" i="2"/>
  <c r="R99" i="2"/>
  <c r="Q99" i="2"/>
  <c r="P99" i="2"/>
  <c r="O99" i="2"/>
  <c r="N99" i="2"/>
  <c r="M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H93" i="2" s="1"/>
  <c r="U93" i="2"/>
  <c r="T93" i="2"/>
  <c r="S93" i="2"/>
  <c r="R93" i="2"/>
  <c r="Q93" i="2"/>
  <c r="P93" i="2"/>
  <c r="O93" i="2"/>
  <c r="N93" i="2"/>
  <c r="M93" i="2"/>
  <c r="V92" i="2"/>
  <c r="U92" i="2"/>
  <c r="T92" i="2"/>
  <c r="S92" i="2"/>
  <c r="R92" i="2"/>
  <c r="Q92" i="2"/>
  <c r="P92" i="2"/>
  <c r="O92" i="2"/>
  <c r="N92" i="2"/>
  <c r="M92" i="2"/>
  <c r="H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H88" i="2" s="1"/>
  <c r="U88" i="2"/>
  <c r="T88" i="2"/>
  <c r="S88" i="2"/>
  <c r="R88" i="2"/>
  <c r="Q88" i="2"/>
  <c r="P88" i="2"/>
  <c r="O88" i="2"/>
  <c r="N88" i="2"/>
  <c r="M88" i="2"/>
  <c r="V87" i="2"/>
  <c r="H87" i="2" s="1"/>
  <c r="U87" i="2"/>
  <c r="T87" i="2"/>
  <c r="S87" i="2"/>
  <c r="R87" i="2"/>
  <c r="Q87" i="2"/>
  <c r="P87" i="2"/>
  <c r="O87" i="2"/>
  <c r="N87" i="2"/>
  <c r="M87" i="2"/>
  <c r="V86" i="2"/>
  <c r="H86" i="2" s="1"/>
  <c r="U86" i="2"/>
  <c r="T86" i="2"/>
  <c r="S86" i="2"/>
  <c r="R86" i="2"/>
  <c r="Q86" i="2"/>
  <c r="P86" i="2"/>
  <c r="O86" i="2"/>
  <c r="N86" i="2"/>
  <c r="M86" i="2"/>
  <c r="V85" i="2"/>
  <c r="H85" i="2" s="1"/>
  <c r="U85" i="2"/>
  <c r="T85" i="2"/>
  <c r="S85" i="2"/>
  <c r="R85" i="2"/>
  <c r="Q85" i="2"/>
  <c r="P85" i="2"/>
  <c r="O85" i="2"/>
  <c r="N85" i="2"/>
  <c r="M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H81" i="2" s="1"/>
  <c r="U81" i="2"/>
  <c r="T81" i="2"/>
  <c r="S81" i="2"/>
  <c r="R81" i="2"/>
  <c r="Q81" i="2"/>
  <c r="P81" i="2"/>
  <c r="O81" i="2"/>
  <c r="N81" i="2"/>
  <c r="M81" i="2"/>
  <c r="V80" i="2"/>
  <c r="H80" i="2" s="1"/>
  <c r="U80" i="2"/>
  <c r="T80" i="2"/>
  <c r="S80" i="2"/>
  <c r="R80" i="2"/>
  <c r="Q80" i="2"/>
  <c r="P80" i="2"/>
  <c r="O80" i="2"/>
  <c r="N80" i="2"/>
  <c r="M80" i="2"/>
  <c r="V79" i="2"/>
  <c r="H79" i="2" s="1"/>
  <c r="U79" i="2"/>
  <c r="T79" i="2"/>
  <c r="S79" i="2"/>
  <c r="R79" i="2"/>
  <c r="Q79" i="2"/>
  <c r="P79" i="2"/>
  <c r="O79" i="2"/>
  <c r="N79" i="2"/>
  <c r="M79" i="2"/>
  <c r="V78" i="2"/>
  <c r="H78" i="2" s="1"/>
  <c r="U78" i="2"/>
  <c r="T78" i="2"/>
  <c r="S78" i="2"/>
  <c r="R78" i="2"/>
  <c r="Q78" i="2"/>
  <c r="P78" i="2"/>
  <c r="O78" i="2"/>
  <c r="N78" i="2"/>
  <c r="M78" i="2"/>
  <c r="V77" i="2"/>
  <c r="H77" i="2" s="1"/>
  <c r="U77" i="2"/>
  <c r="T77" i="2"/>
  <c r="S77" i="2"/>
  <c r="R77" i="2"/>
  <c r="Q77" i="2"/>
  <c r="P77" i="2"/>
  <c r="O77" i="2"/>
  <c r="N77" i="2"/>
  <c r="M77" i="2"/>
  <c r="V76" i="2"/>
  <c r="H76" i="2" s="1"/>
  <c r="U76" i="2"/>
  <c r="T76" i="2"/>
  <c r="S76" i="2"/>
  <c r="R76" i="2"/>
  <c r="Q76" i="2"/>
  <c r="P76" i="2"/>
  <c r="O76" i="2"/>
  <c r="N76" i="2"/>
  <c r="M76" i="2"/>
  <c r="V75" i="2"/>
  <c r="U75" i="2"/>
  <c r="T75" i="2"/>
  <c r="S75" i="2"/>
  <c r="R75" i="2"/>
  <c r="Q75" i="2"/>
  <c r="P75" i="2"/>
  <c r="O75" i="2"/>
  <c r="N75" i="2"/>
  <c r="M75" i="2"/>
  <c r="H75" i="2"/>
  <c r="V74" i="2"/>
  <c r="H74" i="2" s="1"/>
  <c r="U74" i="2"/>
  <c r="T74" i="2"/>
  <c r="S74" i="2"/>
  <c r="R74" i="2"/>
  <c r="Q74" i="2"/>
  <c r="P74" i="2"/>
  <c r="O74" i="2"/>
  <c r="N74" i="2"/>
  <c r="M74" i="2"/>
  <c r="V73" i="2"/>
  <c r="H73" i="2" s="1"/>
  <c r="U73" i="2"/>
  <c r="T73" i="2"/>
  <c r="S73" i="2"/>
  <c r="R73" i="2"/>
  <c r="Q73" i="2"/>
  <c r="P73" i="2"/>
  <c r="O73" i="2"/>
  <c r="N73" i="2"/>
  <c r="M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H68" i="2" s="1"/>
  <c r="U68" i="2"/>
  <c r="T68" i="2"/>
  <c r="S68" i="2"/>
  <c r="R68" i="2"/>
  <c r="Q68" i="2"/>
  <c r="P68" i="2"/>
  <c r="O68" i="2"/>
  <c r="N68" i="2"/>
  <c r="M68" i="2"/>
  <c r="V67" i="2"/>
  <c r="U67" i="2"/>
  <c r="T67" i="2"/>
  <c r="S67" i="2"/>
  <c r="R67" i="2"/>
  <c r="Q67" i="2"/>
  <c r="P67" i="2"/>
  <c r="O67" i="2"/>
  <c r="N67" i="2"/>
  <c r="M67" i="2"/>
  <c r="H67" i="2"/>
  <c r="V66" i="2"/>
  <c r="U66" i="2"/>
  <c r="T66" i="2"/>
  <c r="S66" i="2"/>
  <c r="R66" i="2"/>
  <c r="Q66" i="2"/>
  <c r="P66" i="2"/>
  <c r="O66" i="2"/>
  <c r="N66" i="2"/>
  <c r="M66" i="2"/>
  <c r="H66" i="2"/>
  <c r="V65" i="2"/>
  <c r="H65" i="2" s="1"/>
  <c r="U65" i="2"/>
  <c r="T65" i="2"/>
  <c r="S65" i="2"/>
  <c r="R65" i="2"/>
  <c r="Q65" i="2"/>
  <c r="P65" i="2"/>
  <c r="O65" i="2"/>
  <c r="N65" i="2"/>
  <c r="M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H61" i="2" s="1"/>
  <c r="U61" i="2"/>
  <c r="T61" i="2"/>
  <c r="S61" i="2"/>
  <c r="R61" i="2"/>
  <c r="Q61" i="2"/>
  <c r="P61" i="2"/>
  <c r="O61" i="2"/>
  <c r="N61" i="2"/>
  <c r="M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H57" i="2" s="1"/>
  <c r="U57" i="2"/>
  <c r="T57" i="2"/>
  <c r="S57" i="2"/>
  <c r="R57" i="2"/>
  <c r="Q57" i="2"/>
  <c r="P57" i="2"/>
  <c r="O57" i="2"/>
  <c r="N57" i="2"/>
  <c r="M57" i="2"/>
  <c r="V56" i="2"/>
  <c r="H56" i="2" s="1"/>
  <c r="U56" i="2"/>
  <c r="T56" i="2"/>
  <c r="S56" i="2"/>
  <c r="R56" i="2"/>
  <c r="Q56" i="2"/>
  <c r="P56" i="2"/>
  <c r="O56" i="2"/>
  <c r="N56" i="2"/>
  <c r="M56" i="2"/>
  <c r="V55" i="2"/>
  <c r="H55" i="2" s="1"/>
  <c r="U55" i="2"/>
  <c r="T55" i="2"/>
  <c r="S55" i="2"/>
  <c r="R55" i="2"/>
  <c r="Q55" i="2"/>
  <c r="P55" i="2"/>
  <c r="O55" i="2"/>
  <c r="N55" i="2"/>
  <c r="M55" i="2"/>
  <c r="V54" i="2"/>
  <c r="H54" i="2" s="1"/>
  <c r="U54" i="2"/>
  <c r="T54" i="2"/>
  <c r="S54" i="2"/>
  <c r="R54" i="2"/>
  <c r="Q54" i="2"/>
  <c r="P54" i="2"/>
  <c r="O54" i="2"/>
  <c r="N54" i="2"/>
  <c r="M54" i="2"/>
  <c r="V53" i="2"/>
  <c r="H53" i="2" s="1"/>
  <c r="U53" i="2"/>
  <c r="T53" i="2"/>
  <c r="S53" i="2"/>
  <c r="R53" i="2"/>
  <c r="Q53" i="2"/>
  <c r="P53" i="2"/>
  <c r="O53" i="2"/>
  <c r="N53" i="2"/>
  <c r="M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H48" i="2" s="1"/>
  <c r="U48" i="2"/>
  <c r="T48" i="2"/>
  <c r="S48" i="2"/>
  <c r="R48" i="2"/>
  <c r="Q48" i="2"/>
  <c r="P48" i="2"/>
  <c r="O48" i="2"/>
  <c r="N48" i="2"/>
  <c r="M48" i="2"/>
  <c r="V47" i="2"/>
  <c r="H47" i="2" s="1"/>
  <c r="U47" i="2"/>
  <c r="T47" i="2"/>
  <c r="S47" i="2"/>
  <c r="R47" i="2"/>
  <c r="Q47" i="2"/>
  <c r="P47" i="2"/>
  <c r="O47" i="2"/>
  <c r="N47" i="2"/>
  <c r="M47" i="2"/>
  <c r="V46" i="2"/>
  <c r="H46" i="2" s="1"/>
  <c r="U46" i="2"/>
  <c r="T46" i="2"/>
  <c r="S46" i="2"/>
  <c r="R46" i="2"/>
  <c r="Q46" i="2"/>
  <c r="P46" i="2"/>
  <c r="O46" i="2"/>
  <c r="N46" i="2"/>
  <c r="M46" i="2"/>
  <c r="V45" i="2"/>
  <c r="H45" i="2" s="1"/>
  <c r="U45" i="2"/>
  <c r="T45" i="2"/>
  <c r="S45" i="2"/>
  <c r="R45" i="2"/>
  <c r="Q45" i="2"/>
  <c r="P45" i="2"/>
  <c r="O45" i="2"/>
  <c r="N45" i="2"/>
  <c r="M45" i="2"/>
  <c r="V44" i="2"/>
  <c r="H44" i="2" s="1"/>
  <c r="U44" i="2"/>
  <c r="T44" i="2"/>
  <c r="S44" i="2"/>
  <c r="R44" i="2"/>
  <c r="Q44" i="2"/>
  <c r="P44" i="2"/>
  <c r="O44" i="2"/>
  <c r="N44" i="2"/>
  <c r="M44" i="2"/>
  <c r="V43" i="2"/>
  <c r="H43" i="2" s="1"/>
  <c r="U43" i="2"/>
  <c r="T43" i="2"/>
  <c r="S43" i="2"/>
  <c r="R43" i="2"/>
  <c r="Q43" i="2"/>
  <c r="P43" i="2"/>
  <c r="O43" i="2"/>
  <c r="N43" i="2"/>
  <c r="M43" i="2"/>
  <c r="L43" i="2"/>
  <c r="V42" i="2"/>
  <c r="H42" i="2" s="1"/>
  <c r="U42" i="2"/>
  <c r="T42" i="2"/>
  <c r="S42" i="2"/>
  <c r="R42" i="2"/>
  <c r="Q42" i="2"/>
  <c r="P42" i="2"/>
  <c r="O42" i="2"/>
  <c r="N42" i="2"/>
  <c r="M42" i="2"/>
  <c r="L42" i="2"/>
  <c r="V41" i="2"/>
  <c r="H41" i="2" s="1"/>
  <c r="U41" i="2"/>
  <c r="T41" i="2"/>
  <c r="S41" i="2"/>
  <c r="R41" i="2"/>
  <c r="Q41" i="2"/>
  <c r="P41" i="2"/>
  <c r="O41" i="2"/>
  <c r="N41" i="2"/>
  <c r="M41" i="2"/>
  <c r="L41" i="2"/>
  <c r="V40" i="2"/>
  <c r="H40" i="2" s="1"/>
  <c r="U40" i="2"/>
  <c r="T40" i="2"/>
  <c r="S40" i="2"/>
  <c r="R40" i="2"/>
  <c r="Q40" i="2"/>
  <c r="P40" i="2"/>
  <c r="O40" i="2"/>
  <c r="N40" i="2"/>
  <c r="M40" i="2"/>
  <c r="L40" i="2"/>
  <c r="V39" i="2"/>
  <c r="H39" i="2" s="1"/>
  <c r="U39" i="2"/>
  <c r="T39" i="2"/>
  <c r="S39" i="2"/>
  <c r="R39" i="2"/>
  <c r="Q39" i="2"/>
  <c r="P39" i="2"/>
  <c r="O39" i="2"/>
  <c r="N39" i="2"/>
  <c r="M39" i="2"/>
  <c r="L39" i="2"/>
  <c r="V38" i="2"/>
  <c r="H38" i="2" s="1"/>
  <c r="U38" i="2"/>
  <c r="T38" i="2"/>
  <c r="S38" i="2"/>
  <c r="R38" i="2"/>
  <c r="Q38" i="2"/>
  <c r="P38" i="2"/>
  <c r="O38" i="2"/>
  <c r="N38" i="2"/>
  <c r="M38" i="2"/>
  <c r="L38" i="2"/>
  <c r="V37" i="2"/>
  <c r="H37" i="2" s="1"/>
  <c r="U37" i="2"/>
  <c r="T37" i="2"/>
  <c r="S37" i="2"/>
  <c r="R37" i="2"/>
  <c r="Q37" i="2"/>
  <c r="P37" i="2"/>
  <c r="O37" i="2"/>
  <c r="N37" i="2"/>
  <c r="M37" i="2"/>
  <c r="L37" i="2"/>
  <c r="V36" i="2"/>
  <c r="H36" i="2" s="1"/>
  <c r="U36" i="2"/>
  <c r="T36" i="2"/>
  <c r="S36" i="2"/>
  <c r="R36" i="2"/>
  <c r="Q36" i="2"/>
  <c r="P36" i="2"/>
  <c r="O36" i="2"/>
  <c r="N36" i="2"/>
  <c r="M36" i="2"/>
  <c r="L36" i="2"/>
  <c r="V35" i="2"/>
  <c r="H35" i="2" s="1"/>
  <c r="U35" i="2"/>
  <c r="T35" i="2"/>
  <c r="S35" i="2"/>
  <c r="R35" i="2"/>
  <c r="Q35" i="2"/>
  <c r="P35" i="2"/>
  <c r="O35" i="2"/>
  <c r="N35" i="2"/>
  <c r="M35" i="2"/>
  <c r="L35" i="2"/>
  <c r="V34" i="2"/>
  <c r="H34" i="2" s="1"/>
  <c r="U34" i="2"/>
  <c r="T34" i="2"/>
  <c r="S34" i="2"/>
  <c r="R34" i="2"/>
  <c r="Q34" i="2"/>
  <c r="P34" i="2"/>
  <c r="O34" i="2"/>
  <c r="N34" i="2"/>
  <c r="M34" i="2"/>
  <c r="L34" i="2"/>
  <c r="V33" i="2"/>
  <c r="H33" i="2" s="1"/>
  <c r="U33" i="2"/>
  <c r="T33" i="2"/>
  <c r="S33" i="2"/>
  <c r="R33" i="2"/>
  <c r="Q33" i="2"/>
  <c r="P33" i="2"/>
  <c r="O33" i="2"/>
  <c r="N33" i="2"/>
  <c r="M33" i="2"/>
  <c r="L33" i="2"/>
  <c r="B33" i="2"/>
  <c r="V32" i="2"/>
  <c r="H32" i="2" s="1"/>
  <c r="U32" i="2"/>
  <c r="T32" i="2"/>
  <c r="S32" i="2"/>
  <c r="R32" i="2"/>
  <c r="Q32" i="2"/>
  <c r="P32" i="2"/>
  <c r="O32" i="2"/>
  <c r="N32" i="2"/>
  <c r="M32" i="2"/>
  <c r="L32" i="2"/>
  <c r="V31" i="2"/>
  <c r="H31" i="2" s="1"/>
  <c r="U31" i="2"/>
  <c r="T31" i="2"/>
  <c r="S31" i="2"/>
  <c r="R31" i="2"/>
  <c r="Q31" i="2"/>
  <c r="P31" i="2"/>
  <c r="O31" i="2"/>
  <c r="N31" i="2"/>
  <c r="M31" i="2"/>
  <c r="L31" i="2"/>
  <c r="B31" i="2"/>
  <c r="DP23" i="1" s="1"/>
  <c r="V30" i="2"/>
  <c r="H30" i="2" s="1"/>
  <c r="U30" i="2"/>
  <c r="T30" i="2"/>
  <c r="S30" i="2"/>
  <c r="R30" i="2"/>
  <c r="Q30" i="2"/>
  <c r="P30" i="2"/>
  <c r="O30" i="2"/>
  <c r="N30" i="2"/>
  <c r="M30" i="2"/>
  <c r="L30" i="2"/>
  <c r="V29" i="2"/>
  <c r="H29" i="2" s="1"/>
  <c r="U29" i="2"/>
  <c r="T29" i="2"/>
  <c r="S29" i="2"/>
  <c r="R29" i="2"/>
  <c r="Q29" i="2"/>
  <c r="P29" i="2"/>
  <c r="O29" i="2"/>
  <c r="N29" i="2"/>
  <c r="M29" i="2"/>
  <c r="L29" i="2"/>
  <c r="B29" i="2"/>
  <c r="AB18" i="1" s="1"/>
  <c r="V28" i="2"/>
  <c r="H28" i="2" s="1"/>
  <c r="U28" i="2"/>
  <c r="T28" i="2"/>
  <c r="S28" i="2"/>
  <c r="R28" i="2"/>
  <c r="Q28" i="2"/>
  <c r="P28" i="2"/>
  <c r="O28" i="2"/>
  <c r="N28" i="2"/>
  <c r="M28" i="2"/>
  <c r="L28" i="2"/>
  <c r="V27" i="2"/>
  <c r="H27" i="2" s="1"/>
  <c r="U27" i="2"/>
  <c r="T27" i="2"/>
  <c r="S27" i="2"/>
  <c r="R27" i="2"/>
  <c r="Q27" i="2"/>
  <c r="P27" i="2"/>
  <c r="O27" i="2"/>
  <c r="N27" i="2"/>
  <c r="M27" i="2"/>
  <c r="L27" i="2"/>
  <c r="B27" i="2"/>
  <c r="V26" i="2"/>
  <c r="H26" i="2" s="1"/>
  <c r="U26" i="2"/>
  <c r="T26" i="2"/>
  <c r="S26" i="2"/>
  <c r="R26" i="2"/>
  <c r="Q26" i="2"/>
  <c r="P26" i="2"/>
  <c r="O26" i="2"/>
  <c r="N26" i="2"/>
  <c r="M26" i="2"/>
  <c r="L26" i="2"/>
  <c r="B26" i="2"/>
  <c r="V25" i="2"/>
  <c r="H25" i="2" s="1"/>
  <c r="U25" i="2"/>
  <c r="T25" i="2"/>
  <c r="S25" i="2"/>
  <c r="R25" i="2"/>
  <c r="Q25" i="2"/>
  <c r="P25" i="2"/>
  <c r="O25" i="2"/>
  <c r="N25" i="2"/>
  <c r="M25" i="2"/>
  <c r="L25" i="2"/>
  <c r="B25" i="2"/>
  <c r="V24" i="2"/>
  <c r="H24" i="2" s="1"/>
  <c r="U24" i="2"/>
  <c r="T24" i="2"/>
  <c r="S24" i="2"/>
  <c r="R24" i="2"/>
  <c r="Q24" i="2"/>
  <c r="P24" i="2"/>
  <c r="O24" i="2"/>
  <c r="N24" i="2"/>
  <c r="M24" i="2"/>
  <c r="L24" i="2"/>
  <c r="B24" i="2"/>
  <c r="V23" i="2"/>
  <c r="H23" i="2" s="1"/>
  <c r="U23" i="2"/>
  <c r="S23" i="2"/>
  <c r="R23" i="2"/>
  <c r="R24" i="1" s="1"/>
  <c r="Q23" i="2"/>
  <c r="Q24" i="1" s="1"/>
  <c r="O23" i="2"/>
  <c r="O24" i="1" s="1"/>
  <c r="M23" i="2"/>
  <c r="M24" i="1" s="1"/>
  <c r="P23" i="2"/>
  <c r="P24" i="1" s="1"/>
  <c r="I23" i="2"/>
  <c r="D23" i="2"/>
  <c r="B23" i="2"/>
  <c r="V22" i="2"/>
  <c r="H22" i="2" s="1"/>
  <c r="U22" i="2"/>
  <c r="T22" i="2"/>
  <c r="S22" i="2"/>
  <c r="R22" i="2"/>
  <c r="Q22" i="2"/>
  <c r="P22" i="2"/>
  <c r="N22" i="2"/>
  <c r="M22" i="2"/>
  <c r="I22" i="2"/>
  <c r="D22" i="2"/>
  <c r="C22" i="2"/>
  <c r="V21" i="2"/>
  <c r="H21" i="2" s="1"/>
  <c r="U21" i="2"/>
  <c r="S21" i="2"/>
  <c r="R21" i="2"/>
  <c r="Q21" i="2"/>
  <c r="Q22" i="1" s="1"/>
  <c r="N21" i="2"/>
  <c r="N22" i="1" s="1"/>
  <c r="M21" i="2"/>
  <c r="P21" i="2"/>
  <c r="P22" i="1" s="1"/>
  <c r="I21" i="2"/>
  <c r="C21" i="2"/>
  <c r="V20" i="2"/>
  <c r="U20" i="2"/>
  <c r="U21" i="1" s="1"/>
  <c r="T20" i="2"/>
  <c r="T21" i="1" s="1"/>
  <c r="S20" i="2"/>
  <c r="R20" i="2"/>
  <c r="Q20" i="2"/>
  <c r="P20" i="2"/>
  <c r="N20" i="2"/>
  <c r="M20" i="2"/>
  <c r="I20" i="2"/>
  <c r="H20" i="2"/>
  <c r="AT21" i="1" s="1"/>
  <c r="D20" i="2"/>
  <c r="C20" i="2"/>
  <c r="V19" i="2"/>
  <c r="H19" i="2" s="1"/>
  <c r="U19" i="2"/>
  <c r="T19" i="2"/>
  <c r="S19" i="2"/>
  <c r="R19" i="2"/>
  <c r="R20" i="1" s="1"/>
  <c r="Q19" i="2"/>
  <c r="P19" i="2"/>
  <c r="N19" i="2"/>
  <c r="M19" i="2"/>
  <c r="I19" i="2"/>
  <c r="D19" i="2"/>
  <c r="C19" i="2"/>
  <c r="V18" i="2"/>
  <c r="H18" i="2" s="1"/>
  <c r="U18" i="2"/>
  <c r="T18" i="2"/>
  <c r="S18" i="2"/>
  <c r="R18" i="2"/>
  <c r="Q18" i="2"/>
  <c r="P18" i="2"/>
  <c r="N18" i="2"/>
  <c r="M18" i="2"/>
  <c r="I18" i="2"/>
  <c r="D18" i="2"/>
  <c r="C18" i="2"/>
  <c r="V17" i="2"/>
  <c r="U17" i="2"/>
  <c r="T17" i="2"/>
  <c r="S17" i="2"/>
  <c r="R17" i="2"/>
  <c r="Q17" i="2"/>
  <c r="P17" i="2"/>
  <c r="N17" i="2"/>
  <c r="M17" i="2"/>
  <c r="I17" i="2"/>
  <c r="H17" i="2"/>
  <c r="D17" i="2"/>
  <c r="C17" i="2"/>
  <c r="V16" i="2"/>
  <c r="U16" i="2"/>
  <c r="T16" i="2"/>
  <c r="S16" i="2"/>
  <c r="R16" i="2"/>
  <c r="R17" i="1" s="1"/>
  <c r="Q16" i="2"/>
  <c r="Q17" i="1" s="1"/>
  <c r="P16" i="2"/>
  <c r="P17" i="1" s="1"/>
  <c r="I16" i="2"/>
  <c r="H16" i="2"/>
  <c r="AT17" i="1" s="1"/>
  <c r="D16" i="2"/>
  <c r="C16" i="2"/>
  <c r="V15" i="2"/>
  <c r="H15" i="2" s="1"/>
  <c r="U15" i="2"/>
  <c r="T15" i="2"/>
  <c r="S15" i="2"/>
  <c r="R15" i="2"/>
  <c r="R16" i="1" s="1"/>
  <c r="Q15" i="2"/>
  <c r="Q16" i="1" s="1"/>
  <c r="P15" i="2"/>
  <c r="N15" i="2"/>
  <c r="M15" i="2"/>
  <c r="I15" i="2"/>
  <c r="D15" i="2"/>
  <c r="C15" i="2"/>
  <c r="V14" i="2"/>
  <c r="U14" i="2"/>
  <c r="T14" i="2"/>
  <c r="S14" i="2"/>
  <c r="R14" i="2"/>
  <c r="R15" i="1" s="1"/>
  <c r="Q14" i="2"/>
  <c r="P14" i="2"/>
  <c r="N14" i="2"/>
  <c r="M14" i="2"/>
  <c r="I14" i="2"/>
  <c r="H14" i="2"/>
  <c r="D14" i="2"/>
  <c r="C14" i="2"/>
  <c r="V13" i="2"/>
  <c r="U13" i="2"/>
  <c r="T13" i="2"/>
  <c r="S13" i="2"/>
  <c r="R13" i="2"/>
  <c r="Q13" i="2"/>
  <c r="P13" i="2"/>
  <c r="N13" i="2"/>
  <c r="M13" i="2"/>
  <c r="I13" i="2"/>
  <c r="H13" i="2"/>
  <c r="D13" i="2"/>
  <c r="C13" i="2"/>
  <c r="V12" i="2"/>
  <c r="H12" i="2" s="1"/>
  <c r="U12" i="2"/>
  <c r="T12" i="2"/>
  <c r="S12" i="2"/>
  <c r="S13" i="1" s="1"/>
  <c r="R12" i="2"/>
  <c r="Q12" i="2"/>
  <c r="P12" i="2"/>
  <c r="N12" i="2"/>
  <c r="M12" i="2"/>
  <c r="I12" i="2"/>
  <c r="D12" i="2"/>
  <c r="C12" i="2"/>
  <c r="V11" i="2"/>
  <c r="H11" i="2" s="1"/>
  <c r="U11" i="2"/>
  <c r="T11" i="2"/>
  <c r="S11" i="2"/>
  <c r="R11" i="2"/>
  <c r="Q11" i="2"/>
  <c r="P11" i="2"/>
  <c r="N11" i="2"/>
  <c r="M11" i="2"/>
  <c r="I11" i="2"/>
  <c r="D11" i="2"/>
  <c r="C11" i="2"/>
  <c r="V10" i="2"/>
  <c r="H10" i="2" s="1"/>
  <c r="U10" i="2"/>
  <c r="T10" i="2"/>
  <c r="S10" i="2"/>
  <c r="R10" i="2"/>
  <c r="Q10" i="2"/>
  <c r="P10" i="2"/>
  <c r="N10" i="2"/>
  <c r="M10" i="2"/>
  <c r="I10" i="2"/>
  <c r="D10" i="2"/>
  <c r="C10" i="2"/>
  <c r="V9" i="2"/>
  <c r="H9" i="2" s="1"/>
  <c r="U9" i="2"/>
  <c r="S9" i="2"/>
  <c r="R9" i="2"/>
  <c r="Q9" i="2"/>
  <c r="N9" i="2"/>
  <c r="M9" i="2"/>
  <c r="P9" i="2"/>
  <c r="P10" i="1" s="1"/>
  <c r="I9" i="2"/>
  <c r="D9" i="2"/>
  <c r="C9" i="2"/>
  <c r="B9" i="2"/>
  <c r="V8" i="2"/>
  <c r="H8" i="2" s="1"/>
  <c r="R8" i="2"/>
  <c r="P8" i="2"/>
  <c r="P9" i="1" s="1"/>
  <c r="O9" i="1"/>
  <c r="N8" i="2"/>
  <c r="Q8" i="2"/>
  <c r="Q9" i="1" s="1"/>
  <c r="I8" i="2"/>
  <c r="D8" i="2"/>
  <c r="C8" i="2"/>
  <c r="B8" i="2"/>
  <c r="V7" i="2"/>
  <c r="H7" i="2" s="1"/>
  <c r="I7" i="2"/>
  <c r="D7" i="2"/>
  <c r="C7" i="2"/>
  <c r="B7" i="2"/>
  <c r="V6" i="2"/>
  <c r="H6" i="2" s="1"/>
  <c r="S6" i="2"/>
  <c r="S7" i="1" s="1"/>
  <c r="I6" i="2"/>
  <c r="D6" i="2"/>
  <c r="C6" i="2"/>
  <c r="V5" i="2"/>
  <c r="H5" i="2" s="1"/>
  <c r="S5" i="2"/>
  <c r="S6" i="1" s="1"/>
  <c r="I5" i="2"/>
  <c r="D5" i="2"/>
  <c r="C5" i="2"/>
  <c r="V4" i="2"/>
  <c r="S4" i="2"/>
  <c r="S5" i="1" s="1"/>
  <c r="I4" i="2"/>
  <c r="H4" i="2"/>
  <c r="D4" i="2"/>
  <c r="C4" i="2"/>
  <c r="B2" i="2"/>
  <c r="F5"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FE24" i="1"/>
  <c r="EV24" i="1"/>
  <c r="ES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A24" i="1"/>
  <c r="Z24" i="1"/>
  <c r="Y24" i="1"/>
  <c r="X24" i="1"/>
  <c r="W24" i="1"/>
  <c r="U24" i="1"/>
  <c r="S24" i="1"/>
  <c r="L24" i="1"/>
  <c r="K24" i="1"/>
  <c r="J24" i="1"/>
  <c r="I24" i="1"/>
  <c r="H24" i="1"/>
  <c r="E24" i="1"/>
  <c r="D24" i="1"/>
  <c r="C24" i="1"/>
  <c r="B24" i="1"/>
  <c r="A24" i="1"/>
  <c r="FV23" i="1"/>
  <c r="FU23" i="1"/>
  <c r="FT23" i="1"/>
  <c r="FS23" i="1"/>
  <c r="FR23" i="1"/>
  <c r="FQ23" i="1"/>
  <c r="FP23" i="1"/>
  <c r="FO23" i="1"/>
  <c r="FM23" i="1"/>
  <c r="FJ23" i="1"/>
  <c r="FI23" i="1"/>
  <c r="FH23" i="1"/>
  <c r="FE23" i="1"/>
  <c r="EV23" i="1"/>
  <c r="ES23" i="1"/>
  <c r="DO23" i="1"/>
  <c r="DA23" i="1"/>
  <c r="CZ23" i="1"/>
  <c r="CV23" i="1"/>
  <c r="CU23" i="1"/>
  <c r="CT23" i="1"/>
  <c r="CS23" i="1"/>
  <c r="CR23" i="1"/>
  <c r="CQ23" i="1"/>
  <c r="CP23" i="1"/>
  <c r="CO23" i="1"/>
  <c r="CL23" i="1"/>
  <c r="CK23" i="1"/>
  <c r="CJ23" i="1"/>
  <c r="CI23" i="1"/>
  <c r="CH23" i="1"/>
  <c r="CG23" i="1"/>
  <c r="BH23" i="1"/>
  <c r="BG23" i="1"/>
  <c r="BF23" i="1"/>
  <c r="BE23" i="1"/>
  <c r="AV23" i="1"/>
  <c r="AM23" i="1"/>
  <c r="AK23" i="1"/>
  <c r="AJ23" i="1"/>
  <c r="AI23" i="1"/>
  <c r="AA23" i="1"/>
  <c r="Z23" i="1"/>
  <c r="Y23" i="1"/>
  <c r="X23" i="1"/>
  <c r="W23" i="1"/>
  <c r="U23" i="1"/>
  <c r="T23" i="1"/>
  <c r="S23" i="1"/>
  <c r="R23" i="1"/>
  <c r="Q23" i="1"/>
  <c r="P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S22" i="1"/>
  <c r="R22" i="1"/>
  <c r="M22" i="1"/>
  <c r="L22" i="1"/>
  <c r="K22" i="1"/>
  <c r="I22" i="1"/>
  <c r="H22" i="1"/>
  <c r="G22" i="1"/>
  <c r="E22" i="1"/>
  <c r="D22" i="1"/>
  <c r="C22" i="1"/>
  <c r="B22" i="1"/>
  <c r="A22" i="1"/>
  <c r="FV21" i="1"/>
  <c r="FU21" i="1"/>
  <c r="FT21" i="1"/>
  <c r="FS21" i="1"/>
  <c r="FR21" i="1"/>
  <c r="FQ21" i="1"/>
  <c r="FP21" i="1"/>
  <c r="FO21" i="1"/>
  <c r="FM21" i="1"/>
  <c r="FJ21" i="1"/>
  <c r="FI21" i="1"/>
  <c r="FH21" i="1"/>
  <c r="FE21" i="1"/>
  <c r="EV21" i="1"/>
  <c r="ES21" i="1"/>
  <c r="DO21" i="1"/>
  <c r="DA21" i="1"/>
  <c r="CZ21" i="1"/>
  <c r="CV21" i="1"/>
  <c r="CU21" i="1"/>
  <c r="CT21" i="1"/>
  <c r="CS21" i="1"/>
  <c r="CR21" i="1"/>
  <c r="CQ21" i="1"/>
  <c r="CP21" i="1"/>
  <c r="CO21" i="1"/>
  <c r="CL21" i="1"/>
  <c r="CK21" i="1"/>
  <c r="CJ21" i="1"/>
  <c r="CI21" i="1"/>
  <c r="CH21" i="1"/>
  <c r="CG21" i="1"/>
  <c r="BH21" i="1"/>
  <c r="BG21" i="1"/>
  <c r="BF21" i="1"/>
  <c r="BE21" i="1"/>
  <c r="AV21" i="1"/>
  <c r="AM21" i="1"/>
  <c r="AK21" i="1"/>
  <c r="AJ21" i="1"/>
  <c r="AI21" i="1"/>
  <c r="AA21" i="1"/>
  <c r="Z21" i="1"/>
  <c r="Y21" i="1"/>
  <c r="X21" i="1"/>
  <c r="W21" i="1"/>
  <c r="S21" i="1"/>
  <c r="R21" i="1"/>
  <c r="Q21" i="1"/>
  <c r="P21" i="1"/>
  <c r="N21" i="1"/>
  <c r="M21" i="1"/>
  <c r="L21" i="1"/>
  <c r="K21" i="1"/>
  <c r="J21" i="1"/>
  <c r="I21" i="1"/>
  <c r="H21" i="1"/>
  <c r="G21" i="1"/>
  <c r="E21" i="1"/>
  <c r="D21" i="1"/>
  <c r="C21" i="1"/>
  <c r="B21" i="1"/>
  <c r="A21" i="1"/>
  <c r="FV20" i="1"/>
  <c r="FU20" i="1"/>
  <c r="FT20" i="1"/>
  <c r="FS20" i="1"/>
  <c r="FR20" i="1"/>
  <c r="FQ20" i="1"/>
  <c r="FP20" i="1"/>
  <c r="FO20" i="1"/>
  <c r="FM20" i="1"/>
  <c r="FJ20" i="1"/>
  <c r="FI20" i="1"/>
  <c r="FH20" i="1"/>
  <c r="FE20" i="1"/>
  <c r="EV20" i="1"/>
  <c r="ES20" i="1"/>
  <c r="DO20" i="1"/>
  <c r="DA20" i="1"/>
  <c r="CZ20" i="1"/>
  <c r="CV20" i="1"/>
  <c r="CU20" i="1"/>
  <c r="CT20" i="1"/>
  <c r="CS20" i="1"/>
  <c r="CR20" i="1"/>
  <c r="CQ20" i="1"/>
  <c r="CP20" i="1"/>
  <c r="CO20" i="1"/>
  <c r="CL20" i="1"/>
  <c r="CK20" i="1"/>
  <c r="CJ20" i="1"/>
  <c r="CI20" i="1"/>
  <c r="CH20" i="1"/>
  <c r="CG20" i="1"/>
  <c r="BH20" i="1"/>
  <c r="BG20" i="1"/>
  <c r="BF20" i="1"/>
  <c r="BE20" i="1"/>
  <c r="AV20" i="1"/>
  <c r="AM20" i="1"/>
  <c r="AK20" i="1"/>
  <c r="AJ20" i="1"/>
  <c r="AI20" i="1"/>
  <c r="AA20" i="1"/>
  <c r="Z20" i="1"/>
  <c r="Y20" i="1"/>
  <c r="X20" i="1"/>
  <c r="W20" i="1"/>
  <c r="U20" i="1"/>
  <c r="T20" i="1"/>
  <c r="S20" i="1"/>
  <c r="Q20" i="1"/>
  <c r="P20" i="1"/>
  <c r="N20" i="1"/>
  <c r="M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DO19" i="1"/>
  <c r="DA19" i="1"/>
  <c r="CZ19" i="1"/>
  <c r="CV19" i="1"/>
  <c r="CU19" i="1"/>
  <c r="CT19" i="1"/>
  <c r="CS19" i="1"/>
  <c r="CR19" i="1"/>
  <c r="CQ19" i="1"/>
  <c r="CP19" i="1"/>
  <c r="CO19" i="1"/>
  <c r="CL19" i="1"/>
  <c r="CK19" i="1"/>
  <c r="CJ19" i="1"/>
  <c r="CI19" i="1"/>
  <c r="CH19" i="1"/>
  <c r="CG19" i="1"/>
  <c r="BH19" i="1"/>
  <c r="BG19" i="1"/>
  <c r="BF19" i="1"/>
  <c r="BE19" i="1"/>
  <c r="AV19" i="1"/>
  <c r="AM19" i="1"/>
  <c r="AK19" i="1"/>
  <c r="AJ19" i="1"/>
  <c r="AI19" i="1"/>
  <c r="AA19" i="1"/>
  <c r="Z19" i="1"/>
  <c r="Y19" i="1"/>
  <c r="X19" i="1"/>
  <c r="W19" i="1"/>
  <c r="U19" i="1"/>
  <c r="T19" i="1"/>
  <c r="S19" i="1"/>
  <c r="R19" i="1"/>
  <c r="Q19" i="1"/>
  <c r="P19" i="1"/>
  <c r="N19" i="1"/>
  <c r="M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DO18" i="1"/>
  <c r="DA18" i="1"/>
  <c r="CZ18" i="1"/>
  <c r="CV18" i="1"/>
  <c r="CU18" i="1"/>
  <c r="CT18" i="1"/>
  <c r="CS18" i="1"/>
  <c r="CR18" i="1"/>
  <c r="CQ18" i="1"/>
  <c r="CP18" i="1"/>
  <c r="CO18" i="1"/>
  <c r="CL18" i="1"/>
  <c r="CK18" i="1"/>
  <c r="CJ18" i="1"/>
  <c r="CI18" i="1"/>
  <c r="CH18" i="1"/>
  <c r="CG18" i="1"/>
  <c r="BH18" i="1"/>
  <c r="BG18" i="1"/>
  <c r="BF18" i="1"/>
  <c r="BE18" i="1"/>
  <c r="AV18" i="1"/>
  <c r="AT18" i="1"/>
  <c r="AM18" i="1"/>
  <c r="AL18" i="1"/>
  <c r="AK18" i="1"/>
  <c r="AJ18" i="1"/>
  <c r="AI18" i="1"/>
  <c r="AA18" i="1"/>
  <c r="Z18" i="1"/>
  <c r="Y18" i="1"/>
  <c r="X18" i="1"/>
  <c r="W18" i="1"/>
  <c r="U18" i="1"/>
  <c r="T18" i="1"/>
  <c r="S18" i="1"/>
  <c r="R18" i="1"/>
  <c r="Q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FE17" i="1"/>
  <c r="EV17" i="1"/>
  <c r="ES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I16" i="1"/>
  <c r="AA16" i="1"/>
  <c r="Z16" i="1"/>
  <c r="Y16" i="1"/>
  <c r="X16" i="1"/>
  <c r="W16" i="1"/>
  <c r="U16" i="1"/>
  <c r="T16" i="1"/>
  <c r="S16" i="1"/>
  <c r="P16" i="1"/>
  <c r="O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U15" i="1"/>
  <c r="T15" i="1"/>
  <c r="S15" i="1"/>
  <c r="Q15" i="1"/>
  <c r="P15" i="1"/>
  <c r="O15" i="1"/>
  <c r="N15" i="1"/>
  <c r="M15" i="1"/>
  <c r="L15" i="1"/>
  <c r="K15" i="1"/>
  <c r="J15" i="1"/>
  <c r="I15" i="1"/>
  <c r="H15" i="1"/>
  <c r="G15" i="1"/>
  <c r="E15" i="1"/>
  <c r="D15" i="1"/>
  <c r="C15" i="1"/>
  <c r="B15" i="1"/>
  <c r="A15" i="1"/>
  <c r="FV14" i="1"/>
  <c r="FU14" i="1"/>
  <c r="FT14" i="1"/>
  <c r="FS14" i="1"/>
  <c r="FR14" i="1"/>
  <c r="FQ14" i="1"/>
  <c r="FP14" i="1"/>
  <c r="FO14" i="1"/>
  <c r="FM14" i="1"/>
  <c r="FJ14" i="1"/>
  <c r="FI14" i="1"/>
  <c r="FH14" i="1"/>
  <c r="FE14" i="1"/>
  <c r="EV14" i="1"/>
  <c r="ES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A14" i="1"/>
  <c r="Z14" i="1"/>
  <c r="Y14" i="1"/>
  <c r="X14" i="1"/>
  <c r="W14" i="1"/>
  <c r="U14" i="1"/>
  <c r="T14" i="1"/>
  <c r="S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O13" i="1"/>
  <c r="DA13" i="1"/>
  <c r="CZ13" i="1"/>
  <c r="CV13" i="1"/>
  <c r="CU13" i="1"/>
  <c r="CT13" i="1"/>
  <c r="CS13" i="1"/>
  <c r="CR13" i="1"/>
  <c r="CQ13" i="1"/>
  <c r="CP13" i="1"/>
  <c r="CO13" i="1"/>
  <c r="CL13" i="1"/>
  <c r="CK13" i="1"/>
  <c r="CJ13" i="1"/>
  <c r="CI13" i="1"/>
  <c r="CH13" i="1"/>
  <c r="CG13" i="1"/>
  <c r="BH13" i="1"/>
  <c r="BG13" i="1"/>
  <c r="BF13" i="1"/>
  <c r="BE13" i="1"/>
  <c r="AV13" i="1"/>
  <c r="AM13" i="1"/>
  <c r="AK13" i="1"/>
  <c r="AJ13" i="1"/>
  <c r="AI13" i="1"/>
  <c r="AA13" i="1"/>
  <c r="Z13" i="1"/>
  <c r="Y13" i="1"/>
  <c r="X13" i="1"/>
  <c r="W13" i="1"/>
  <c r="U13" i="1"/>
  <c r="T13" i="1"/>
  <c r="R13" i="1"/>
  <c r="Q13" i="1"/>
  <c r="P13" i="1"/>
  <c r="N13" i="1"/>
  <c r="M13" i="1"/>
  <c r="L13" i="1"/>
  <c r="K13" i="1"/>
  <c r="J13" i="1"/>
  <c r="I13" i="1"/>
  <c r="H13" i="1"/>
  <c r="G13" i="1"/>
  <c r="E13" i="1"/>
  <c r="D13" i="1"/>
  <c r="C13" i="1"/>
  <c r="B13" i="1"/>
  <c r="A13" i="1"/>
  <c r="FV12" i="1"/>
  <c r="FU12" i="1"/>
  <c r="FT12" i="1"/>
  <c r="FS12" i="1"/>
  <c r="FR12" i="1"/>
  <c r="FQ12" i="1"/>
  <c r="FP12" i="1"/>
  <c r="FO12" i="1"/>
  <c r="FM12" i="1"/>
  <c r="FJ12" i="1"/>
  <c r="FI12" i="1"/>
  <c r="FH12" i="1"/>
  <c r="FE12" i="1"/>
  <c r="EV12" i="1"/>
  <c r="ES12" i="1"/>
  <c r="DO12" i="1"/>
  <c r="DA12" i="1"/>
  <c r="CZ12" i="1"/>
  <c r="CV12" i="1"/>
  <c r="CU12" i="1"/>
  <c r="CT12" i="1"/>
  <c r="CS12" i="1"/>
  <c r="CR12" i="1"/>
  <c r="CQ12" i="1"/>
  <c r="CP12" i="1"/>
  <c r="CO12" i="1"/>
  <c r="CL12" i="1"/>
  <c r="CK12" i="1"/>
  <c r="CJ12" i="1"/>
  <c r="CI12" i="1"/>
  <c r="CH12" i="1"/>
  <c r="CG12" i="1"/>
  <c r="BH12" i="1"/>
  <c r="BG12" i="1"/>
  <c r="BF12" i="1"/>
  <c r="BE12" i="1"/>
  <c r="AV12" i="1"/>
  <c r="AM12" i="1"/>
  <c r="AK12" i="1"/>
  <c r="AJ12" i="1"/>
  <c r="AI12" i="1"/>
  <c r="AA12" i="1"/>
  <c r="Z12" i="1"/>
  <c r="Y12" i="1"/>
  <c r="X12" i="1"/>
  <c r="W12" i="1"/>
  <c r="U12" i="1"/>
  <c r="T12" i="1"/>
  <c r="S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DO11" i="1"/>
  <c r="DA11" i="1"/>
  <c r="CZ11" i="1"/>
  <c r="CV11" i="1"/>
  <c r="CU11" i="1"/>
  <c r="CT11" i="1"/>
  <c r="CS11" i="1"/>
  <c r="CR11" i="1"/>
  <c r="CQ11" i="1"/>
  <c r="CP11" i="1"/>
  <c r="CO11" i="1"/>
  <c r="CL11" i="1"/>
  <c r="CK11" i="1"/>
  <c r="CJ11" i="1"/>
  <c r="CI11" i="1"/>
  <c r="CH11" i="1"/>
  <c r="CG11" i="1"/>
  <c r="BH11" i="1"/>
  <c r="BG11" i="1"/>
  <c r="BF11" i="1"/>
  <c r="BE11" i="1"/>
  <c r="AV11" i="1"/>
  <c r="AM11" i="1"/>
  <c r="AK11" i="1"/>
  <c r="AJ11" i="1"/>
  <c r="AI11" i="1"/>
  <c r="AA11" i="1"/>
  <c r="Z11" i="1"/>
  <c r="Y11" i="1"/>
  <c r="X11" i="1"/>
  <c r="W11" i="1"/>
  <c r="U11" i="1"/>
  <c r="T11" i="1"/>
  <c r="S11" i="1"/>
  <c r="R11" i="1"/>
  <c r="Q11" i="1"/>
  <c r="P11" i="1"/>
  <c r="O11" i="1"/>
  <c r="N11" i="1"/>
  <c r="M11" i="1"/>
  <c r="L11" i="1"/>
  <c r="K11" i="1"/>
  <c r="J11" i="1"/>
  <c r="I11" i="1"/>
  <c r="H11" i="1"/>
  <c r="G11" i="1"/>
  <c r="E11" i="1"/>
  <c r="D11" i="1"/>
  <c r="C11" i="1"/>
  <c r="B11" i="1"/>
  <c r="A11" i="1"/>
  <c r="FV10" i="1"/>
  <c r="FU10" i="1"/>
  <c r="FT10" i="1"/>
  <c r="FS10" i="1"/>
  <c r="FR10" i="1"/>
  <c r="FQ10" i="1"/>
  <c r="FP10" i="1"/>
  <c r="FO10" i="1"/>
  <c r="FM10" i="1"/>
  <c r="FJ10" i="1"/>
  <c r="FI10" i="1"/>
  <c r="FH10" i="1"/>
  <c r="FE10" i="1"/>
  <c r="EV10" i="1"/>
  <c r="ES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I10" i="1"/>
  <c r="AA10" i="1"/>
  <c r="Z10" i="1"/>
  <c r="Y10" i="1"/>
  <c r="X10" i="1"/>
  <c r="W10" i="1"/>
  <c r="U10" i="1"/>
  <c r="S10" i="1"/>
  <c r="R10" i="1"/>
  <c r="Q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DO9" i="1"/>
  <c r="DA9" i="1"/>
  <c r="CZ9" i="1"/>
  <c r="CV9" i="1"/>
  <c r="CU9" i="1"/>
  <c r="CT9" i="1"/>
  <c r="CS9" i="1"/>
  <c r="CR9" i="1"/>
  <c r="CQ9" i="1"/>
  <c r="CP9" i="1"/>
  <c r="CO9" i="1"/>
  <c r="CL9" i="1"/>
  <c r="CK9" i="1"/>
  <c r="CJ9" i="1"/>
  <c r="CI9" i="1"/>
  <c r="CH9" i="1"/>
  <c r="CG9" i="1"/>
  <c r="BH9" i="1"/>
  <c r="BG9" i="1"/>
  <c r="BF9" i="1"/>
  <c r="BE9" i="1"/>
  <c r="AV9" i="1"/>
  <c r="AM9" i="1"/>
  <c r="AK9" i="1"/>
  <c r="AJ9" i="1"/>
  <c r="AI9" i="1"/>
  <c r="AA9" i="1"/>
  <c r="Z9" i="1"/>
  <c r="Y9" i="1"/>
  <c r="X9" i="1"/>
  <c r="W9" i="1"/>
  <c r="R9" i="1"/>
  <c r="N9" i="1"/>
  <c r="L9" i="1"/>
  <c r="K9" i="1"/>
  <c r="J9" i="1"/>
  <c r="I9" i="1"/>
  <c r="H9" i="1"/>
  <c r="G9" i="1"/>
  <c r="E9" i="1"/>
  <c r="D9" i="1"/>
  <c r="C9" i="1"/>
  <c r="B9" i="1"/>
  <c r="A9" i="1"/>
  <c r="FV8" i="1"/>
  <c r="FU8" i="1"/>
  <c r="FT8" i="1"/>
  <c r="FS8" i="1"/>
  <c r="FR8" i="1"/>
  <c r="FQ8" i="1"/>
  <c r="FP8" i="1"/>
  <c r="FO8" i="1"/>
  <c r="FM8" i="1"/>
  <c r="FJ8" i="1"/>
  <c r="FI8" i="1"/>
  <c r="FH8" i="1"/>
  <c r="FE8" i="1"/>
  <c r="EV8" i="1"/>
  <c r="ES8" i="1"/>
  <c r="DO8" i="1"/>
  <c r="DA8" i="1"/>
  <c r="CZ8" i="1"/>
  <c r="CV8" i="1"/>
  <c r="CU8" i="1"/>
  <c r="CT8" i="1"/>
  <c r="CS8" i="1"/>
  <c r="CR8" i="1"/>
  <c r="CQ8" i="1"/>
  <c r="CP8" i="1"/>
  <c r="CO8" i="1"/>
  <c r="CL8" i="1"/>
  <c r="CK8" i="1"/>
  <c r="CJ8" i="1"/>
  <c r="CI8" i="1"/>
  <c r="CH8" i="1"/>
  <c r="CG8" i="1"/>
  <c r="BH8" i="1"/>
  <c r="BG8" i="1"/>
  <c r="BF8" i="1"/>
  <c r="BE8" i="1"/>
  <c r="AV8" i="1"/>
  <c r="AM8" i="1"/>
  <c r="AK8" i="1"/>
  <c r="AJ8" i="1"/>
  <c r="AI8" i="1"/>
  <c r="AA8" i="1"/>
  <c r="Z8" i="1"/>
  <c r="Y8" i="1"/>
  <c r="X8" i="1"/>
  <c r="W8" i="1"/>
  <c r="L8" i="1"/>
  <c r="K8" i="1"/>
  <c r="J8" i="1"/>
  <c r="I8" i="1"/>
  <c r="H8" i="1"/>
  <c r="G8" i="1"/>
  <c r="E8" i="1"/>
  <c r="D8" i="1"/>
  <c r="C8" i="1"/>
  <c r="B8" i="1"/>
  <c r="A8" i="1"/>
  <c r="FV7" i="1"/>
  <c r="FU7" i="1"/>
  <c r="FT7" i="1"/>
  <c r="FS7" i="1"/>
  <c r="FR7" i="1"/>
  <c r="FQ7" i="1"/>
  <c r="FP7" i="1"/>
  <c r="FO7" i="1"/>
  <c r="FM7" i="1"/>
  <c r="FJ7" i="1"/>
  <c r="FI7" i="1"/>
  <c r="FH7" i="1"/>
  <c r="FE7" i="1"/>
  <c r="EV7" i="1"/>
  <c r="ES7" i="1"/>
  <c r="DO7" i="1"/>
  <c r="DA7" i="1"/>
  <c r="CZ7" i="1"/>
  <c r="CV7" i="1"/>
  <c r="CU7" i="1"/>
  <c r="CT7" i="1"/>
  <c r="CS7" i="1"/>
  <c r="CR7" i="1"/>
  <c r="CQ7" i="1"/>
  <c r="CP7" i="1"/>
  <c r="CO7" i="1"/>
  <c r="CL7" i="1"/>
  <c r="CK7" i="1"/>
  <c r="CJ7" i="1"/>
  <c r="CI7" i="1"/>
  <c r="CH7" i="1"/>
  <c r="CG7" i="1"/>
  <c r="BH7" i="1"/>
  <c r="BG7" i="1"/>
  <c r="BF7" i="1"/>
  <c r="BE7" i="1"/>
  <c r="AV7" i="1"/>
  <c r="AM7" i="1"/>
  <c r="AK7" i="1"/>
  <c r="AJ7" i="1"/>
  <c r="AI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DO6" i="1"/>
  <c r="DA6" i="1"/>
  <c r="CZ6" i="1"/>
  <c r="CV6" i="1"/>
  <c r="CU6" i="1"/>
  <c r="CT6" i="1"/>
  <c r="CS6" i="1"/>
  <c r="CR6" i="1"/>
  <c r="CQ6" i="1"/>
  <c r="CP6" i="1"/>
  <c r="CO6" i="1"/>
  <c r="CL6" i="1"/>
  <c r="CK6" i="1"/>
  <c r="CJ6" i="1"/>
  <c r="CI6" i="1"/>
  <c r="CH6" i="1"/>
  <c r="CG6" i="1"/>
  <c r="BH6" i="1"/>
  <c r="BG6" i="1"/>
  <c r="BF6" i="1"/>
  <c r="BE6" i="1"/>
  <c r="AV6" i="1"/>
  <c r="AM6" i="1"/>
  <c r="AK6" i="1"/>
  <c r="AJ6" i="1"/>
  <c r="AI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A5" i="1"/>
  <c r="Z5" i="1"/>
  <c r="Y5" i="1"/>
  <c r="X5" i="1"/>
  <c r="W5" i="1"/>
  <c r="L5" i="1"/>
  <c r="K5" i="1"/>
  <c r="J5" i="1"/>
  <c r="I5" i="1"/>
  <c r="H5" i="1"/>
  <c r="G5" i="1"/>
  <c r="E5" i="1"/>
  <c r="D5" i="1"/>
  <c r="C5" i="1"/>
  <c r="B5" i="1"/>
  <c r="A5" i="1"/>
  <c r="AA4" i="1"/>
  <c r="J4" i="1"/>
  <c r="I4" i="1"/>
  <c r="H4" i="1"/>
  <c r="F4" i="1"/>
  <c r="D4" i="1"/>
  <c r="B4" i="1"/>
  <c r="A4" i="1"/>
  <c r="AB24" i="1" l="1"/>
  <c r="AB17" i="1"/>
  <c r="AL21" i="1"/>
  <c r="AB11" i="1"/>
  <c r="F17" i="1"/>
  <c r="F18" i="1"/>
  <c r="AB7" i="1"/>
  <c r="AB8" i="1"/>
  <c r="AB14" i="1"/>
  <c r="AB16" i="1"/>
  <c r="AB19" i="1"/>
  <c r="F21" i="1"/>
  <c r="AB20" i="1"/>
  <c r="AB22" i="1"/>
  <c r="AB5" i="1"/>
  <c r="F15" i="1"/>
  <c r="AB12" i="1"/>
  <c r="AL17" i="1"/>
  <c r="AB21" i="1"/>
  <c r="AB13" i="1"/>
  <c r="F14" i="1"/>
  <c r="AB23" i="1"/>
  <c r="AB6" i="1"/>
  <c r="AB9" i="1"/>
  <c r="AB10" i="1"/>
  <c r="EI6" i="1"/>
  <c r="EI23" i="1"/>
  <c r="DP17" i="1"/>
  <c r="EI9" i="1"/>
  <c r="DP10" i="1"/>
  <c r="EI8" i="1"/>
  <c r="EI10" i="1"/>
  <c r="DP21" i="1"/>
  <c r="DP18" i="1"/>
  <c r="EI14" i="1"/>
  <c r="DP12" i="1"/>
  <c r="EI17" i="1"/>
  <c r="EI18" i="1"/>
  <c r="DP20" i="1"/>
  <c r="EI21" i="1"/>
  <c r="DP5" i="1"/>
  <c r="DP7" i="1"/>
  <c r="EI12" i="1"/>
  <c r="DP16" i="1"/>
  <c r="EI20" i="1"/>
  <c r="DP22" i="1"/>
  <c r="EI5" i="1"/>
  <c r="EI7" i="1"/>
  <c r="EI16" i="1"/>
  <c r="EI22" i="1"/>
  <c r="DP9" i="1"/>
  <c r="DP11" i="1"/>
  <c r="DP24" i="1"/>
  <c r="EI11" i="1"/>
  <c r="DP15" i="1"/>
  <c r="DP19" i="1"/>
  <c r="EI24" i="1"/>
  <c r="DP6" i="1"/>
  <c r="DP8" i="1"/>
  <c r="DP13" i="1"/>
  <c r="DP14" i="1"/>
  <c r="EI15" i="1"/>
  <c r="EI19" i="1"/>
  <c r="AT13" i="1"/>
  <c r="F13" i="1"/>
  <c r="AL13" i="1"/>
  <c r="AT20" i="1"/>
  <c r="AL20" i="1"/>
  <c r="F20" i="1"/>
  <c r="AL22" i="1"/>
  <c r="AT22" i="1"/>
  <c r="F22" i="1"/>
  <c r="AT19" i="1"/>
  <c r="AL19" i="1"/>
  <c r="F19" i="1"/>
  <c r="AT6" i="1"/>
  <c r="AL6" i="1"/>
  <c r="F6" i="1"/>
  <c r="AT10" i="1"/>
  <c r="F10" i="1"/>
  <c r="AL10" i="1"/>
  <c r="AT16" i="1"/>
  <c r="AL16" i="1"/>
  <c r="F16" i="1"/>
  <c r="AT23" i="1"/>
  <c r="AL23" i="1"/>
  <c r="F23" i="1"/>
  <c r="AT12" i="1"/>
  <c r="AL12" i="1"/>
  <c r="F12" i="1"/>
  <c r="AL8" i="1"/>
  <c r="AT8" i="1"/>
  <c r="F8" i="1"/>
  <c r="AT24" i="1"/>
  <c r="AL24" i="1"/>
  <c r="F24" i="1"/>
  <c r="AL7" i="1"/>
  <c r="F7" i="1"/>
  <c r="AT7" i="1"/>
  <c r="AT11" i="1"/>
  <c r="AL11" i="1"/>
  <c r="F11" i="1"/>
  <c r="M8" i="1"/>
  <c r="O8" i="1"/>
  <c r="P8" i="1"/>
  <c r="Q8" i="1"/>
  <c r="S8" i="1"/>
  <c r="U8" i="1"/>
  <c r="AT9" i="1"/>
  <c r="AL9" i="1"/>
  <c r="F9" i="1"/>
  <c r="T4" i="2"/>
  <c r="T5" i="1" s="1"/>
  <c r="T5" i="2"/>
  <c r="T6" i="1" s="1"/>
  <c r="T6" i="2"/>
  <c r="T7" i="1" s="1"/>
  <c r="M4" i="2"/>
  <c r="M5" i="1" s="1"/>
  <c r="U4" i="2"/>
  <c r="U5" i="1" s="1"/>
  <c r="M5" i="2"/>
  <c r="M6" i="1" s="1"/>
  <c r="U5" i="2"/>
  <c r="U6" i="1" s="1"/>
  <c r="M6" i="2"/>
  <c r="M7" i="1" s="1"/>
  <c r="U6" i="2"/>
  <c r="U7" i="1" s="1"/>
  <c r="T8" i="1"/>
  <c r="S8" i="2"/>
  <c r="S9" i="1" s="1"/>
  <c r="N4" i="2"/>
  <c r="N5" i="1" s="1"/>
  <c r="N5" i="2"/>
  <c r="N6" i="1" s="1"/>
  <c r="N6" i="2"/>
  <c r="N7" i="1" s="1"/>
  <c r="T8" i="2"/>
  <c r="T9" i="1" s="1"/>
  <c r="O4" i="2"/>
  <c r="O5" i="1" s="1"/>
  <c r="O6" i="1"/>
  <c r="O7" i="1"/>
  <c r="N8" i="1"/>
  <c r="M8" i="2"/>
  <c r="M9" i="1" s="1"/>
  <c r="U8" i="2"/>
  <c r="U9" i="1" s="1"/>
  <c r="T9" i="2"/>
  <c r="T10" i="1" s="1"/>
  <c r="T21" i="2"/>
  <c r="T22" i="1" s="1"/>
  <c r="T23" i="2"/>
  <c r="T24" i="1" s="1"/>
  <c r="P4" i="2"/>
  <c r="P5" i="1" s="1"/>
  <c r="P5" i="2"/>
  <c r="P6" i="1" s="1"/>
  <c r="P6" i="2"/>
  <c r="P7" i="1" s="1"/>
  <c r="Q4" i="2"/>
  <c r="Q5" i="1" s="1"/>
  <c r="Q5" i="2"/>
  <c r="Q6" i="1" s="1"/>
  <c r="Q6" i="2"/>
  <c r="Q7" i="1" s="1"/>
  <c r="N23" i="2"/>
  <c r="N24" i="1" s="1"/>
  <c r="R4" i="2"/>
  <c r="R5" i="1" s="1"/>
  <c r="R5" i="2"/>
  <c r="R6" i="1" s="1"/>
  <c r="R6" i="2"/>
  <c r="R7" i="1" s="1"/>
</calcChain>
</file>

<file path=xl/sharedStrings.xml><?xml version="1.0" encoding="utf-8"?>
<sst xmlns="http://schemas.openxmlformats.org/spreadsheetml/2006/main" count="771" uniqueCount="634">
  <si>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</si>
  <si>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</si>
  <si>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</si>
  <si>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</si>
  <si>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</si>
  <si>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</si>
  <si>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</si>
  <si>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</si>
  <si>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</si>
  <si>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</si>
  <si>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</si>
  <si>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</si>
  <si>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</si>
  <si>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</si>
  <si>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</si>
  <si>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</si>
  <si>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</si>
  <si>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</si>
  <si>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</si>
  <si>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</si>
  <si>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</si>
  <si>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</si>
  <si>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</si>
  <si>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</si>
  <si>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</si>
  <si>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</si>
  <si>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</si>
  <si>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</si>
  <si>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</si>
  <si>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</si>
  <si>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</si>
  <si>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</si>
  <si>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</si>
  <si>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</si>
  <si>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</si>
  <si>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</si>
  <si>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</si>
  <si>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</si>
  <si>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</si>
  <si>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</si>
  <si>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</si>
  <si>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</si>
  <si>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</si>
  <si>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</si>
  <si>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</si>
  <si>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</si>
  <si>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</si>
  <si>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</si>
  <si>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</si>
  <si>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</si>
  <si>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</si>
  <si>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</si>
  <si>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</si>
  <si>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</si>
  <si>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</si>
  <si>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</si>
  <si>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</si>
  <si>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</si>
  <si>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</si>
  <si>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</si>
  <si>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</si>
  <si>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</si>
  <si>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</si>
  <si>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</si>
  <si>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</si>
  <si>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</si>
  <si>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</si>
  <si>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</si>
  <si>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</si>
  <si>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</si>
  <si>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</si>
  <si>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</si>
  <si>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</si>
  <si>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</si>
  <si>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</si>
  <si>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</si>
  <si>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</si>
  <si>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</si>
  <si>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</si>
  <si>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</si>
  <si>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</si>
  <si>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</si>
  <si>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</si>
  <si>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</si>
  <si>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</si>
  <si>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</si>
  <si>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</si>
  <si>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</si>
  <si>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</si>
  <si>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</si>
  <si>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</si>
  <si>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</si>
  <si>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</si>
  <si>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</si>
  <si>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</si>
  <si>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</si>
  <si>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</si>
  <si>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</si>
  <si>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</si>
  <si>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</si>
  <si>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</si>
  <si>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</si>
  <si>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</si>
  <si>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</si>
  <si>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</si>
  <si>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</si>
  <si>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</si>
  <si>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</si>
  <si>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</si>
  <si>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</si>
  <si>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</si>
  <si>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</si>
  <si>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</si>
  <si>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</si>
  <si>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</si>
  <si>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</si>
  <si>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</si>
  <si>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</si>
  <si>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</si>
  <si>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</si>
  <si>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</si>
  <si>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</si>
  <si>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</si>
  <si>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</si>
  <si>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</si>
  <si>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</si>
  <si>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</si>
  <si>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</si>
  <si>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</si>
  <si>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</si>
  <si>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</si>
  <si>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</si>
  <si>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</si>
  <si>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</si>
  <si>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</si>
  <si>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</si>
  <si>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</si>
  <si>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</si>
  <si>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</si>
  <si>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</si>
  <si>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</si>
  <si>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</si>
  <si>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</si>
  <si>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</si>
  <si>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</si>
  <si>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</si>
  <si>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</si>
  <si>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</si>
  <si>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</si>
  <si>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</si>
  <si>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</si>
  <si>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</si>
  <si>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</si>
  <si>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</si>
  <si>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</si>
  <si>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</si>
  <si>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</si>
  <si>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</si>
  <si>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</si>
  <si>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</si>
  <si>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</si>
  <si>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</si>
  <si>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</si>
  <si>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</si>
  <si>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</si>
  <si>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</si>
  <si>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</si>
  <si>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</si>
  <si>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</si>
  <si>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</si>
  <si>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</si>
  <si>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</si>
  <si>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</si>
  <si>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</si>
  <si>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</si>
  <si>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</si>
  <si>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</si>
  <si>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</si>
  <si>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</si>
  <si>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</si>
  <si>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</si>
  <si>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</si>
  <si>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</si>
  <si>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</si>
  <si>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</si>
  <si>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</si>
  <si>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</si>
  <si>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</si>
  <si>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</si>
  <si>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</si>
  <si>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</si>
  <si>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</si>
  <si>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</si>
  <si>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</si>
  <si>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</si>
  <si>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</si>
  <si>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</si>
  <si>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</si>
  <si>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</si>
  <si>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</si>
  <si>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</si>
  <si>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</si>
  <si>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</si>
  <si>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</si>
  <si>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</si>
  <si>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</si>
  <si>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</si>
  <si>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</si>
  <si>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</si>
  <si>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</si>
  <si>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</si>
  <si>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</si>
  <si>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</si>
  <si>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</si>
  <si>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</si>
  <si>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</si>
  <si>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</si>
  <si>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</si>
  <si>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</si>
  <si>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</si>
  <si>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</si>
  <si>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</si>
  <si>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</si>
  <si>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</si>
  <si>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</si>
  <si>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</si>
  <si>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</si>
  <si>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</si>
  <si>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</si>
  <si>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</si>
  <si>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</si>
  <si>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</si>
  <si>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</si>
  <si>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</si>
  <si>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</si>
  <si>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</si>
  <si>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</si>
  <si>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</si>
  <si>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</si>
  <si>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</si>
  <si>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</si>
  <si>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</si>
  <si>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</si>
  <si>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</si>
  <si>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</si>
  <si>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</si>
  <si>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</si>
  <si>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</si>
  <si>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</si>
  <si>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</si>
  <si>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</si>
  <si>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</si>
  <si>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</si>
  <si>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</si>
  <si>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</si>
  <si>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</si>
  <si>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</si>
  <si>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</si>
  <si>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</si>
  <si>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</si>
  <si>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</si>
  <si>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</si>
  <si>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</si>
  <si>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</si>
  <si>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</si>
  <si>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</si>
  <si>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</si>
  <si>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</si>
  <si>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</si>
  <si>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</si>
  <si>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</si>
  <si>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</si>
  <si>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</si>
  <si>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</si>
  <si>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</si>
  <si>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</si>
  <si>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</si>
  <si>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</si>
  <si>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</si>
  <si>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</si>
  <si>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</si>
  <si>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</si>
  <si>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</si>
  <si>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</si>
  <si>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</si>
  <si>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</si>
  <si>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</si>
  <si>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</si>
  <si>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</si>
  <si>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</si>
  <si>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</si>
  <si>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</si>
  <si>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</si>
  <si>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</si>
  <si>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</si>
  <si>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</si>
  <si>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</si>
  <si>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</si>
  <si>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</si>
  <si>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</si>
  <si>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</si>
  <si>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</si>
  <si>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</si>
  <si>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</si>
  <si>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</si>
  <si>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</si>
  <si>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</si>
  <si>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</si>
  <si>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</si>
  <si>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</si>
  <si>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</si>
  <si>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</si>
  <si>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</si>
  <si>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</si>
  <si>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</si>
  <si>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</si>
  <si>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</si>
  <si>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</si>
  <si>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</si>
  <si>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</si>
  <si>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</si>
  <si>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</si>
  <si>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</si>
  <si>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</si>
  <si>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</si>
  <si>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</si>
  <si>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</si>
  <si>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</si>
  <si>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</si>
  <si>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</si>
  <si>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</si>
  <si>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</si>
  <si>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</si>
  <si>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</si>
  <si>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</si>
  <si>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</si>
  <si>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</si>
  <si>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</si>
  <si>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</si>
  <si>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</si>
  <si>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</si>
  <si>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</si>
  <si>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</si>
  <si>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</si>
  <si>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</si>
  <si>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</si>
  <si>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</si>
  <si>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</si>
  <si>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</si>
  <si>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</si>
  <si>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</si>
  <si>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</si>
  <si>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</si>
  <si>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</si>
  <si>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</si>
  <si>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</si>
  <si>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</si>
  <si>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</si>
  <si>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</si>
  <si>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</si>
  <si>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</si>
  <si>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</si>
  <si>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</si>
  <si>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</si>
  <si>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</si>
  <si>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</si>
  <si>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</si>
  <si>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</si>
  <si>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</si>
  <si>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</si>
  <si>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</si>
  <si>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</si>
  <si>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</si>
  <si>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</si>
  <si>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</si>
  <si>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</si>
  <si>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</si>
  <si>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</si>
  <si>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</si>
  <si>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</si>
  <si>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</si>
  <si>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</si>
  <si>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</si>
  <si>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</si>
  <si>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</si>
  <si>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</si>
  <si>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</si>
  <si>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</si>
  <si>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</si>
  <si>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</si>
  <si>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</si>
  <si>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</si>
  <si>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</si>
  <si>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</si>
  <si>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</si>
  <si>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</si>
  <si>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</si>
  <si>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</si>
  <si>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</si>
  <si>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</si>
  <si>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</si>
  <si>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</si>
  <si>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</si>
  <si>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</si>
  <si>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</si>
  <si>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</si>
  <si>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</si>
  <si>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</si>
  <si>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</si>
  <si>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</si>
  <si>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</si>
  <si>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</si>
  <si>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</si>
  <si>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</si>
  <si>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</si>
  <si>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</si>
  <si>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</si>
  <si>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</si>
  <si>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</si>
  <si>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</si>
  <si>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</si>
  <si>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</si>
  <si>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</si>
  <si>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</si>
  <si>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</si>
  <si>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</si>
  <si>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</si>
  <si>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</si>
  <si>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</si>
  <si>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</si>
  <si>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</si>
  <si>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</si>
  <si>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</si>
  <si>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</si>
  <si>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</si>
  <si>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</si>
  <si>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</si>
  <si>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</si>
  <si>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</si>
  <si>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</si>
  <si>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</si>
  <si>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</si>
  <si>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</si>
  <si>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</si>
  <si>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</si>
  <si>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</si>
  <si>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</si>
  <si>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</si>
  <si>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</si>
  <si>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</si>
  <si>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</si>
  <si>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</si>
  <si>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</si>
  <si>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</si>
  <si>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</si>
  <si>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</si>
  <si>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</si>
  <si>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</si>
  <si>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</si>
  <si>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</si>
  <si>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</si>
  <si>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</si>
  <si>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</si>
  <si>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</si>
  <si>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</si>
  <si>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</si>
  <si>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</si>
  <si>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</si>
  <si>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</si>
  <si>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</si>
  <si>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</si>
  <si>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</si>
  <si>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</si>
  <si>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</si>
  <si>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</si>
  <si>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</si>
  <si>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</si>
  <si>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</si>
  <si>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</si>
  <si>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</si>
  <si>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</si>
  <si>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</si>
  <si>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</si>
  <si>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</si>
  <si>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</si>
  <si>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</si>
  <si>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</si>
  <si>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</si>
  <si>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</si>
  <si>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</si>
  <si>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</si>
  <si>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</si>
  <si>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</si>
  <si>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</si>
  <si>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</si>
  <si>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</si>
  <si>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</si>
  <si>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</si>
  <si>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</si>
  <si>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</si>
  <si>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</si>
  <si>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</si>
  <si>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</si>
  <si>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</si>
  <si>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</si>
  <si>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</si>
  <si>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</si>
  <si>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</si>
  <si>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</si>
  <si>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</si>
  <si>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</si>
  <si>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</si>
  <si>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</si>
  <si>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</si>
  <si>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</si>
  <si>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</si>
  <si>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</si>
  <si>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</si>
  <si>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</si>
  <si>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</si>
  <si>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</si>
  <si>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</si>
  <si>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</si>
  <si>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</si>
  <si>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</si>
  <si>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</si>
  <si>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</si>
  <si>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</si>
  <si>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</si>
  <si>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</si>
  <si>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</si>
  <si>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</si>
  <si>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</si>
  <si>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</si>
  <si>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</si>
  <si>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</si>
  <si>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</si>
  <si>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</si>
  <si>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</si>
  <si>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</si>
  <si>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</si>
  <si>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</si>
  <si>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</si>
  <si>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</si>
  <si>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</si>
  <si>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</si>
  <si>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</si>
  <si>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</si>
  <si>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</si>
  <si>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</si>
  <si>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</si>
  <si>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</si>
  <si>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</si>
  <si>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</si>
  <si>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</si>
  <si>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</si>
  <si>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</si>
  <si>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</si>
  <si>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</si>
  <si>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</si>
  <si>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</si>
  <si>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</si>
  <si>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</si>
  <si>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</si>
  <si>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</si>
  <si>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</si>
  <si>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</si>
  <si>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</si>
  <si>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</si>
  <si>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</si>
  <si>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</si>
  <si>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</si>
  <si>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</si>
  <si>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</si>
  <si>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</si>
  <si>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</si>
  <si>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</si>
  <si>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</si>
  <si>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</si>
  <si>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</si>
  <si>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not_applicable</t>
  </si>
  <si>
    <t>Lenovo P51 BL - DE</t>
  </si>
  <si>
    <t>Lenovo P51 BL - ES</t>
  </si>
  <si>
    <t>Lenovo P51 BL - BE</t>
  </si>
  <si>
    <t>Lenovo P51 BL - CH</t>
  </si>
  <si>
    <t>Lenovo P51 parent</t>
  </si>
  <si>
    <t>P51 P71</t>
  </si>
  <si>
    <t xml:space="preserve">replacement {language} non-backlit keyboard for Lenovo Thinkpad </t>
  </si>
  <si>
    <t xml:space="preserve">replacement {language} backlit keyboard for Lenovo Thinkpad </t>
  </si>
  <si>
    <r>
      <t xml:space="preserve">ersatztastatur {language} Hintergrundbeleuchtung für Lenovo </t>
    </r>
    <r>
      <rPr>
        <b/>
        <sz val="10"/>
        <rFont val="Arial"/>
        <family val="2"/>
      </rPr>
      <t>Thinkpad</t>
    </r>
  </si>
  <si>
    <t>ersatztastatur {language} Nicht Hintergrundbeleuchtung für Lenovo Thinkpad</t>
  </si>
  <si>
    <t>Teclado de respuesto {language} retroiluminado  para Lenovo Thinkpad</t>
  </si>
  <si>
    <t>Teclado de respuesto {language} sin retroiluminación  para Lenovo Thinkpad</t>
  </si>
  <si>
    <t>clavier de remplacement {language} rétroéclairé pour Lenovo Thinkpad</t>
  </si>
  <si>
    <t>clavier de remplacement {language} non rétroéclairé pour Lenovo Thinkpad</t>
  </si>
  <si>
    <t>sostituzione della tastiera {language} retroilluminata per Lenovo Thinkpad</t>
  </si>
  <si>
    <t>sostituzione della tastiera {language} non retroilluminata per Lenovo Thinkpad</t>
  </si>
  <si>
    <t>vervangend {language} toetsenbord met achtergrondverlichting voor Lenovo Thinkpad</t>
  </si>
  <si>
    <t>vervangend {language} toetsenbord zonder achtergrondverlichting voor Lenovo Thinkpad</t>
  </si>
  <si>
    <t>Lenovo P51 - IT</t>
  </si>
  <si>
    <t>Lenovo P51 - UK FBA</t>
  </si>
  <si>
    <t>01ER963</t>
  </si>
  <si>
    <t>01ER962</t>
  </si>
  <si>
    <t>01ER968</t>
  </si>
  <si>
    <t>01ER961</t>
  </si>
  <si>
    <t>01ER980</t>
  </si>
  <si>
    <t>01ER971</t>
  </si>
  <si>
    <t>01ER957</t>
  </si>
  <si>
    <t>01ER958</t>
  </si>
  <si>
    <t>01ER959</t>
  </si>
  <si>
    <t>Lenovo P51 - FR</t>
  </si>
  <si>
    <t>Lenovo P51 - NOR</t>
  </si>
  <si>
    <t>01ER960</t>
  </si>
  <si>
    <t>01ER966</t>
  </si>
  <si>
    <t>01ER970</t>
  </si>
  <si>
    <t>01ER973</t>
  </si>
  <si>
    <t>01ER977</t>
  </si>
  <si>
    <t>01ER951</t>
  </si>
  <si>
    <t>01ER981</t>
  </si>
  <si>
    <t>01ER974</t>
  </si>
  <si>
    <t>Lenovo P51 - BG</t>
  </si>
  <si>
    <t>Lenovo P51 - CZ</t>
  </si>
  <si>
    <t>Lenovo P51 - DK</t>
  </si>
  <si>
    <t>Lenovo P51 - HU</t>
  </si>
  <si>
    <t>Lenovo P51 - NL</t>
  </si>
  <si>
    <t>Lenovo P51 - NO</t>
  </si>
  <si>
    <t>Lenovo P51 - PL</t>
  </si>
  <si>
    <t>Lenovo P51 - PT</t>
  </si>
  <si>
    <t>Lenovo P51 - SE/FI</t>
  </si>
  <si>
    <t>Lenovo P51 - US INT</t>
  </si>
  <si>
    <t>Lenovo P51 - RUS</t>
  </si>
  <si>
    <t>Lenovo P51 - 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</si>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</sst>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3"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
      <sz val="11"/>
      <name val="Calibri"/>
      <family val="2"/>
    </font>
    <font>
      <sz val="14"/>
      <color rgb="FF000000"/>
      <name val="Arial"/>
      <family val="2"/>
    </font>
    <font>
      <b/>
      <sz val="10"/>
      <name val="Arial"/>
      <family val="2"/>
    </font>
    <font>
      <sz val="14"/>
      <color rgb="FF333333"/>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8">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3" fillId="0" borderId="0" xfId="0" applyFont="1" applyAlignment="1" applyProtection="1">
      <alignment wrapText="1"/>
      <protection locked="0"/>
    </xf>
    <xf numFmtId="0" fontId="1" fillId="0" borderId="0" xfId="2" applyAlignment="1" applyProtection="1">
      <alignment wrapText="1"/>
      <protection locked="0"/>
    </xf>
    <xf numFmtId="0" fontId="1" fillId="0" borderId="0" xfId="2"/>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xf numFmtId="0" fontId="8" fillId="0" borderId="0" xfId="0" applyFont="1"/>
    <xf numFmtId="0" fontId="9" fillId="0" borderId="0" xfId="0" applyFont="1"/>
    <xf numFmtId="1" fontId="8" fillId="0" borderId="0" xfId="0" applyNumberFormat="1" applyFont="1"/>
    <xf numFmtId="1" fontId="9" fillId="0" borderId="0" xfId="0" applyNumberFormat="1" applyFont="1"/>
    <xf numFmtId="0" fontId="10" fillId="0" borderId="0" xfId="0" applyFont="1"/>
    <xf numFmtId="0" fontId="12"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DG9" zoomScaleNormal="100" workbookViewId="0">
      <selection activeCell="EA18" sqref="EA18"/>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632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633</v>
      </c>
    </row>
    <row r="4" spans="1:193" ht="17" x14ac:dyDescent="0.2">
      <c r="A4" s="1" t="str">
        <f>IF(ISBLANK(Values!E3),"",IF(Values!$B$37="EU","computercomponent","computer"))</f>
        <v>computercomponent</v>
      </c>
      <c r="B4" s="27" t="str">
        <f>Values!B13</f>
        <v>Lenovo P51 parent</v>
      </c>
      <c r="C4" s="27" t="s">
        <v>345</v>
      </c>
      <c r="D4" s="28">
        <f>Values!B14</f>
        <v>5714401511991</v>
      </c>
      <c r="E4" s="1" t="s">
        <v>346</v>
      </c>
      <c r="F4" s="27" t="str">
        <f>SUBSTITUTE(Values!B1, "{language}", "") &amp; " " &amp; Values!B3</f>
        <v>vervangend  toetsenbord met achtergrondverlichting voor Lenovo Thinkpad P51 P71</v>
      </c>
      <c r="G4" s="27" t="s">
        <v>345</v>
      </c>
      <c r="H4" s="1" t="str">
        <f>Values!B16</f>
        <v>laptop-computer-replacement-parts</v>
      </c>
      <c r="I4" s="1" t="str">
        <f>IF(ISBLANK(Values!E3),"","4730574031")</f>
        <v>4730574031</v>
      </c>
      <c r="J4" s="29" t="str">
        <f>Values!B13</f>
        <v>Lenovo P51 parent</v>
      </c>
      <c r="K4" s="30"/>
      <c r="L4" s="27"/>
      <c r="M4" s="27"/>
      <c r="W4" s="27" t="s">
        <v>347</v>
      </c>
      <c r="X4" s="27"/>
      <c r="Y4" s="31" t="s">
        <v>348</v>
      </c>
      <c r="Z4" s="27"/>
      <c r="AA4" s="1" t="str">
        <f>Values!B20</f>
        <v>Update</v>
      </c>
      <c r="DY4" s="1" t="s">
        <v>580</v>
      </c>
      <c r="DZ4" s="1" t="s">
        <v>349</v>
      </c>
      <c r="EA4" s="1" t="s">
        <v>349</v>
      </c>
      <c r="EB4" s="1" t="s">
        <v>349</v>
      </c>
      <c r="EC4" s="1" t="s">
        <v>349</v>
      </c>
      <c r="EV4" s="1" t="s">
        <v>350</v>
      </c>
      <c r="GK4" s="2">
        <f>K4</f>
        <v>0</v>
      </c>
    </row>
    <row r="5" spans="1:193" ht="64" x14ac:dyDescent="0.2">
      <c r="A5" s="1" t="str">
        <f>IF(ISBLANK(Values!E4),"",IF(Values!$B$37="EU","computercomponent","computer"))</f>
        <v>computercomponent</v>
      </c>
      <c r="B5" s="32" t="str">
        <f>IF(ISBLANK(Values!E4),"",Values!F4)</f>
        <v>Lenovo P51 BL - DE</v>
      </c>
      <c r="C5" s="29" t="str">
        <f>IF(ISBLANK(Values!E4),"","TellusRem")</f>
        <v>TellusRem</v>
      </c>
      <c r="D5" s="28">
        <f>IF(ISBLANK(Values!E4),"",Values!E4)</f>
        <v>5714401511014</v>
      </c>
      <c r="E5" s="1" t="str">
        <f>IF(ISBLANK(Values!E4),"","EAN")</f>
        <v>EAN</v>
      </c>
      <c r="F5" s="27" t="str">
        <f>IF(ISBLANK(Values!E4),"",IF(Values!J4, SUBSTITUTE(Values!$B$1, "{language}", Values!H4) &amp; " " &amp;Values!$B$3, SUBSTITUTE(Values!$B$2, "{language}", Values!$H4) &amp; " " &amp;Values!$B$3))</f>
        <v>vervangend Duitse toetsenbord zonder achtergrondverlichting voor Lenovo Thinkpad P51 P71</v>
      </c>
      <c r="G5" s="29" t="str">
        <f>IF(ISBLANK(Values!E4),"","TellusRem")</f>
        <v>TellusRem</v>
      </c>
      <c r="H5" s="1" t="str">
        <f>IF(ISBLANK(Values!E4),"",Values!$B$16)</f>
        <v>laptop-computer-replacement-parts</v>
      </c>
      <c r="I5" s="1" t="str">
        <f>IF(ISBLANK(Values!E4),"","4730574031")</f>
        <v>4730574031</v>
      </c>
      <c r="J5" s="31" t="str">
        <f>IF(ISBLANK(Values!E4),"",Values!F4 )</f>
        <v>Lenovo P51 BL - DE</v>
      </c>
      <c r="K5" s="27">
        <f>IF(ISBLANK(Values!E4),"",IF(Values!J4, Values!$B$4, Values!$B$5))</f>
        <v>68.989999999999995</v>
      </c>
      <c r="L5" s="27">
        <f>IF(ISBLANK(Values!E4),"",Values!$B$18)</f>
        <v>5</v>
      </c>
      <c r="M5" s="27" t="str">
        <f>IF(ISBLANK(Values!E4),"",Values!$M4)</f>
        <v>https://download.lenovo.com/Images/Parts/01ER963/01ER963_A.jpg</v>
      </c>
      <c r="N5" s="27" t="str">
        <f>IF(ISBLANK(Values!$F4),"",Values!N4)</f>
        <v>https://download.lenovo.com/Images/Parts/01ER963/01ER963_B.jpg</v>
      </c>
      <c r="O5" s="27" t="str">
        <f>IF(ISBLANK(Values!$F4),"",Values!O4)</f>
        <v>https://download.lenovo.com/Images/Parts/01ER963/01ER963_details.jpg</v>
      </c>
      <c r="P5" s="27" t="str">
        <f>IF(ISBLANK(Values!$F4),"",Values!P4)</f>
        <v/>
      </c>
      <c r="Q5" s="27" t="str">
        <f>IF(ISBLANK(Values!$F4),"",Values!Q4)</f>
        <v/>
      </c>
      <c r="R5" s="27" t="str">
        <f>IF(ISBLANK(Values!$F4),"",Values!R4)</f>
        <v/>
      </c>
      <c r="S5" s="27" t="str">
        <f>IF(ISBLANK(Values!$F4),"",Values!S4)</f>
        <v/>
      </c>
      <c r="T5" s="27" t="str">
        <f>IF(ISBLANK(Values!$F4),"",Values!T4)</f>
        <v/>
      </c>
      <c r="U5" s="27" t="str">
        <f>IF(ISBLANK(Values!$F4),"",Values!U4)</f>
        <v/>
      </c>
      <c r="W5" s="29" t="str">
        <f>IF(ISBLANK(Values!E4),"","Child")</f>
        <v>Child</v>
      </c>
      <c r="X5" s="29" t="str">
        <f>IF(ISBLANK(Values!E4),"",Values!$B$13)</f>
        <v>Lenovo P51 parent</v>
      </c>
      <c r="Y5" s="31" t="str">
        <f>IF(ISBLANK(Values!E4),"","Size-Color")</f>
        <v>Size-Color</v>
      </c>
      <c r="Z5" s="29" t="str">
        <f>IF(ISBLANK(Values!E4),"","variation")</f>
        <v>variation</v>
      </c>
      <c r="AA5" s="1" t="str">
        <f>IF(ISBLANK(Values!E4),"",Values!$B$20)</f>
        <v>Update</v>
      </c>
      <c r="AB5" s="1"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33"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34"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5" s="1" t="str">
        <f>IF(ISBLANK(Values!E4),"",Values!$B$25)</f>
        <v xml:space="preserve">♻️ ECOFRIENDLY PRODUCT - Koop gerenoveerd, KOOP GROEN! Verminder meer dan 80% koolstofdioxide door onze refurbished toetsenborden te kopen, in vergelijking met het aanschaffen van een nieuw toetsenbord! </v>
      </c>
      <c r="AL5" s="1" t="str">
        <f>IF(ISBLANK(Values!E4),"",SUBSTITUTE(SUBSTITUTE(IF(Values!$J4, Values!$B$26, Values!$B$33), "{language}", Values!$H4), "{flag}", INDEX(options!$E$1:$E$20, Values!$V4)))</f>
        <v>👉 LAYOUT - 🇩🇪 Duitse zonder achtergrondverlichting.</v>
      </c>
      <c r="AM5" s="1" t="str">
        <f>SUBSTITUTE(IF(ISBLANK(Values!E4),"",Values!$B$27), "{model}", Values!$B$3)</f>
        <v xml:space="preserve">👉 COMPATIBEL MET - Lenovo P51 P71. Controleer de afbeelding en beschrijving zorgvuldig voordat u een toetsenbord koopt. Dit zorgt ervoor dat u het juiste laptoptoetsenbord voor uw computer krijgt. Super eenvoudige installatie. </v>
      </c>
      <c r="AT5" s="27" t="str">
        <f>IF(ISBLANK(Values!E4),"",Values!H4)</f>
        <v>Duitse</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41</v>
      </c>
      <c r="CJ5" s="1" t="str">
        <f>IF(ISBLANK(Values!E4),"",Values!$B$8)</f>
        <v>17</v>
      </c>
      <c r="CK5" s="1" t="str">
        <f>IF(ISBLANK(Values!E4),"",Values!$B$9)</f>
        <v>5</v>
      </c>
      <c r="CL5" s="1" t="str">
        <f>IF(ISBLANK(Values!E4),"","CM")</f>
        <v>CM</v>
      </c>
      <c r="CO5" s="1" t="str">
        <f>IF(AND(Values!$B$37=options!$G$2, Values!$C4), "AMAZON_NA", IF(AND(Values!$B$37=options!$G$1, Values!$D4), "AMAZON_EU", "DEFAULT"))</f>
        <v>AMAZON_EU</v>
      </c>
      <c r="CP5" s="1" t="str">
        <f>IF(ISBLANK(Values!E4),"",Values!$B$7)</f>
        <v>41</v>
      </c>
      <c r="CQ5" s="1" t="str">
        <f>IF(ISBLANK(Values!E4),"",Values!$B$8)</f>
        <v>17</v>
      </c>
      <c r="CR5" s="1" t="str">
        <f>IF(ISBLANK(Values!E4),"",Values!$B$9)</f>
        <v>5</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Denemarken</v>
      </c>
      <c r="CZ5" s="1" t="str">
        <f>IF(ISBLANK(Values!E4),"","No")</f>
        <v>No</v>
      </c>
      <c r="DA5" s="1" t="str">
        <f>IF(ISBLANK(Values!E4),"","No")</f>
        <v>No</v>
      </c>
      <c r="DO5" s="1" t="str">
        <f>IF(ISBLANK(Values!E4),"","Parts")</f>
        <v>Parts</v>
      </c>
      <c r="DP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Y5" s="1" t="s">
        <v>580</v>
      </c>
      <c r="EI5" s="1"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1" t="str">
        <f>IF(ISBLANK(Values!E4),"","Amazon Tellus UPS")</f>
        <v>Amazon Tellus UPS</v>
      </c>
      <c r="EV5" s="1" t="str">
        <f>IF(ISBLANK(Values!E4),"","New")</f>
        <v>New</v>
      </c>
      <c r="FE5" s="1" t="str">
        <f>IF(ISBLANK(Values!E4),"","3")</f>
        <v>3</v>
      </c>
      <c r="FH5" s="1" t="str">
        <f>IF(ISBLANK(Values!E4),"","FALSE")</f>
        <v>FALSE</v>
      </c>
      <c r="FI5" s="1" t="str">
        <f>IF(ISBLANK(Values!E4),"","FALSE")</f>
        <v>FALSE</v>
      </c>
      <c r="FJ5" s="1" t="str">
        <f>IF(ISBLANK(Values!E4),"","FALSE")</f>
        <v>FALSE</v>
      </c>
      <c r="FM5" s="1" t="str">
        <f>IF(ISBLANK(Values!E4),"","1")</f>
        <v>1</v>
      </c>
      <c r="FO5" s="27">
        <f>IF(ISBLANK(Values!E4),"",IF(Values!J4, Values!$B$4, Values!$B$5))</f>
        <v>68.989999999999995</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6">
        <f>K5</f>
        <v>68.989999999999995</v>
      </c>
    </row>
    <row r="6" spans="1:193" ht="64" x14ac:dyDescent="0.2">
      <c r="A6" s="1" t="str">
        <f>IF(ISBLANK(Values!E5),"",IF(Values!$B$37="EU","computercomponent","computer"))</f>
        <v>computercomponent</v>
      </c>
      <c r="B6" s="32" t="str">
        <f>IF(ISBLANK(Values!E5),"",Values!F5)</f>
        <v>Lenovo P51 - FR</v>
      </c>
      <c r="C6" s="29" t="str">
        <f>IF(ISBLANK(Values!E5),"","TellusRem")</f>
        <v>TellusRem</v>
      </c>
      <c r="D6" s="28">
        <f>IF(ISBLANK(Values!E5),"",Values!E5)</f>
        <v>5714401511021</v>
      </c>
      <c r="E6" s="1" t="str">
        <f>IF(ISBLANK(Values!E5),"","EAN")</f>
        <v>EAN</v>
      </c>
      <c r="F6" s="27" t="str">
        <f>IF(ISBLANK(Values!E5),"",IF(Values!J5, SUBSTITUTE(Values!$B$1, "{language}", Values!H5) &amp; " " &amp;Values!$B$3, SUBSTITUTE(Values!$B$2, "{language}", Values!$H5) &amp; " " &amp;Values!$B$3))</f>
        <v>vervangend Frans toetsenbord zonder achtergrondverlichting voor Lenovo Thinkpad P51 P71</v>
      </c>
      <c r="G6" s="29" t="str">
        <f>IF(ISBLANK(Values!E5),"","TellusRem")</f>
        <v>TellusRem</v>
      </c>
      <c r="H6" s="1" t="str">
        <f>IF(ISBLANK(Values!E5),"",Values!$B$16)</f>
        <v>laptop-computer-replacement-parts</v>
      </c>
      <c r="I6" s="1" t="str">
        <f>IF(ISBLANK(Values!E5),"","4730574031")</f>
        <v>4730574031</v>
      </c>
      <c r="J6" s="31" t="str">
        <f>IF(ISBLANK(Values!E5),"",Values!F5 )</f>
        <v>Lenovo P51 - FR</v>
      </c>
      <c r="K6" s="27">
        <f>IF(ISBLANK(Values!E5),"",IF(Values!J5, Values!$B$4, Values!$B$5))</f>
        <v>68.989999999999995</v>
      </c>
      <c r="L6" s="27">
        <f>IF(ISBLANK(Values!E5),"",Values!$B$18)</f>
        <v>5</v>
      </c>
      <c r="M6" s="27" t="str">
        <f>IF(ISBLANK(Values!E5),"",Values!$M5)</f>
        <v>https://download.lenovo.com/Images/Parts/01ER962/01ER962_A.jpg</v>
      </c>
      <c r="N6" s="27" t="str">
        <f>IF(ISBLANK(Values!$F5),"",Values!N5)</f>
        <v>https://download.lenovo.com/Images/Parts/01ER962/01ER962_B.jpg</v>
      </c>
      <c r="O6" s="27" t="str">
        <f>IF(ISBLANK(Values!$F5),"",Values!O5)</f>
        <v>https://download.lenovo.com/Images/Parts/01ER962/01ER962_details.jpg</v>
      </c>
      <c r="P6" s="27" t="str">
        <f>IF(ISBLANK(Values!$F5),"",Values!P5)</f>
        <v/>
      </c>
      <c r="Q6" s="27" t="str">
        <f>IF(ISBLANK(Values!$F5),"",Values!Q5)</f>
        <v/>
      </c>
      <c r="R6" s="27" t="str">
        <f>IF(ISBLANK(Values!$F5),"",Values!R5)</f>
        <v/>
      </c>
      <c r="S6" s="27" t="str">
        <f>IF(ISBLANK(Values!$F5),"",Values!S5)</f>
        <v/>
      </c>
      <c r="T6" s="27" t="str">
        <f>IF(ISBLANK(Values!$F5),"",Values!T5)</f>
        <v/>
      </c>
      <c r="U6" s="27" t="str">
        <f>IF(ISBLANK(Values!$F5),"",Values!U5)</f>
        <v/>
      </c>
      <c r="W6" s="29" t="str">
        <f>IF(ISBLANK(Values!E5),"","Child")</f>
        <v>Child</v>
      </c>
      <c r="X6" s="29" t="str">
        <f>IF(ISBLANK(Values!E5),"",Values!$B$13)</f>
        <v>Lenovo P51 parent</v>
      </c>
      <c r="Y6" s="31" t="str">
        <f>IF(ISBLANK(Values!E5),"","Size-Color")</f>
        <v>Size-Color</v>
      </c>
      <c r="Z6" s="29" t="str">
        <f>IF(ISBLANK(Values!E5),"","variation")</f>
        <v>variation</v>
      </c>
      <c r="AA6" s="1" t="str">
        <f>IF(ISBLANK(Values!E5),"",Values!$B$20)</f>
        <v>Update</v>
      </c>
      <c r="AB6" s="1"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33"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34"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6" s="1" t="str">
        <f>IF(ISBLANK(Values!E5),"",Values!$B$25)</f>
        <v xml:space="preserve">♻️ ECOFRIENDLY PRODUCT - Koop gerenoveerd, KOOP GROEN! Verminder meer dan 80% koolstofdioxide door onze refurbished toetsenborden te kopen, in vergelijking met het aanschaffen van een nieuw toetsenbord! </v>
      </c>
      <c r="AL6" s="1" t="str">
        <f>IF(ISBLANK(Values!E5),"",SUBSTITUTE(SUBSTITUTE(IF(Values!$J5, Values!$B$26, Values!$B$33), "{language}", Values!$H5), "{flag}", INDEX(options!$E$1:$E$20, Values!$V5)))</f>
        <v>👉 LAYOUT - 🇫🇷 Frans zonder achtergrondverlichting.</v>
      </c>
      <c r="AM6" s="1" t="str">
        <f>SUBSTITUTE(IF(ISBLANK(Values!E5),"",Values!$B$27), "{model}", Values!$B$3)</f>
        <v xml:space="preserve">👉 COMPATIBEL MET - Lenovo P51 P71. Controleer de afbeelding en beschrijving zorgvuldig voordat u een toetsenbord koopt. Dit zorgt ervoor dat u het juiste laptoptoetsenbord voor uw computer krijgt. Super eenvoudige installatie. </v>
      </c>
      <c r="AT6" s="27" t="str">
        <f>IF(ISBLANK(Values!E5),"",Values!H5)</f>
        <v>Frans</v>
      </c>
      <c r="AV6" s="1" t="str">
        <f>IF(ISBLANK(Values!E5),"",IF(Values!J5,"Backlit", "Non-Backlit"))</f>
        <v>Non-Backlit</v>
      </c>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41</v>
      </c>
      <c r="CJ6" s="1" t="str">
        <f>IF(ISBLANK(Values!E5),"",Values!$B$8)</f>
        <v>17</v>
      </c>
      <c r="CK6" s="1" t="str">
        <f>IF(ISBLANK(Values!E5),"",Values!$B$9)</f>
        <v>5</v>
      </c>
      <c r="CL6" s="1" t="str">
        <f>IF(ISBLANK(Values!E5),"","CM")</f>
        <v>CM</v>
      </c>
      <c r="CO6" s="1" t="str">
        <f>IF(AND(Values!$B$37=options!$G$2, Values!$C5), "AMAZON_NA", IF(AND(Values!$B$37=options!$G$1, Values!$D5), "AMAZON_EU", "DEFAULT"))</f>
        <v>AMAZON_EU</v>
      </c>
      <c r="CP6" s="1" t="str">
        <f>IF(ISBLANK(Values!E5),"",Values!$B$7)</f>
        <v>41</v>
      </c>
      <c r="CQ6" s="1" t="str">
        <f>IF(ISBLANK(Values!E5),"",Values!$B$8)</f>
        <v>17</v>
      </c>
      <c r="CR6" s="1" t="str">
        <f>IF(ISBLANK(Values!E5),"",Values!$B$9)</f>
        <v>5</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Denemarken</v>
      </c>
      <c r="CZ6" s="1" t="str">
        <f>IF(ISBLANK(Values!E5),"","No")</f>
        <v>No</v>
      </c>
      <c r="DA6" s="1" t="str">
        <f>IF(ISBLANK(Values!E5),"","No")</f>
        <v>No</v>
      </c>
      <c r="DO6" s="1" t="str">
        <f>IF(ISBLANK(Values!E5),"","Parts")</f>
        <v>Parts</v>
      </c>
      <c r="DP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Y6" s="1" t="s">
        <v>580</v>
      </c>
      <c r="EI6" s="1"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1" t="str">
        <f>IF(ISBLANK(Values!E5),"","Amazon Tellus UPS")</f>
        <v>Amazon Tellus UPS</v>
      </c>
      <c r="EV6" s="1" t="str">
        <f>IF(ISBLANK(Values!E5),"","New")</f>
        <v>New</v>
      </c>
      <c r="FE6" s="1" t="str">
        <f>IF(ISBLANK(Values!E5),"","3")</f>
        <v>3</v>
      </c>
      <c r="FH6" s="1" t="str">
        <f>IF(ISBLANK(Values!E5),"","FALSE")</f>
        <v>FALSE</v>
      </c>
      <c r="FI6" s="1" t="str">
        <f>IF(ISBLANK(Values!E5),"","FALSE")</f>
        <v>FALSE</v>
      </c>
      <c r="FJ6" s="1" t="str">
        <f>IF(ISBLANK(Values!E5),"","FALSE")</f>
        <v>FALSE</v>
      </c>
      <c r="FM6" s="1" t="str">
        <f>IF(ISBLANK(Values!E5),"","1")</f>
        <v>1</v>
      </c>
      <c r="FO6" s="27">
        <f>IF(ISBLANK(Values!E5),"",IF(Values!J5, Values!$B$4, Values!$B$5))</f>
        <v>68.989999999999995</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6">
        <f>K6</f>
        <v>68.989999999999995</v>
      </c>
    </row>
    <row r="7" spans="1:193" ht="64" x14ac:dyDescent="0.2">
      <c r="A7" s="1" t="str">
        <f>IF(ISBLANK(Values!E6),"",IF(Values!$B$37="EU","computercomponent","computer"))</f>
        <v>computercomponent</v>
      </c>
      <c r="B7" s="32" t="str">
        <f>IF(ISBLANK(Values!E6),"",Values!F6)</f>
        <v>Lenovo P51 - IT</v>
      </c>
      <c r="C7" s="29" t="str">
        <f>IF(ISBLANK(Values!E6),"","TellusRem")</f>
        <v>TellusRem</v>
      </c>
      <c r="D7" s="28">
        <f>IF(ISBLANK(Values!E6),"",Values!E6)</f>
        <v>5714401511038</v>
      </c>
      <c r="E7" s="1" t="str">
        <f>IF(ISBLANK(Values!E6),"","EAN")</f>
        <v>EAN</v>
      </c>
      <c r="F7" s="27" t="str">
        <f>IF(ISBLANK(Values!E6),"",IF(Values!J6, SUBSTITUTE(Values!$B$1, "{language}", Values!H6) &amp; " " &amp;Values!$B$3, SUBSTITUTE(Values!$B$2, "{language}", Values!$H6) &amp; " " &amp;Values!$B$3))</f>
        <v>vervangend Italiaans toetsenbord zonder achtergrondverlichting voor Lenovo Thinkpad P51 P71</v>
      </c>
      <c r="G7" s="29" t="str">
        <f>IF(ISBLANK(Values!E6),"","TellusRem")</f>
        <v>TellusRem</v>
      </c>
      <c r="H7" s="1" t="str">
        <f>IF(ISBLANK(Values!E6),"",Values!$B$16)</f>
        <v>laptop-computer-replacement-parts</v>
      </c>
      <c r="I7" s="1" t="str">
        <f>IF(ISBLANK(Values!E6),"","4730574031")</f>
        <v>4730574031</v>
      </c>
      <c r="J7" s="31" t="str">
        <f>IF(ISBLANK(Values!E6),"",Values!F6 )</f>
        <v>Lenovo P51 - IT</v>
      </c>
      <c r="K7" s="27">
        <f>IF(ISBLANK(Values!E6),"",IF(Values!J6, Values!$B$4, Values!$B$5))</f>
        <v>68.989999999999995</v>
      </c>
      <c r="L7" s="27">
        <f>IF(ISBLANK(Values!E6),"",Values!$B$18)</f>
        <v>5</v>
      </c>
      <c r="M7" s="27" t="str">
        <f>IF(ISBLANK(Values!E6),"",Values!$M6)</f>
        <v>https://download.lenovo.com/Images/Parts/01ER968/01ER968_A.jpg</v>
      </c>
      <c r="N7" s="27" t="str">
        <f>IF(ISBLANK(Values!$F6),"",Values!N6)</f>
        <v>https://download.lenovo.com/Images/Parts/01ER968/01ER968_B.jpg</v>
      </c>
      <c r="O7" s="27" t="str">
        <f>IF(ISBLANK(Values!$F6),"",Values!O6)</f>
        <v>https://download.lenovo.com/Images/Parts/01ER968/01ER968_details.jpg</v>
      </c>
      <c r="P7" s="27" t="str">
        <f>IF(ISBLANK(Values!$F6),"",Values!P6)</f>
        <v/>
      </c>
      <c r="Q7" s="27" t="str">
        <f>IF(ISBLANK(Values!$F6),"",Values!Q6)</f>
        <v/>
      </c>
      <c r="R7" s="27" t="str">
        <f>IF(ISBLANK(Values!$F6),"",Values!R6)</f>
        <v/>
      </c>
      <c r="S7" s="27" t="str">
        <f>IF(ISBLANK(Values!$F6),"",Values!S6)</f>
        <v/>
      </c>
      <c r="T7" s="27" t="str">
        <f>IF(ISBLANK(Values!$F6),"",Values!T6)</f>
        <v/>
      </c>
      <c r="U7" s="27" t="str">
        <f>IF(ISBLANK(Values!$F6),"",Values!U6)</f>
        <v/>
      </c>
      <c r="W7" s="29" t="str">
        <f>IF(ISBLANK(Values!E6),"","Child")</f>
        <v>Child</v>
      </c>
      <c r="X7" s="29" t="str">
        <f>IF(ISBLANK(Values!E6),"",Values!$B$13)</f>
        <v>Lenovo P51 parent</v>
      </c>
      <c r="Y7" s="31" t="str">
        <f>IF(ISBLANK(Values!E6),"","Size-Color")</f>
        <v>Size-Color</v>
      </c>
      <c r="Z7" s="29" t="str">
        <f>IF(ISBLANK(Values!E6),"","variation")</f>
        <v>variation</v>
      </c>
      <c r="AA7" s="1" t="str">
        <f>IF(ISBLANK(Values!E6),"",Values!$B$20)</f>
        <v>Update</v>
      </c>
      <c r="AB7" s="1"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33"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34"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7" s="1" t="str">
        <f>IF(ISBLANK(Values!E6),"",Values!$B$25)</f>
        <v xml:space="preserve">♻️ ECOFRIENDLY PRODUCT - Koop gerenoveerd, KOOP GROEN! Verminder meer dan 80% koolstofdioxide door onze refurbished toetsenborden te kopen, in vergelijking met het aanschaffen van een nieuw toetsenbord! </v>
      </c>
      <c r="AL7" s="1" t="str">
        <f>IF(ISBLANK(Values!E6),"",SUBSTITUTE(SUBSTITUTE(IF(Values!$J6, Values!$B$26, Values!$B$33), "{language}", Values!$H6), "{flag}", INDEX(options!$E$1:$E$20, Values!$V6)))</f>
        <v>👉 LAYOUT - 🇮🇹 Italiaans zonder achtergrondverlichting.</v>
      </c>
      <c r="AM7" s="1" t="str">
        <f>SUBSTITUTE(IF(ISBLANK(Values!E6),"",Values!$B$27), "{model}", Values!$B$3)</f>
        <v xml:space="preserve">👉 COMPATIBEL MET - Lenovo P51 P71. Controleer de afbeelding en beschrijving zorgvuldig voordat u een toetsenbord koopt. Dit zorgt ervoor dat u het juiste laptoptoetsenbord voor uw computer krijgt. Super eenvoudige installatie. </v>
      </c>
      <c r="AT7" s="27" t="str">
        <f>IF(ISBLANK(Values!E6),"",Values!H6)</f>
        <v>Italiaans</v>
      </c>
      <c r="AV7" s="1" t="str">
        <f>IF(ISBLANK(Values!E6),"",IF(Values!J6,"Backlit", "Non-Backlit"))</f>
        <v>Non-Backlit</v>
      </c>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41</v>
      </c>
      <c r="CJ7" s="1" t="str">
        <f>IF(ISBLANK(Values!E6),"",Values!$B$8)</f>
        <v>17</v>
      </c>
      <c r="CK7" s="1" t="str">
        <f>IF(ISBLANK(Values!E6),"",Values!$B$9)</f>
        <v>5</v>
      </c>
      <c r="CL7" s="1" t="str">
        <f>IF(ISBLANK(Values!E6),"","CM")</f>
        <v>CM</v>
      </c>
      <c r="CO7" s="1" t="str">
        <f>IF(AND(Values!$B$37=options!$G$2, Values!$C6), "AMAZON_NA", IF(AND(Values!$B$37=options!$G$1, Values!$D6), "AMAZON_EU", "DEFAULT"))</f>
        <v>AMAZON_EU</v>
      </c>
      <c r="CP7" s="1" t="str">
        <f>IF(ISBLANK(Values!E6),"",Values!$B$7)</f>
        <v>41</v>
      </c>
      <c r="CQ7" s="1" t="str">
        <f>IF(ISBLANK(Values!E6),"",Values!$B$8)</f>
        <v>17</v>
      </c>
      <c r="CR7" s="1" t="str">
        <f>IF(ISBLANK(Values!E6),"",Values!$B$9)</f>
        <v>5</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Denemarken</v>
      </c>
      <c r="CZ7" s="1" t="str">
        <f>IF(ISBLANK(Values!E6),"","No")</f>
        <v>No</v>
      </c>
      <c r="DA7" s="1" t="str">
        <f>IF(ISBLANK(Values!E6),"","No")</f>
        <v>No</v>
      </c>
      <c r="DO7" s="1" t="str">
        <f>IF(ISBLANK(Values!E6),"","Parts")</f>
        <v>Parts</v>
      </c>
      <c r="DP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Y7" s="1" t="s">
        <v>580</v>
      </c>
      <c r="EI7" s="1"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1" t="str">
        <f>IF(ISBLANK(Values!E6),"","Amazon Tellus UPS")</f>
        <v>Amazon Tellus UPS</v>
      </c>
      <c r="EV7" s="1" t="str">
        <f>IF(ISBLANK(Values!E6),"","New")</f>
        <v>New</v>
      </c>
      <c r="FE7" s="1" t="str">
        <f>IF(ISBLANK(Values!E6),"","3")</f>
        <v>3</v>
      </c>
      <c r="FH7" s="1" t="str">
        <f>IF(ISBLANK(Values!E6),"","FALSE")</f>
        <v>FALSE</v>
      </c>
      <c r="FI7" s="1" t="str">
        <f>IF(ISBLANK(Values!E6),"","FALSE")</f>
        <v>FALSE</v>
      </c>
      <c r="FJ7" s="1" t="str">
        <f>IF(ISBLANK(Values!E6),"","FALSE")</f>
        <v>FALSE</v>
      </c>
      <c r="FM7" s="1" t="str">
        <f>IF(ISBLANK(Values!E6),"","1")</f>
        <v>1</v>
      </c>
      <c r="FO7" s="27">
        <f>IF(ISBLANK(Values!E6),"",IF(Values!J6, Values!$B$4, Values!$B$5))</f>
        <v>68.989999999999995</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6">
        <f>K7</f>
        <v>68.989999999999995</v>
      </c>
    </row>
    <row r="8" spans="1:193" ht="64" x14ac:dyDescent="0.2">
      <c r="A8" s="1" t="str">
        <f>IF(ISBLANK(Values!E7),"",IF(Values!$B$37="EU","computercomponent","computer"))</f>
        <v>computercomponent</v>
      </c>
      <c r="B8" s="32" t="str">
        <f>IF(ISBLANK(Values!E7),"",Values!F7)</f>
        <v>Lenovo P51 BL - ES</v>
      </c>
      <c r="C8" s="29" t="str">
        <f>IF(ISBLANK(Values!E7),"","TellusRem")</f>
        <v>TellusRem</v>
      </c>
      <c r="D8" s="28">
        <f>IF(ISBLANK(Values!E7),"",Values!E7)</f>
        <v>5714401511045</v>
      </c>
      <c r="E8" s="1" t="str">
        <f>IF(ISBLANK(Values!E7),"","EAN")</f>
        <v>EAN</v>
      </c>
      <c r="F8" s="27" t="str">
        <f>IF(ISBLANK(Values!E7),"",IF(Values!J7, SUBSTITUTE(Values!$B$1, "{language}", Values!H7) &amp; " " &amp;Values!$B$3, SUBSTITUTE(Values!$B$2, "{language}", Values!$H7) &amp; " " &amp;Values!$B$3))</f>
        <v>vervangend Spaans toetsenbord zonder achtergrondverlichting voor Lenovo Thinkpad P51 P71</v>
      </c>
      <c r="G8" s="29" t="str">
        <f>IF(ISBLANK(Values!E7),"","TellusRem")</f>
        <v>TellusRem</v>
      </c>
      <c r="H8" s="1" t="str">
        <f>IF(ISBLANK(Values!E7),"",Values!$B$16)</f>
        <v>laptop-computer-replacement-parts</v>
      </c>
      <c r="I8" s="1" t="str">
        <f>IF(ISBLANK(Values!E7),"","4730574031")</f>
        <v>4730574031</v>
      </c>
      <c r="J8" s="31" t="str">
        <f>IF(ISBLANK(Values!E7),"",Values!F7 )</f>
        <v>Lenovo P51 BL - ES</v>
      </c>
      <c r="K8" s="27">
        <f>IF(ISBLANK(Values!E7),"",IF(Values!J7, Values!$B$4, Values!$B$5))</f>
        <v>68.989999999999995</v>
      </c>
      <c r="L8" s="27">
        <f>IF(ISBLANK(Values!E7),"",Values!$B$18)</f>
        <v>5</v>
      </c>
      <c r="M8" s="27" t="str">
        <f>IF(ISBLANK(Values!E7),"",Values!$M7)</f>
        <v>https://download.lenovo.com/Images/Parts/01ER961/01ER961_A.jpg</v>
      </c>
      <c r="N8" s="27" t="str">
        <f>IF(ISBLANK(Values!$F7),"",Values!N7)</f>
        <v>https://download.lenovo.com/Images/Parts/01ER961/01ER961_B.jpg</v>
      </c>
      <c r="O8" s="27" t="str">
        <f>IF(ISBLANK(Values!$F7),"",Values!O7)</f>
        <v>https://download.lenovo.com/Images/Parts/01ER961/01ER961_details.jpg</v>
      </c>
      <c r="P8" s="27" t="str">
        <f>IF(ISBLANK(Values!$F7),"",Values!P7)</f>
        <v/>
      </c>
      <c r="Q8" s="27" t="str">
        <f>IF(ISBLANK(Values!$F7),"",Values!Q7)</f>
        <v/>
      </c>
      <c r="R8" s="27" t="str">
        <f>IF(ISBLANK(Values!$F7),"",Values!R7)</f>
        <v/>
      </c>
      <c r="S8" s="27" t="str">
        <f>IF(ISBLANK(Values!$F7),"",Values!S7)</f>
        <v/>
      </c>
      <c r="T8" s="27" t="str">
        <f>IF(ISBLANK(Values!$F7),"",Values!T7)</f>
        <v/>
      </c>
      <c r="U8" s="27" t="str">
        <f>IF(ISBLANK(Values!$F7),"",Values!U7)</f>
        <v/>
      </c>
      <c r="W8" s="29" t="str">
        <f>IF(ISBLANK(Values!E7),"","Child")</f>
        <v>Child</v>
      </c>
      <c r="X8" s="29" t="str">
        <f>IF(ISBLANK(Values!E7),"",Values!$B$13)</f>
        <v>Lenovo P51 parent</v>
      </c>
      <c r="Y8" s="31" t="str">
        <f>IF(ISBLANK(Values!E7),"","Size-Color")</f>
        <v>Size-Color</v>
      </c>
      <c r="Z8" s="29" t="str">
        <f>IF(ISBLANK(Values!E7),"","variation")</f>
        <v>variation</v>
      </c>
      <c r="AA8" s="1" t="str">
        <f>IF(ISBLANK(Values!E7),"",Values!$B$20)</f>
        <v>Update</v>
      </c>
      <c r="AB8" s="1"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33"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34"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8" s="1" t="str">
        <f>IF(ISBLANK(Values!E7),"",Values!$B$25)</f>
        <v xml:space="preserve">♻️ ECOFRIENDLY PRODUCT - Koop gerenoveerd, KOOP GROEN! Verminder meer dan 80% koolstofdioxide door onze refurbished toetsenborden te kopen, in vergelijking met het aanschaffen van een nieuw toetsenbord! </v>
      </c>
      <c r="AL8" s="1" t="str">
        <f>IF(ISBLANK(Values!E7),"",SUBSTITUTE(SUBSTITUTE(IF(Values!$J7, Values!$B$26, Values!$B$33), "{language}", Values!$H7), "{flag}", INDEX(options!$E$1:$E$20, Values!$V7)))</f>
        <v>👉 LAYOUT - 🇪🇸 Spaans zonder achtergrondverlichting.</v>
      </c>
      <c r="AM8" s="1" t="str">
        <f>SUBSTITUTE(IF(ISBLANK(Values!E7),"",Values!$B$27), "{model}", Values!$B$3)</f>
        <v xml:space="preserve">👉 COMPATIBEL MET - Lenovo P51 P71. Controleer de afbeelding en beschrijving zorgvuldig voordat u een toetsenbord koopt. Dit zorgt ervoor dat u het juiste laptoptoetsenbord voor uw computer krijgt. Super eenvoudige installatie. </v>
      </c>
      <c r="AT8" s="27" t="str">
        <f>IF(ISBLANK(Values!E7),"",Values!H7)</f>
        <v>Spaans</v>
      </c>
      <c r="AV8" s="1" t="str">
        <f>IF(ISBLANK(Values!E7),"",IF(Values!J7,"Backlit", "Non-Backlit"))</f>
        <v>Non-Backlit</v>
      </c>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41</v>
      </c>
      <c r="CJ8" s="1" t="str">
        <f>IF(ISBLANK(Values!E7),"",Values!$B$8)</f>
        <v>17</v>
      </c>
      <c r="CK8" s="1" t="str">
        <f>IF(ISBLANK(Values!E7),"",Values!$B$9)</f>
        <v>5</v>
      </c>
      <c r="CL8" s="1" t="str">
        <f>IF(ISBLANK(Values!E7),"","CM")</f>
        <v>CM</v>
      </c>
      <c r="CO8" s="1" t="str">
        <f>IF(AND(Values!$B$37=options!$G$2, Values!$C7), "AMAZON_NA", IF(AND(Values!$B$37=options!$G$1, Values!$D7), "AMAZON_EU", "DEFAULT"))</f>
        <v>AMAZON_EU</v>
      </c>
      <c r="CP8" s="1" t="str">
        <f>IF(ISBLANK(Values!E7),"",Values!$B$7)</f>
        <v>41</v>
      </c>
      <c r="CQ8" s="1" t="str">
        <f>IF(ISBLANK(Values!E7),"",Values!$B$8)</f>
        <v>17</v>
      </c>
      <c r="CR8" s="1" t="str">
        <f>IF(ISBLANK(Values!E7),"",Values!$B$9)</f>
        <v>5</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Denemarken</v>
      </c>
      <c r="CZ8" s="1" t="str">
        <f>IF(ISBLANK(Values!E7),"","No")</f>
        <v>No</v>
      </c>
      <c r="DA8" s="1" t="str">
        <f>IF(ISBLANK(Values!E7),"","No")</f>
        <v>No</v>
      </c>
      <c r="DO8" s="1" t="str">
        <f>IF(ISBLANK(Values!E7),"","Parts")</f>
        <v>Parts</v>
      </c>
      <c r="DP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Y8" s="1" t="s">
        <v>580</v>
      </c>
      <c r="EI8" s="1"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1" t="str">
        <f>IF(ISBLANK(Values!E7),"","Amazon Tellus UPS")</f>
        <v>Amazon Tellus UPS</v>
      </c>
      <c r="EV8" s="1" t="str">
        <f>IF(ISBLANK(Values!E7),"","New")</f>
        <v>New</v>
      </c>
      <c r="FE8" s="1" t="str">
        <f>IF(ISBLANK(Values!E7),"","3")</f>
        <v>3</v>
      </c>
      <c r="FH8" s="1" t="str">
        <f>IF(ISBLANK(Values!E7),"","FALSE")</f>
        <v>FALSE</v>
      </c>
      <c r="FI8" s="1" t="str">
        <f>IF(ISBLANK(Values!E7),"","FALSE")</f>
        <v>FALSE</v>
      </c>
      <c r="FJ8" s="1" t="str">
        <f>IF(ISBLANK(Values!E7),"","FALSE")</f>
        <v>FALSE</v>
      </c>
      <c r="FM8" s="1" t="str">
        <f>IF(ISBLANK(Values!E7),"","1")</f>
        <v>1</v>
      </c>
      <c r="FO8" s="27">
        <f>IF(ISBLANK(Values!E7),"",IF(Values!J7, Values!$B$4, Values!$B$5))</f>
        <v>68.989999999999995</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6">
        <f>K8</f>
        <v>68.989999999999995</v>
      </c>
    </row>
    <row r="9" spans="1:193" ht="64" x14ac:dyDescent="0.2">
      <c r="A9" s="1" t="str">
        <f>IF(ISBLANK(Values!E8),"",IF(Values!$B$37="EU","computercomponent","computer"))</f>
        <v>computercomponent</v>
      </c>
      <c r="B9" s="32" t="str">
        <f>IF(ISBLANK(Values!E8),"",Values!F8)</f>
        <v>Lenovo P51 - UK FBA</v>
      </c>
      <c r="C9" s="29" t="str">
        <f>IF(ISBLANK(Values!E8),"","TellusRem")</f>
        <v>TellusRem</v>
      </c>
      <c r="D9" s="28">
        <f>IF(ISBLANK(Values!E8),"",Values!E8)</f>
        <v>5714401511052</v>
      </c>
      <c r="E9" s="1" t="str">
        <f>IF(ISBLANK(Values!E8),"","EAN")</f>
        <v>EAN</v>
      </c>
      <c r="F9" s="27" t="str">
        <f>IF(ISBLANK(Values!E8),"",IF(Values!J8, SUBSTITUTE(Values!$B$1, "{language}", Values!H8) &amp; " " &amp;Values!$B$3, SUBSTITUTE(Values!$B$2, "{language}", Values!$H8) &amp; " " &amp;Values!$B$3))</f>
        <v>vervangend UK toetsenbord zonder achtergrondverlichting voor Lenovo Thinkpad P51 P71</v>
      </c>
      <c r="G9" s="29" t="str">
        <f>IF(ISBLANK(Values!E8),"","TellusRem")</f>
        <v>TellusRem</v>
      </c>
      <c r="H9" s="1" t="str">
        <f>IF(ISBLANK(Values!E8),"",Values!$B$16)</f>
        <v>laptop-computer-replacement-parts</v>
      </c>
      <c r="I9" s="1" t="str">
        <f>IF(ISBLANK(Values!E8),"","4730574031")</f>
        <v>4730574031</v>
      </c>
      <c r="J9" s="31" t="str">
        <f>IF(ISBLANK(Values!E8),"",Values!F8 )</f>
        <v>Lenovo P51 - UK FBA</v>
      </c>
      <c r="K9" s="27">
        <f>IF(ISBLANK(Values!E8),"",IF(Values!J8, Values!$B$4, Values!$B$5))</f>
        <v>68.989999999999995</v>
      </c>
      <c r="L9" s="27">
        <f>IF(ISBLANK(Values!E8),"",Values!$B$18)</f>
        <v>5</v>
      </c>
      <c r="M9" s="27" t="str">
        <f>IF(ISBLANK(Values!E8),"",Values!$M8)</f>
        <v>https://download.lenovo.com/Images/Parts/01ER980/01ER980_A.jpg</v>
      </c>
      <c r="N9" s="27" t="str">
        <f>IF(ISBLANK(Values!$F8),"",Values!N8)</f>
        <v>https://download.lenovo.com/Images/Parts/01ER980/01ER980_B.jpg</v>
      </c>
      <c r="O9" s="27" t="str">
        <f>IF(ISBLANK(Values!$F8),"",Values!O8)</f>
        <v>https://download.lenovo.com/Images/Parts/01ER980/01ER980_details.jpg</v>
      </c>
      <c r="P9" s="27" t="str">
        <f>IF(ISBLANK(Values!$F8),"",Values!P8)</f>
        <v/>
      </c>
      <c r="Q9" s="27" t="str">
        <f>IF(ISBLANK(Values!$F8),"",Values!Q8)</f>
        <v/>
      </c>
      <c r="R9" s="27" t="str">
        <f>IF(ISBLANK(Values!$F8),"",Values!R8)</f>
        <v/>
      </c>
      <c r="S9" s="27" t="str">
        <f>IF(ISBLANK(Values!$F8),"",Values!S8)</f>
        <v/>
      </c>
      <c r="T9" s="27" t="str">
        <f>IF(ISBLANK(Values!$F8),"",Values!T8)</f>
        <v/>
      </c>
      <c r="U9" s="27" t="str">
        <f>IF(ISBLANK(Values!$F8),"",Values!U8)</f>
        <v/>
      </c>
      <c r="W9" s="29" t="str">
        <f>IF(ISBLANK(Values!E8),"","Child")</f>
        <v>Child</v>
      </c>
      <c r="X9" s="29" t="str">
        <f>IF(ISBLANK(Values!E8),"",Values!$B$13)</f>
        <v>Lenovo P51 parent</v>
      </c>
      <c r="Y9" s="31" t="str">
        <f>IF(ISBLANK(Values!E8),"","Size-Color")</f>
        <v>Size-Color</v>
      </c>
      <c r="Z9" s="29" t="str">
        <f>IF(ISBLANK(Values!E8),"","variation")</f>
        <v>variation</v>
      </c>
      <c r="AA9" s="1" t="str">
        <f>IF(ISBLANK(Values!E8),"",Values!$B$20)</f>
        <v>Update</v>
      </c>
      <c r="AB9" s="1"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33"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34"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9" s="1" t="str">
        <f>IF(ISBLANK(Values!E8),"",Values!$B$25)</f>
        <v xml:space="preserve">♻️ ECOFRIENDLY PRODUCT - Koop gerenoveerd, KOOP GROEN! Verminder meer dan 80% koolstofdioxide door onze refurbished toetsenborden te kopen, in vergelijking met het aanschaffen van een nieuw toetsenbord! </v>
      </c>
      <c r="AL9" s="1" t="str">
        <f>IF(ISBLANK(Values!E8),"",SUBSTITUTE(SUBSTITUTE(IF(Values!$J8, Values!$B$26, Values!$B$33), "{language}", Values!$H8), "{flag}", INDEX(options!$E$1:$E$20, Values!$V8)))</f>
        <v>👉 LAYOUT - 🇬🇧 UK zonder achtergrondverlichting.</v>
      </c>
      <c r="AM9" s="1" t="str">
        <f>SUBSTITUTE(IF(ISBLANK(Values!E8),"",Values!$B$27), "{model}", Values!$B$3)</f>
        <v xml:space="preserve">👉 COMPATIBEL MET - Lenovo P51 P71. Controleer de afbeelding en beschrijving zorgvuldig voordat u een toetsenbord koopt. Dit zorgt ervoor dat u het juiste laptoptoetsenbord voor uw computer krijgt. Super eenvoudige installatie. </v>
      </c>
      <c r="AT9" s="27" t="str">
        <f>IF(ISBLANK(Values!E8),"",Values!H8)</f>
        <v>UK</v>
      </c>
      <c r="AV9" s="1" t="str">
        <f>IF(ISBLANK(Values!E8),"",IF(Values!J8,"Backlit", "Non-Backlit"))</f>
        <v>Non-Backlit</v>
      </c>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41</v>
      </c>
      <c r="CJ9" s="1" t="str">
        <f>IF(ISBLANK(Values!E8),"",Values!$B$8)</f>
        <v>17</v>
      </c>
      <c r="CK9" s="1" t="str">
        <f>IF(ISBLANK(Values!E8),"",Values!$B$9)</f>
        <v>5</v>
      </c>
      <c r="CL9" s="1" t="str">
        <f>IF(ISBLANK(Values!E8),"","CM")</f>
        <v>CM</v>
      </c>
      <c r="CO9" s="1" t="str">
        <f>IF(AND(Values!$B$37=options!$G$2, Values!$C8), "AMAZON_NA", IF(AND(Values!$B$37=options!$G$1, Values!$D8), "AMAZON_EU", "DEFAULT"))</f>
        <v>AMAZON_EU</v>
      </c>
      <c r="CP9" s="1" t="str">
        <f>IF(ISBLANK(Values!E8),"",Values!$B$7)</f>
        <v>41</v>
      </c>
      <c r="CQ9" s="1" t="str">
        <f>IF(ISBLANK(Values!E8),"",Values!$B$8)</f>
        <v>17</v>
      </c>
      <c r="CR9" s="1" t="str">
        <f>IF(ISBLANK(Values!E8),"",Values!$B$9)</f>
        <v>5</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Denemarken</v>
      </c>
      <c r="CZ9" s="1" t="str">
        <f>IF(ISBLANK(Values!E8),"","No")</f>
        <v>No</v>
      </c>
      <c r="DA9" s="1" t="str">
        <f>IF(ISBLANK(Values!E8),"","No")</f>
        <v>No</v>
      </c>
      <c r="DO9" s="1" t="str">
        <f>IF(ISBLANK(Values!E8),"","Parts")</f>
        <v>Parts</v>
      </c>
      <c r="DP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Y9" s="1" t="s">
        <v>580</v>
      </c>
      <c r="EI9" s="1"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1" t="str">
        <f>IF(ISBLANK(Values!E8),"","Amazon Tellus UPS")</f>
        <v>Amazon Tellus UPS</v>
      </c>
      <c r="EV9" s="1" t="str">
        <f>IF(ISBLANK(Values!E8),"","New")</f>
        <v>New</v>
      </c>
      <c r="FE9" s="1" t="str">
        <f>IF(ISBLANK(Values!E8),"","3")</f>
        <v>3</v>
      </c>
      <c r="FH9" s="1" t="str">
        <f>IF(ISBLANK(Values!E8),"","FALSE")</f>
        <v>FALSE</v>
      </c>
      <c r="FI9" s="1" t="str">
        <f>IF(ISBLANK(Values!E8),"","FALSE")</f>
        <v>FALSE</v>
      </c>
      <c r="FJ9" s="1" t="str">
        <f>IF(ISBLANK(Values!E8),"","FALSE")</f>
        <v>FALSE</v>
      </c>
      <c r="FM9" s="1" t="str">
        <f>IF(ISBLANK(Values!E8),"","1")</f>
        <v>1</v>
      </c>
      <c r="FO9" s="27">
        <f>IF(ISBLANK(Values!E8),"",IF(Values!J8, Values!$B$4, Values!$B$5))</f>
        <v>68.989999999999995</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6">
        <f>K9</f>
        <v>68.989999999999995</v>
      </c>
    </row>
    <row r="10" spans="1:193" ht="64" x14ac:dyDescent="0.2">
      <c r="A10" s="1" t="str">
        <f>IF(ISBLANK(Values!E9),"",IF(Values!$B$37="EU","computercomponent","computer"))</f>
        <v>computercomponent</v>
      </c>
      <c r="B10" s="32" t="str">
        <f>IF(ISBLANK(Values!E9),"",Values!F9)</f>
        <v>Lenovo P51 - NOR</v>
      </c>
      <c r="C10" s="29" t="str">
        <f>IF(ISBLANK(Values!E9),"","TellusRem")</f>
        <v>TellusRem</v>
      </c>
      <c r="D10" s="28">
        <f>IF(ISBLANK(Values!E9),"",Values!E9)</f>
        <v>5714401511069</v>
      </c>
      <c r="E10" s="1" t="str">
        <f>IF(ISBLANK(Values!E9),"","EAN")</f>
        <v>EAN</v>
      </c>
      <c r="F10" s="27" t="str">
        <f>IF(ISBLANK(Values!E9),"",IF(Values!J9, SUBSTITUTE(Values!$B$1, "{language}", Values!H9) &amp; " " &amp;Values!$B$3, SUBSTITUTE(Values!$B$2, "{language}", Values!$H9) &amp; " " &amp;Values!$B$3))</f>
        <v>vervangend Scandinavisch - Scandinavisch toetsenbord zonder achtergrondverlichting voor Lenovo Thinkpad P51 P71</v>
      </c>
      <c r="G10" s="29" t="str">
        <f>IF(ISBLANK(Values!E9),"","TellusRem")</f>
        <v>TellusRem</v>
      </c>
      <c r="H10" s="1" t="str">
        <f>IF(ISBLANK(Values!E9),"",Values!$B$16)</f>
        <v>laptop-computer-replacement-parts</v>
      </c>
      <c r="I10" s="1" t="str">
        <f>IF(ISBLANK(Values!E9),"","4730574031")</f>
        <v>4730574031</v>
      </c>
      <c r="J10" s="31" t="str">
        <f>IF(ISBLANK(Values!E9),"",Values!F9 )</f>
        <v>Lenovo P51 - NOR</v>
      </c>
      <c r="K10" s="27">
        <f>IF(ISBLANK(Values!E9),"",IF(Values!J9, Values!$B$4, Values!$B$5))</f>
        <v>68.989999999999995</v>
      </c>
      <c r="L10" s="27">
        <f>IF(ISBLANK(Values!E9),"",Values!$B$18)</f>
        <v>5</v>
      </c>
      <c r="M10" s="27" t="str">
        <f>IF(ISBLANK(Values!E9),"",Values!$M9)</f>
        <v>https://download.lenovo.com/Images/Parts/01ER971/01ER971_A.jpg</v>
      </c>
      <c r="N10" s="27" t="str">
        <f>IF(ISBLANK(Values!$F9),"",Values!N9)</f>
        <v>https://download.lenovo.com/Images/Parts/01ER971/01ER971_B.jpg</v>
      </c>
      <c r="O10" s="27"/>
      <c r="P10" s="27" t="str">
        <f>IF(ISBLANK(Values!$F9),"",Values!P9)</f>
        <v/>
      </c>
      <c r="Q10" s="27" t="str">
        <f>IF(ISBLANK(Values!$F9),"",Values!Q9)</f>
        <v/>
      </c>
      <c r="R10" s="27" t="str">
        <f>IF(ISBLANK(Values!$F9),"",Values!R9)</f>
        <v/>
      </c>
      <c r="S10" s="27" t="str">
        <f>IF(ISBLANK(Values!$F9),"",Values!S9)</f>
        <v/>
      </c>
      <c r="T10" s="27" t="str">
        <f>IF(ISBLANK(Values!$F9),"",Values!T9)</f>
        <v/>
      </c>
      <c r="U10" s="27" t="str">
        <f>IF(ISBLANK(Values!$F9),"",Values!U9)</f>
        <v/>
      </c>
      <c r="W10" s="29" t="str">
        <f>IF(ISBLANK(Values!E9),"","Child")</f>
        <v>Child</v>
      </c>
      <c r="X10" s="29" t="str">
        <f>IF(ISBLANK(Values!E9),"",Values!$B$13)</f>
        <v>Lenovo P51 parent</v>
      </c>
      <c r="Y10" s="31" t="str">
        <f>IF(ISBLANK(Values!E9),"","Size-Color")</f>
        <v>Size-Color</v>
      </c>
      <c r="Z10" s="29" t="str">
        <f>IF(ISBLANK(Values!E9),"","variation")</f>
        <v>variation</v>
      </c>
      <c r="AA10" s="1" t="str">
        <f>IF(ISBLANK(Values!E9),"",Values!$B$20)</f>
        <v>Update</v>
      </c>
      <c r="AB10" s="1"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33"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34"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0" s="1" t="str">
        <f>IF(ISBLANK(Values!E9),"",Values!$B$25)</f>
        <v xml:space="preserve">♻️ ECOFRIENDLY PRODUCT - Koop gerenoveerd, KOOP GROEN! Verminder meer dan 80% koolstofdioxide door onze refurbished toetsenborden te kopen, in vergelijking met het aanschaffen van een nieuw toetsenbord! </v>
      </c>
      <c r="AL10" s="1" t="str">
        <f>IF(ISBLANK(Values!E9),"",SUBSTITUTE(SUBSTITUTE(IF(Values!$J9, Values!$B$26, Values!$B$33), "{language}", Values!$H9), "{flag}", INDEX(options!$E$1:$E$20, Values!$V9)))</f>
        <v>👉 LAYOUT - 🇸🇪 🇫🇮 🇳🇴 🇩🇰 Scandinavisch - Scandinavisch zonder achtergrondverlichting.</v>
      </c>
      <c r="AM10" s="1" t="str">
        <f>SUBSTITUTE(IF(ISBLANK(Values!E9),"",Values!$B$27), "{model}", Values!$B$3)</f>
        <v xml:space="preserve">👉 COMPATIBEL MET - Lenovo P51 P71. Controleer de afbeelding en beschrijving zorgvuldig voordat u een toetsenbord koopt. Dit zorgt ervoor dat u het juiste laptoptoetsenbord voor uw computer krijgt. Super eenvoudige installatie. </v>
      </c>
      <c r="AT10" s="27" t="str">
        <f>IF(ISBLANK(Values!E9),"",Values!H9)</f>
        <v>Scandinavisch - Scandinavisch</v>
      </c>
      <c r="AV10" s="1" t="str">
        <f>IF(ISBLANK(Values!E9),"",IF(Values!J9,"Backlit", "Non-Backlit"))</f>
        <v>Non-Backlit</v>
      </c>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41</v>
      </c>
      <c r="CJ10" s="1" t="str">
        <f>IF(ISBLANK(Values!E9),"",Values!$B$8)</f>
        <v>17</v>
      </c>
      <c r="CK10" s="1" t="str">
        <f>IF(ISBLANK(Values!E9),"",Values!$B$9)</f>
        <v>5</v>
      </c>
      <c r="CL10" s="1" t="str">
        <f>IF(ISBLANK(Values!E9),"","CM")</f>
        <v>CM</v>
      </c>
      <c r="CO10" s="1" t="str">
        <f>IF(AND(Values!$B$37=options!$G$2, Values!$C9), "AMAZON_NA", IF(AND(Values!$B$37=options!$G$1, Values!$D9), "AMAZON_EU", "DEFAULT"))</f>
        <v>DEFAULT</v>
      </c>
      <c r="CP10" s="1" t="str">
        <f>IF(ISBLANK(Values!E9),"",Values!$B$7)</f>
        <v>41</v>
      </c>
      <c r="CQ10" s="1" t="str">
        <f>IF(ISBLANK(Values!E9),"",Values!$B$8)</f>
        <v>17</v>
      </c>
      <c r="CR10" s="1" t="str">
        <f>IF(ISBLANK(Values!E9),"",Values!$B$9)</f>
        <v>5</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Denemarken</v>
      </c>
      <c r="CZ10" s="1" t="str">
        <f>IF(ISBLANK(Values!E9),"","No")</f>
        <v>No</v>
      </c>
      <c r="DA10" s="1" t="str">
        <f>IF(ISBLANK(Values!E9),"","No")</f>
        <v>No</v>
      </c>
      <c r="DO10" s="1" t="str">
        <f>IF(ISBLANK(Values!E9),"","Parts")</f>
        <v>Parts</v>
      </c>
      <c r="DP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I10" s="1"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1" t="str">
        <f>IF(ISBLANK(Values!E9),"","Amazon Tellus UPS")</f>
        <v>Amazon Tellus UPS</v>
      </c>
      <c r="EV10" s="1" t="str">
        <f>IF(ISBLANK(Values!E9),"","New")</f>
        <v>New</v>
      </c>
      <c r="FE10" s="1" t="str">
        <f>IF(ISBLANK(Values!E9),"","3")</f>
        <v>3</v>
      </c>
      <c r="FH10" s="1" t="str">
        <f>IF(ISBLANK(Values!E9),"","FALSE")</f>
        <v>FALSE</v>
      </c>
      <c r="FI10" s="1" t="str">
        <f>IF(ISBLANK(Values!E9),"","FALSE")</f>
        <v>FALSE</v>
      </c>
      <c r="FJ10" s="1" t="str">
        <f>IF(ISBLANK(Values!E9),"","FALSE")</f>
        <v>FALSE</v>
      </c>
      <c r="FM10" s="1" t="str">
        <f>IF(ISBLANK(Values!E9),"","1")</f>
        <v>1</v>
      </c>
      <c r="FO10" s="27">
        <f>IF(ISBLANK(Values!E9),"",IF(Values!J9, Values!$B$4, Values!$B$5))</f>
        <v>68.989999999999995</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6">
        <f>K10</f>
        <v>68.989999999999995</v>
      </c>
    </row>
    <row r="11" spans="1:193" ht="64" x14ac:dyDescent="0.2">
      <c r="A11" s="1" t="str">
        <f>IF(ISBLANK(Values!E10),"",IF(Values!$B$37="EU","computercomponent","computer"))</f>
        <v>computercomponent</v>
      </c>
      <c r="B11" s="32" t="str">
        <f>IF(ISBLANK(Values!E10),"",Values!F10)</f>
        <v>Lenovo P51 BL - BE</v>
      </c>
      <c r="C11" s="29" t="str">
        <f>IF(ISBLANK(Values!E10),"","TellusRem")</f>
        <v>TellusRem</v>
      </c>
      <c r="D11" s="28">
        <f>IF(ISBLANK(Values!E10),"",Values!E10)</f>
        <v>5714401511076</v>
      </c>
      <c r="E11" s="1" t="str">
        <f>IF(ISBLANK(Values!E10),"","EAN")</f>
        <v>EAN</v>
      </c>
      <c r="F11" s="27" t="str">
        <f>IF(ISBLANK(Values!E10),"",IF(Values!J10, SUBSTITUTE(Values!$B$1, "{language}", Values!H10) &amp; " " &amp;Values!$B$3, SUBSTITUTE(Values!$B$2, "{language}", Values!$H10) &amp; " " &amp;Values!$B$3))</f>
        <v>vervangend Belgisch toetsenbord zonder achtergrondverlichting voor Lenovo Thinkpad P51 P71</v>
      </c>
      <c r="G11" s="29" t="str">
        <f>IF(ISBLANK(Values!E10),"","TellusRem")</f>
        <v>TellusRem</v>
      </c>
      <c r="H11" s="1" t="str">
        <f>IF(ISBLANK(Values!E10),"",Values!$B$16)</f>
        <v>laptop-computer-replacement-parts</v>
      </c>
      <c r="I11" s="1" t="str">
        <f>IF(ISBLANK(Values!E10),"","4730574031")</f>
        <v>4730574031</v>
      </c>
      <c r="J11" s="31" t="str">
        <f>IF(ISBLANK(Values!E10),"",Values!F10 )</f>
        <v>Lenovo P51 BL - BE</v>
      </c>
      <c r="K11" s="27">
        <f>IF(ISBLANK(Values!E10),"",IF(Values!J10, Values!$B$4, Values!$B$5))</f>
        <v>68.989999999999995</v>
      </c>
      <c r="L11" s="27">
        <f>IF(ISBLANK(Values!E10),"",Values!$B$18)</f>
        <v>5</v>
      </c>
      <c r="M11" s="27" t="str">
        <f>IF(ISBLANK(Values!E10),"",Values!$M10)</f>
        <v>https://download.lenovo.com/Images/Parts/01ER957/01ER957_A.jpg</v>
      </c>
      <c r="N11" s="27" t="str">
        <f>IF(ISBLANK(Values!$F10),"",Values!N10)</f>
        <v>https://download.lenovo.com/Images/Parts/01ER957/01ER957_B.jpg</v>
      </c>
      <c r="O11" s="27" t="str">
        <f>IF(ISBLANK(Values!$F10),"",Values!O10)</f>
        <v>https://download.lenovo.com/Images/Parts/01ER957/01ER957_details.jpg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P51 parent</v>
      </c>
      <c r="Y11" s="31" t="str">
        <f>IF(ISBLANK(Values!E10),"","Size-Color")</f>
        <v>Size-Color</v>
      </c>
      <c r="Z11" s="29" t="str">
        <f>IF(ISBLANK(Values!E10),"","variation")</f>
        <v>variation</v>
      </c>
      <c r="AA11" s="1" t="str">
        <f>IF(ISBLANK(Values!E10),"",Values!$B$20)</f>
        <v>Update</v>
      </c>
      <c r="AB11" s="1"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33"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34"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1" s="1" t="str">
        <f>IF(ISBLANK(Values!E10),"",Values!$B$25)</f>
        <v xml:space="preserve">♻️ ECOFRIENDLY PRODUCT - Koop gerenoveerd, KOOP GROEN! Verminder meer dan 80% koolstofdioxide door onze refurbished toetsenborden te kopen, in vergelijking met het aanschaffen van een nieuw toetsenbord! </v>
      </c>
      <c r="AL11" s="1" t="str">
        <f>IF(ISBLANK(Values!E10),"",SUBSTITUTE(SUBSTITUTE(IF(Values!$J10, Values!$B$26, Values!$B$33), "{language}", Values!$H10), "{flag}", INDEX(options!$E$1:$E$20, Values!$V10)))</f>
        <v>👉 LAYOUT - 🇧🇪 Belgisch zonder achtergrondverlichting.</v>
      </c>
      <c r="AM11" s="1" t="str">
        <f>SUBSTITUTE(IF(ISBLANK(Values!E10),"",Values!$B$27), "{model}", Values!$B$3)</f>
        <v xml:space="preserve">👉 COMPATIBEL MET - Lenovo P51 P71. Controleer de afbeelding en beschrijving zorgvuldig voordat u een toetsenbord koopt. Dit zorgt ervoor dat u het juiste laptoptoetsenbord voor uw computer krijgt. Super eenvoudige installatie. </v>
      </c>
      <c r="AT11" s="27" t="str">
        <f>IF(ISBLANK(Values!E10),"",Values!H10)</f>
        <v>Belgisch</v>
      </c>
      <c r="AV11" s="1" t="str">
        <f>IF(ISBLANK(Values!E10),"",IF(Values!J10,"Backlit", "Non-Backlit"))</f>
        <v>Non-Backlit</v>
      </c>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41</v>
      </c>
      <c r="CJ11" s="1" t="str">
        <f>IF(ISBLANK(Values!E10),"",Values!$B$8)</f>
        <v>17</v>
      </c>
      <c r="CK11" s="1" t="str">
        <f>IF(ISBLANK(Values!E10),"",Values!$B$9)</f>
        <v>5</v>
      </c>
      <c r="CL11" s="1" t="str">
        <f>IF(ISBLANK(Values!E10),"","CM")</f>
        <v>CM</v>
      </c>
      <c r="CO11" s="1" t="str">
        <f>IF(AND(Values!$B$37=options!$G$2, Values!$C10), "AMAZON_NA", IF(AND(Values!$B$37=options!$G$1, Values!$D10), "AMAZON_EU", "DEFAULT"))</f>
        <v>DEFAULT</v>
      </c>
      <c r="CP11" s="1" t="str">
        <f>IF(ISBLANK(Values!E10),"",Values!$B$7)</f>
        <v>41</v>
      </c>
      <c r="CQ11" s="1" t="str">
        <f>IF(ISBLANK(Values!E10),"",Values!$B$8)</f>
        <v>17</v>
      </c>
      <c r="CR11" s="1" t="str">
        <f>IF(ISBLANK(Values!E10),"",Values!$B$9)</f>
        <v>5</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 ) ) ) ) )))</f>
        <v>Denemarken</v>
      </c>
      <c r="CZ11" s="1" t="str">
        <f>IF(ISBLANK(Values!E10),"","No")</f>
        <v>No</v>
      </c>
      <c r="DA11" s="1" t="str">
        <f>IF(ISBLANK(Values!E10),"","No")</f>
        <v>No</v>
      </c>
      <c r="DO11" s="1" t="str">
        <f>IF(ISBLANK(Values!E10),"","Parts")</f>
        <v>Parts</v>
      </c>
      <c r="DP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I11" s="1"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1" t="str">
        <f>IF(ISBLANK(Values!E10),"","Amazon Tellus UPS")</f>
        <v>Amazon Tellus UPS</v>
      </c>
      <c r="EV11" s="1" t="str">
        <f>IF(ISBLANK(Values!E10),"","New")</f>
        <v>New</v>
      </c>
      <c r="FE11" s="1" t="str">
        <f>IF(ISBLANK(Values!E10),"","3")</f>
        <v>3</v>
      </c>
      <c r="FH11" s="1" t="str">
        <f>IF(ISBLANK(Values!E10),"","FALSE")</f>
        <v>FALSE</v>
      </c>
      <c r="FI11" s="1" t="str">
        <f>IF(ISBLANK(Values!E10),"","FALSE")</f>
        <v>FALSE</v>
      </c>
      <c r="FJ11" s="1" t="str">
        <f>IF(ISBLANK(Values!E10),"","FALSE")</f>
        <v>FALSE</v>
      </c>
      <c r="FM11" s="1" t="str">
        <f>IF(ISBLANK(Values!E10),"","1")</f>
        <v>1</v>
      </c>
      <c r="FO11" s="27">
        <f>IF(ISBLANK(Values!E10),"",IF(Values!J10, Values!$B$4, Values!$B$5))</f>
        <v>68.989999999999995</v>
      </c>
      <c r="FP11" s="1" t="str">
        <f>IF(ISBLANK(Values!E10),"","Percent")</f>
        <v>Percent</v>
      </c>
      <c r="FQ11" s="1" t="str">
        <f>IF(ISBLANK(Values!E10),"","2")</f>
        <v>2</v>
      </c>
      <c r="FR11" s="1" t="str">
        <f>IF(ISBLANK(Values!E10),"","3")</f>
        <v>3</v>
      </c>
      <c r="FS11" s="1" t="str">
        <f>IF(ISBLANK(Values!E10),"","5")</f>
        <v>5</v>
      </c>
      <c r="FT11" s="1" t="str">
        <f>IF(ISBLANK(Values!E10),"","6")</f>
        <v>6</v>
      </c>
      <c r="FU11" s="1" t="str">
        <f>IF(ISBLANK(Values!E10),"","10")</f>
        <v>10</v>
      </c>
      <c r="FV11" s="1" t="str">
        <f>IF(ISBLANK(Values!E10),"","10")</f>
        <v>10</v>
      </c>
      <c r="GK11" s="66">
        <f>K11</f>
        <v>68.989999999999995</v>
      </c>
    </row>
    <row r="12" spans="1:193" ht="64" x14ac:dyDescent="0.2">
      <c r="A12" s="1" t="str">
        <f>IF(ISBLANK(Values!E11),"",IF(Values!$B$37="EU","computercomponent","computer"))</f>
        <v>computercomponent</v>
      </c>
      <c r="B12" s="32" t="str">
        <f>IF(ISBLANK(Values!E11),"",Values!F11)</f>
        <v>Lenovo P51 - BG</v>
      </c>
      <c r="C12" s="29" t="str">
        <f>IF(ISBLANK(Values!E11),"","TellusRem")</f>
        <v>TellusRem</v>
      </c>
      <c r="D12" s="28">
        <f>IF(ISBLANK(Values!E11),"",Values!E11)</f>
        <v>5714401511083</v>
      </c>
      <c r="E12" s="1" t="str">
        <f>IF(ISBLANK(Values!E11),"","EAN")</f>
        <v>EAN</v>
      </c>
      <c r="F12" s="27" t="str">
        <f>IF(ISBLANK(Values!E11),"",IF(Values!J11, SUBSTITUTE(Values!$B$1, "{language}", Values!H11) &amp; " " &amp;Values!$B$3, SUBSTITUTE(Values!$B$2, "{language}", Values!$H11) &amp; " " &amp;Values!$B$3))</f>
        <v>vervangend Bulgaars toetsenbord zonder achtergrondverlichting voor Lenovo Thinkpad P51 P71</v>
      </c>
      <c r="G12" s="29" t="str">
        <f>IF(ISBLANK(Values!E11),"","TellusRem")</f>
        <v>TellusRem</v>
      </c>
      <c r="H12" s="1" t="str">
        <f>IF(ISBLANK(Values!E11),"",Values!$B$16)</f>
        <v>laptop-computer-replacement-parts</v>
      </c>
      <c r="I12" s="1" t="str">
        <f>IF(ISBLANK(Values!E11),"","4730574031")</f>
        <v>4730574031</v>
      </c>
      <c r="J12" s="31" t="str">
        <f>IF(ISBLANK(Values!E11),"",Values!F11 )</f>
        <v>Lenovo P51 - BG</v>
      </c>
      <c r="K12" s="27">
        <f>IF(ISBLANK(Values!E11),"",IF(Values!J11, Values!$B$4, Values!$B$5))</f>
        <v>68.989999999999995</v>
      </c>
      <c r="L12" s="27">
        <f>IF(ISBLANK(Values!E11),"",Values!$B$18)</f>
        <v>5</v>
      </c>
      <c r="M12" s="27" t="str">
        <f>IF(ISBLANK(Values!E11),"",Values!$M11)</f>
        <v>https://download.lenovo.com/Images/Parts/01ER958/01ER958_A.jpg</v>
      </c>
      <c r="N12" s="27" t="str">
        <f>IF(ISBLANK(Values!$F11),"",Values!N11)</f>
        <v>https://download.lenovo.com/Images/Parts/01ER958/01ER958_B.jpg</v>
      </c>
      <c r="O12" s="27" t="str">
        <f>IF(ISBLANK(Values!$F11),"",Values!O11)</f>
        <v>https://download.lenovo.com/Images/Parts/01ER958/01ER958_details.jpg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P51 parent</v>
      </c>
      <c r="Y12" s="31" t="str">
        <f>IF(ISBLANK(Values!E11),"","Size-Color")</f>
        <v>Size-Color</v>
      </c>
      <c r="Z12" s="29" t="str">
        <f>IF(ISBLANK(Values!E11),"","variation")</f>
        <v>variation</v>
      </c>
      <c r="AA12" s="1" t="str">
        <f>IF(ISBLANK(Values!E11),"",Values!$B$20)</f>
        <v>Update</v>
      </c>
      <c r="AB12" s="1"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33"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34"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2" s="1" t="str">
        <f>IF(ISBLANK(Values!E11),"",Values!$B$25)</f>
        <v xml:space="preserve">♻️ ECOFRIENDLY PRODUCT - Koop gerenoveerd, KOOP GROEN! Verminder meer dan 80% koolstofdioxide door onze refurbished toetsenborden te kopen, in vergelijking met het aanschaffen van een nieuw toetsenbord! </v>
      </c>
      <c r="AL12" s="1" t="str">
        <f>IF(ISBLANK(Values!E11),"",SUBSTITUTE(SUBSTITUTE(IF(Values!$J11, Values!$B$26, Values!$B$33), "{language}", Values!$H11), "{flag}", INDEX(options!$E$1:$E$20, Values!$V11)))</f>
        <v>👉 LAYOUT - 🇧🇬 Bulgaars zonder achtergrondverlichting.</v>
      </c>
      <c r="AM12" s="1" t="str">
        <f>SUBSTITUTE(IF(ISBLANK(Values!E11),"",Values!$B$27), "{model}", Values!$B$3)</f>
        <v xml:space="preserve">👉 COMPATIBEL MET - Lenovo P51 P71. Controleer de afbeelding en beschrijving zorgvuldig voordat u een toetsenbord koopt. Dit zorgt ervoor dat u het juiste laptoptoetsenbord voor uw computer krijgt. Super eenvoudige installatie. </v>
      </c>
      <c r="AT12" s="27" t="str">
        <f>IF(ISBLANK(Values!E11),"",Values!H11)</f>
        <v>Bulgaars</v>
      </c>
      <c r="AV12" s="1" t="str">
        <f>IF(ISBLANK(Values!E11),"",IF(Values!J11,"Backlit", "Non-Backlit"))</f>
        <v>Non-Backlit</v>
      </c>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41</v>
      </c>
      <c r="CJ12" s="1" t="str">
        <f>IF(ISBLANK(Values!E11),"",Values!$B$8)</f>
        <v>17</v>
      </c>
      <c r="CK12" s="1" t="str">
        <f>IF(ISBLANK(Values!E11),"",Values!$B$9)</f>
        <v>5</v>
      </c>
      <c r="CL12" s="1" t="str">
        <f>IF(ISBLANK(Values!E11),"","CM")</f>
        <v>CM</v>
      </c>
      <c r="CO12" s="1" t="str">
        <f>IF(AND(Values!$B$37=options!$G$2, Values!$C11), "AMAZON_NA", IF(AND(Values!$B$37=options!$G$1, Values!$D11), "AMAZON_EU", "DEFAULT"))</f>
        <v>DEFAULT</v>
      </c>
      <c r="CP12" s="1" t="str">
        <f>IF(ISBLANK(Values!E11),"",Values!$B$7)</f>
        <v>41</v>
      </c>
      <c r="CQ12" s="1" t="str">
        <f>IF(ISBLANK(Values!E11),"",Values!$B$8)</f>
        <v>17</v>
      </c>
      <c r="CR12" s="1" t="str">
        <f>IF(ISBLANK(Values!E11),"",Values!$B$9)</f>
        <v>5</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 ) ) ) ) )))</f>
        <v>Denemarken</v>
      </c>
      <c r="CZ12" s="1" t="str">
        <f>IF(ISBLANK(Values!E11),"","No")</f>
        <v>No</v>
      </c>
      <c r="DA12" s="1" t="str">
        <f>IF(ISBLANK(Values!E11),"","No")</f>
        <v>No</v>
      </c>
      <c r="DO12" s="1" t="str">
        <f>IF(ISBLANK(Values!E11),"","Parts")</f>
        <v>Parts</v>
      </c>
      <c r="DP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I12" s="1"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1" t="str">
        <f>IF(ISBLANK(Values!E11),"","Amazon Tellus UPS")</f>
        <v>Amazon Tellus UPS</v>
      </c>
      <c r="EV12" s="1" t="str">
        <f>IF(ISBLANK(Values!E11),"","New")</f>
        <v>New</v>
      </c>
      <c r="FE12" s="1" t="str">
        <f>IF(ISBLANK(Values!E11),"","3")</f>
        <v>3</v>
      </c>
      <c r="FH12" s="1" t="str">
        <f>IF(ISBLANK(Values!E11),"","FALSE")</f>
        <v>FALSE</v>
      </c>
      <c r="FI12" s="1" t="str">
        <f>IF(ISBLANK(Values!E11),"","FALSE")</f>
        <v>FALSE</v>
      </c>
      <c r="FJ12" s="1" t="str">
        <f>IF(ISBLANK(Values!E11),"","FALSE")</f>
        <v>FALSE</v>
      </c>
      <c r="FM12" s="1" t="str">
        <f>IF(ISBLANK(Values!E11),"","1")</f>
        <v>1</v>
      </c>
      <c r="FO12" s="27">
        <f>IF(ISBLANK(Values!E11),"",IF(Values!J11, Values!$B$4, Values!$B$5))</f>
        <v>68.989999999999995</v>
      </c>
      <c r="FP12" s="1" t="str">
        <f>IF(ISBLANK(Values!E11),"","Percent")</f>
        <v>Percent</v>
      </c>
      <c r="FQ12" s="1" t="str">
        <f>IF(ISBLANK(Values!E11),"","2")</f>
        <v>2</v>
      </c>
      <c r="FR12" s="1" t="str">
        <f>IF(ISBLANK(Values!E11),"","3")</f>
        <v>3</v>
      </c>
      <c r="FS12" s="1" t="str">
        <f>IF(ISBLANK(Values!E11),"","5")</f>
        <v>5</v>
      </c>
      <c r="FT12" s="1" t="str">
        <f>IF(ISBLANK(Values!E11),"","6")</f>
        <v>6</v>
      </c>
      <c r="FU12" s="1" t="str">
        <f>IF(ISBLANK(Values!E11),"","10")</f>
        <v>10</v>
      </c>
      <c r="FV12" s="1" t="str">
        <f>IF(ISBLANK(Values!E11),"","10")</f>
        <v>10</v>
      </c>
      <c r="GK12" s="66">
        <f>K12</f>
        <v>68.989999999999995</v>
      </c>
    </row>
    <row r="13" spans="1:193" ht="64" x14ac:dyDescent="0.2">
      <c r="A13" s="1" t="str">
        <f>IF(ISBLANK(Values!E12),"",IF(Values!$B$37="EU","computercomponent","computer"))</f>
        <v>computercomponent</v>
      </c>
      <c r="B13" s="32" t="str">
        <f>IF(ISBLANK(Values!E12),"",Values!F12)</f>
        <v>Lenovo P51 - CZ</v>
      </c>
      <c r="C13" s="29" t="str">
        <f>IF(ISBLANK(Values!E12),"","TellusRem")</f>
        <v>TellusRem</v>
      </c>
      <c r="D13" s="28">
        <f>IF(ISBLANK(Values!E12),"",Values!E12)</f>
        <v>5714401511090</v>
      </c>
      <c r="E13" s="1" t="str">
        <f>IF(ISBLANK(Values!E12),"","EAN")</f>
        <v>EAN</v>
      </c>
      <c r="F13" s="27" t="str">
        <f>IF(ISBLANK(Values!E12),"",IF(Values!J12, SUBSTITUTE(Values!$B$1, "{language}", Values!H12) &amp; " " &amp;Values!$B$3, SUBSTITUTE(Values!$B$2, "{language}", Values!$H12) &amp; " " &amp;Values!$B$3))</f>
        <v>vervangend Tsjechisch toetsenbord zonder achtergrondverlichting voor Lenovo Thinkpad P51 P71</v>
      </c>
      <c r="G13" s="29" t="str">
        <f>IF(ISBLANK(Values!E12),"","TellusRem")</f>
        <v>TellusRem</v>
      </c>
      <c r="H13" s="1" t="str">
        <f>IF(ISBLANK(Values!E12),"",Values!$B$16)</f>
        <v>laptop-computer-replacement-parts</v>
      </c>
      <c r="I13" s="1" t="str">
        <f>IF(ISBLANK(Values!E12),"","4730574031")</f>
        <v>4730574031</v>
      </c>
      <c r="J13" s="31" t="str">
        <f>IF(ISBLANK(Values!E12),"",Values!F12 )</f>
        <v>Lenovo P51 - CZ</v>
      </c>
      <c r="K13" s="27">
        <f>IF(ISBLANK(Values!E12),"",IF(Values!J12, Values!$B$4, Values!$B$5))</f>
        <v>68.989999999999995</v>
      </c>
      <c r="L13" s="27">
        <f>IF(ISBLANK(Values!E12),"",Values!$B$18)</f>
        <v>5</v>
      </c>
      <c r="M13" s="27" t="str">
        <f>IF(ISBLANK(Values!E12),"",Values!$M12)</f>
        <v>https://download.lenovo.com/Images/Parts/01ER959/01ER959_A.jpg</v>
      </c>
      <c r="N13" s="27" t="str">
        <f>IF(ISBLANK(Values!$F12),"",Values!N12)</f>
        <v>https://download.lenovo.com/Images/Parts/01ER959/01ER959_B.jpg</v>
      </c>
      <c r="O13" s="27"/>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P51 parent</v>
      </c>
      <c r="Y13" s="31" t="str">
        <f>IF(ISBLANK(Values!E12),"","Size-Color")</f>
        <v>Size-Color</v>
      </c>
      <c r="Z13" s="29" t="str">
        <f>IF(ISBLANK(Values!E12),"","variation")</f>
        <v>variation</v>
      </c>
      <c r="AA13" s="1" t="str">
        <f>IF(ISBLANK(Values!E12),"",Values!$B$20)</f>
        <v>Update</v>
      </c>
      <c r="AB13" s="1"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33"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34"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3" s="1" t="str">
        <f>IF(ISBLANK(Values!E12),"",Values!$B$25)</f>
        <v xml:space="preserve">♻️ ECOFRIENDLY PRODUCT - Koop gerenoveerd, KOOP GROEN! Verminder meer dan 80% koolstofdioxide door onze refurbished toetsenborden te kopen, in vergelijking met het aanschaffen van een nieuw toetsenbord! </v>
      </c>
      <c r="AL13" s="1" t="str">
        <f>IF(ISBLANK(Values!E12),"",SUBSTITUTE(SUBSTITUTE(IF(Values!$J12, Values!$B$26, Values!$B$33), "{language}", Values!$H12), "{flag}", INDEX(options!$E$1:$E$20, Values!$V12)))</f>
        <v>👉 LAYOUT - 🇨🇿 Tsjechisch zonder achtergrondverlichting.</v>
      </c>
      <c r="AM13" s="1" t="str">
        <f>SUBSTITUTE(IF(ISBLANK(Values!E12),"",Values!$B$27), "{model}", Values!$B$3)</f>
        <v xml:space="preserve">👉 COMPATIBEL MET - Lenovo P51 P71. Controleer de afbeelding en beschrijving zorgvuldig voordat u een toetsenbord koopt. Dit zorgt ervoor dat u het juiste laptoptoetsenbord voor uw computer krijgt. Super eenvoudige installatie. </v>
      </c>
      <c r="AT13" s="27" t="str">
        <f>IF(ISBLANK(Values!E12),"",Values!H12)</f>
        <v>Tsjechisch</v>
      </c>
      <c r="AV13" s="1" t="str">
        <f>IF(ISBLANK(Values!E12),"",IF(Values!J12,"Backlit", "Non-Backlit"))</f>
        <v>Non-Backlit</v>
      </c>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41</v>
      </c>
      <c r="CJ13" s="1" t="str">
        <f>IF(ISBLANK(Values!E12),"",Values!$B$8)</f>
        <v>17</v>
      </c>
      <c r="CK13" s="1" t="str">
        <f>IF(ISBLANK(Values!E12),"",Values!$B$9)</f>
        <v>5</v>
      </c>
      <c r="CL13" s="1" t="str">
        <f>IF(ISBLANK(Values!E12),"","CM")</f>
        <v>CM</v>
      </c>
      <c r="CO13" s="1" t="str">
        <f>IF(AND(Values!$B$37=options!$G$2, Values!$C12), "AMAZON_NA", IF(AND(Values!$B$37=options!$G$1, Values!$D12), "AMAZON_EU", "DEFAULT"))</f>
        <v>DEFAULT</v>
      </c>
      <c r="CP13" s="1" t="str">
        <f>IF(ISBLANK(Values!E12),"",Values!$B$7)</f>
        <v>41</v>
      </c>
      <c r="CQ13" s="1" t="str">
        <f>IF(ISBLANK(Values!E12),"",Values!$B$8)</f>
        <v>17</v>
      </c>
      <c r="CR13" s="1" t="str">
        <f>IF(ISBLANK(Values!E12),"",Values!$B$9)</f>
        <v>5</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Denemarken</v>
      </c>
      <c r="CZ13" s="1" t="str">
        <f>IF(ISBLANK(Values!E12),"","No")</f>
        <v>No</v>
      </c>
      <c r="DA13" s="1" t="str">
        <f>IF(ISBLANK(Values!E12),"","No")</f>
        <v>No</v>
      </c>
      <c r="DO13" s="1" t="str">
        <f>IF(ISBLANK(Values!E12),"","Parts")</f>
        <v>Parts</v>
      </c>
      <c r="DP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I13" s="1"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1" t="str">
        <f>IF(ISBLANK(Values!E12),"","Amazon Tellus UPS")</f>
        <v>Amazon Tellus UPS</v>
      </c>
      <c r="EV13" s="1" t="str">
        <f>IF(ISBLANK(Values!E12),"","New")</f>
        <v>New</v>
      </c>
      <c r="FE13" s="1" t="str">
        <f>IF(ISBLANK(Values!E12),"","3")</f>
        <v>3</v>
      </c>
      <c r="FH13" s="1" t="str">
        <f>IF(ISBLANK(Values!E12),"","FALSE")</f>
        <v>FALSE</v>
      </c>
      <c r="FI13" s="1" t="str">
        <f>IF(ISBLANK(Values!E12),"","FALSE")</f>
        <v>FALSE</v>
      </c>
      <c r="FJ13" s="1" t="str">
        <f>IF(ISBLANK(Values!E12),"","FALSE")</f>
        <v>FALSE</v>
      </c>
      <c r="FM13" s="1" t="str">
        <f>IF(ISBLANK(Values!E12),"","1")</f>
        <v>1</v>
      </c>
      <c r="FO13" s="27">
        <f>IF(ISBLANK(Values!E12),"",IF(Values!J12, Values!$B$4, Values!$B$5))</f>
        <v>68.989999999999995</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6">
        <f>K13</f>
        <v>68.989999999999995</v>
      </c>
    </row>
    <row r="14" spans="1:193" ht="64" x14ac:dyDescent="0.2">
      <c r="A14" s="1" t="str">
        <f>IF(ISBLANK(Values!E13),"",IF(Values!$B$37="EU","computercomponent","computer"))</f>
        <v>computercomponent</v>
      </c>
      <c r="B14" s="32" t="str">
        <f>IF(ISBLANK(Values!E13),"",Values!F13)</f>
        <v>Lenovo P51 - DK</v>
      </c>
      <c r="C14" s="29" t="str">
        <f>IF(ISBLANK(Values!E13),"","TellusRem")</f>
        <v>TellusRem</v>
      </c>
      <c r="D14" s="28">
        <f>IF(ISBLANK(Values!E13),"",Values!E13)</f>
        <v>5714401511106</v>
      </c>
      <c r="E14" s="1" t="str">
        <f>IF(ISBLANK(Values!E13),"","EAN")</f>
        <v>EAN</v>
      </c>
      <c r="F14" s="27" t="str">
        <f>IF(ISBLANK(Values!E13),"",IF(Values!J13, SUBSTITUTE(Values!$B$1, "{language}", Values!H13) &amp; " " &amp;Values!$B$3, SUBSTITUTE(Values!$B$2, "{language}", Values!$H13) &amp; " " &amp;Values!$B$3))</f>
        <v>vervangend Deens toetsenbord zonder achtergrondverlichting voor Lenovo Thinkpad P51 P71</v>
      </c>
      <c r="G14" s="29" t="str">
        <f>IF(ISBLANK(Values!E13),"","TellusRem")</f>
        <v>TellusRem</v>
      </c>
      <c r="H14" s="1" t="str">
        <f>IF(ISBLANK(Values!E13),"",Values!$B$16)</f>
        <v>laptop-computer-replacement-parts</v>
      </c>
      <c r="I14" s="1" t="str">
        <f>IF(ISBLANK(Values!E13),"","4730574031")</f>
        <v>4730574031</v>
      </c>
      <c r="J14" s="31" t="str">
        <f>IF(ISBLANK(Values!E13),"",Values!F13 )</f>
        <v>Lenovo P51 - DK</v>
      </c>
      <c r="K14" s="27">
        <f>IF(ISBLANK(Values!E13),"",IF(Values!J13, Values!$B$4, Values!$B$5))</f>
        <v>68.989999999999995</v>
      </c>
      <c r="L14" s="27">
        <f>IF(ISBLANK(Values!E13),"",Values!$B$18)</f>
        <v>5</v>
      </c>
      <c r="M14" s="27" t="str">
        <f>IF(ISBLANK(Values!E13),"",Values!$M13)</f>
        <v>https://download.lenovo.com/Images/Parts/01ER960/01ER960_A.jpg</v>
      </c>
      <c r="N14" s="27" t="str">
        <f>IF(ISBLANK(Values!$F13),"",Values!N13)</f>
        <v>https://download.lenovo.com/Images/Parts/01ER960/01ER960_B.jpg</v>
      </c>
      <c r="O14" s="27" t="str">
        <f>IF(ISBLANK(Values!$F13),"",Values!O13)</f>
        <v>https://download.lenovo.com/Images/Parts/01ER960/01ER960_details.jpg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P51 parent</v>
      </c>
      <c r="Y14" s="31" t="str">
        <f>IF(ISBLANK(Values!E13),"","Size-Color")</f>
        <v>Size-Color</v>
      </c>
      <c r="Z14" s="29" t="str">
        <f>IF(ISBLANK(Values!E13),"","variation")</f>
        <v>variation</v>
      </c>
      <c r="AA14" s="1" t="str">
        <f>IF(ISBLANK(Values!E13),"",Values!$B$20)</f>
        <v>Update</v>
      </c>
      <c r="AB14" s="1"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33"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34"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4" s="1" t="str">
        <f>IF(ISBLANK(Values!E13),"",Values!$B$25)</f>
        <v xml:space="preserve">♻️ ECOFRIENDLY PRODUCT - Koop gerenoveerd, KOOP GROEN! Verminder meer dan 80% koolstofdioxide door onze refurbished toetsenborden te kopen, in vergelijking met het aanschaffen van een nieuw toetsenbord! </v>
      </c>
      <c r="AL14" s="1" t="str">
        <f>IF(ISBLANK(Values!E13),"",SUBSTITUTE(SUBSTITUTE(IF(Values!$J13, Values!$B$26, Values!$B$33), "{language}", Values!$H13), "{flag}", INDEX(options!$E$1:$E$20, Values!$V13)))</f>
        <v>👉 LAYOUT - 🇩🇰 Deens zonder achtergrondverlichting.</v>
      </c>
      <c r="AM14" s="1" t="str">
        <f>SUBSTITUTE(IF(ISBLANK(Values!E13),"",Values!$B$27), "{model}", Values!$B$3)</f>
        <v xml:space="preserve">👉 COMPATIBEL MET - Lenovo P51 P71. Controleer de afbeelding en beschrijving zorgvuldig voordat u een toetsenbord koopt. Dit zorgt ervoor dat u het juiste laptoptoetsenbord voor uw computer krijgt. Super eenvoudige installatie. </v>
      </c>
      <c r="AT14" s="27" t="str">
        <f>IF(ISBLANK(Values!E13),"",Values!H13)</f>
        <v>Deens</v>
      </c>
      <c r="AV14" s="1" t="str">
        <f>IF(ISBLANK(Values!E13),"",IF(Values!J13,"Backlit", "Non-Backlit"))</f>
        <v>Non-Backlit</v>
      </c>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41</v>
      </c>
      <c r="CJ14" s="1" t="str">
        <f>IF(ISBLANK(Values!E13),"",Values!$B$8)</f>
        <v>17</v>
      </c>
      <c r="CK14" s="1" t="str">
        <f>IF(ISBLANK(Values!E13),"",Values!$B$9)</f>
        <v>5</v>
      </c>
      <c r="CL14" s="1" t="str">
        <f>IF(ISBLANK(Values!E13),"","CM")</f>
        <v>CM</v>
      </c>
      <c r="CO14" s="1" t="str">
        <f>IF(AND(Values!$B$37=options!$G$2, Values!$C13), "AMAZON_NA", IF(AND(Values!$B$37=options!$G$1, Values!$D13), "AMAZON_EU", "DEFAULT"))</f>
        <v>DEFAULT</v>
      </c>
      <c r="CP14" s="1" t="str">
        <f>IF(ISBLANK(Values!E13),"",Values!$B$7)</f>
        <v>41</v>
      </c>
      <c r="CQ14" s="1" t="str">
        <f>IF(ISBLANK(Values!E13),"",Values!$B$8)</f>
        <v>17</v>
      </c>
      <c r="CR14" s="1" t="str">
        <f>IF(ISBLANK(Values!E13),"",Values!$B$9)</f>
        <v>5</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Denemarken</v>
      </c>
      <c r="CZ14" s="1" t="str">
        <f>IF(ISBLANK(Values!E13),"","No")</f>
        <v>No</v>
      </c>
      <c r="DA14" s="1" t="str">
        <f>IF(ISBLANK(Values!E13),"","No")</f>
        <v>No</v>
      </c>
      <c r="DO14" s="1" t="str">
        <f>IF(ISBLANK(Values!E13),"","Parts")</f>
        <v>Parts</v>
      </c>
      <c r="DP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I14" s="1"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1" t="str">
        <f>IF(ISBLANK(Values!E13),"","Amazon Tellus UPS")</f>
        <v>Amazon Tellus UPS</v>
      </c>
      <c r="EV14" s="1" t="str">
        <f>IF(ISBLANK(Values!E13),"","New")</f>
        <v>New</v>
      </c>
      <c r="FE14" s="1" t="str">
        <f>IF(ISBLANK(Values!E13),"","3")</f>
        <v>3</v>
      </c>
      <c r="FH14" s="1" t="str">
        <f>IF(ISBLANK(Values!E13),"","FALSE")</f>
        <v>FALSE</v>
      </c>
      <c r="FI14" s="1" t="str">
        <f>IF(ISBLANK(Values!E13),"","FALSE")</f>
        <v>FALSE</v>
      </c>
      <c r="FJ14" s="1" t="str">
        <f>IF(ISBLANK(Values!E13),"","FALSE")</f>
        <v>FALSE</v>
      </c>
      <c r="FM14" s="1" t="str">
        <f>IF(ISBLANK(Values!E13),"","1")</f>
        <v>1</v>
      </c>
      <c r="FO14" s="27">
        <f>IF(ISBLANK(Values!E13),"",IF(Values!J13, Values!$B$4, Values!$B$5))</f>
        <v>68.989999999999995</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6">
        <f>K14</f>
        <v>68.989999999999995</v>
      </c>
    </row>
    <row r="15" spans="1:193" ht="64" x14ac:dyDescent="0.2">
      <c r="A15" s="1" t="str">
        <f>IF(ISBLANK(Values!E14),"",IF(Values!$B$37="EU","computercomponent","computer"))</f>
        <v>computercomponent</v>
      </c>
      <c r="B15" s="32" t="str">
        <f>IF(ISBLANK(Values!E14),"",Values!F14)</f>
        <v>Lenovo P51 - HU</v>
      </c>
      <c r="C15" s="29" t="str">
        <f>IF(ISBLANK(Values!E14),"","TellusRem")</f>
        <v>TellusRem</v>
      </c>
      <c r="D15" s="28">
        <f>IF(ISBLANK(Values!E14),"",Values!E14)</f>
        <v>5714401511113</v>
      </c>
      <c r="E15" s="1" t="str">
        <f>IF(ISBLANK(Values!E14),"","EAN")</f>
        <v>EAN</v>
      </c>
      <c r="F15" s="27" t="str">
        <f>IF(ISBLANK(Values!E14),"",IF(Values!J14, SUBSTITUTE(Values!$B$1, "{language}", Values!H14) &amp; " " &amp;Values!$B$3, SUBSTITUTE(Values!$B$2, "{language}", Values!$H14) &amp; " " &amp;Values!$B$3))</f>
        <v>vervangend Hongaars toetsenbord zonder achtergrondverlichting voor Lenovo Thinkpad P51 P71</v>
      </c>
      <c r="G15" s="29" t="str">
        <f>IF(ISBLANK(Values!E14),"","TellusRem")</f>
        <v>TellusRem</v>
      </c>
      <c r="H15" s="1" t="str">
        <f>IF(ISBLANK(Values!E14),"",Values!$B$16)</f>
        <v>laptop-computer-replacement-parts</v>
      </c>
      <c r="I15" s="1" t="str">
        <f>IF(ISBLANK(Values!E14),"","4730574031")</f>
        <v>4730574031</v>
      </c>
      <c r="J15" s="31" t="str">
        <f>IF(ISBLANK(Values!E14),"",Values!F14 )</f>
        <v>Lenovo P51 - HU</v>
      </c>
      <c r="K15" s="27">
        <f>IF(ISBLANK(Values!E14),"",IF(Values!J14, Values!$B$4, Values!$B$5))</f>
        <v>68.989999999999995</v>
      </c>
      <c r="L15" s="27">
        <f>IF(ISBLANK(Values!E14),"",Values!$B$18)</f>
        <v>5</v>
      </c>
      <c r="M15" s="27" t="str">
        <f>IF(ISBLANK(Values!E14),"",Values!$M14)</f>
        <v>https://download.lenovo.com/Images/Parts/01ER966/01ER966_A.jpg</v>
      </c>
      <c r="N15" s="27" t="str">
        <f>IF(ISBLANK(Values!$F14),"",Values!N14)</f>
        <v>https://download.lenovo.com/Images/Parts/01ER966/01ER966_B.jpg</v>
      </c>
      <c r="O15" s="27" t="str">
        <f>IF(ISBLANK(Values!$F14),"",Values!O14)</f>
        <v>https://download.lenovo.com/Images/Parts/01ER966/01ER966_details.jpg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P51 parent</v>
      </c>
      <c r="Y15" s="31" t="str">
        <f>IF(ISBLANK(Values!E14),"","Size-Color")</f>
        <v>Size-Color</v>
      </c>
      <c r="Z15" s="29" t="str">
        <f>IF(ISBLANK(Values!E14),"","variation")</f>
        <v>variation</v>
      </c>
      <c r="AA15" s="1" t="str">
        <f>IF(ISBLANK(Values!E14),"",Values!$B$20)</f>
        <v>Update</v>
      </c>
      <c r="AB15" s="1"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33"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34"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5" s="1" t="str">
        <f>IF(ISBLANK(Values!E14),"",Values!$B$25)</f>
        <v xml:space="preserve">♻️ ECOFRIENDLY PRODUCT - Koop gerenoveerd, KOOP GROEN! Verminder meer dan 80% koolstofdioxide door onze refurbished toetsenborden te kopen, in vergelijking met het aanschaffen van een nieuw toetsenbord! </v>
      </c>
      <c r="AL15" s="1" t="str">
        <f>IF(ISBLANK(Values!E14),"",SUBSTITUTE(SUBSTITUTE(IF(Values!$J14, Values!$B$26, Values!$B$33), "{language}", Values!$H14), "{flag}", INDEX(options!$E$1:$E$20, Values!$V14)))</f>
        <v>👉 LAYOUT - 🇭🇺 Hongaars zonder achtergrondverlichting.</v>
      </c>
      <c r="AM15" s="1" t="str">
        <f>SUBSTITUTE(IF(ISBLANK(Values!E14),"",Values!$B$27), "{model}", Values!$B$3)</f>
        <v xml:space="preserve">👉 COMPATIBEL MET - Lenovo P51 P71. Controleer de afbeelding en beschrijving zorgvuldig voordat u een toetsenbord koopt. Dit zorgt ervoor dat u het juiste laptoptoetsenbord voor uw computer krijgt. Super eenvoudige installatie. </v>
      </c>
      <c r="AT15" s="27" t="str">
        <f>IF(ISBLANK(Values!E14),"",Values!H14)</f>
        <v>Hongaars</v>
      </c>
      <c r="AV15" s="1" t="str">
        <f>IF(ISBLANK(Values!E14),"",IF(Values!J14,"Backlit", "Non-Backlit"))</f>
        <v>Non-Backlit</v>
      </c>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41</v>
      </c>
      <c r="CJ15" s="1" t="str">
        <f>IF(ISBLANK(Values!E14),"",Values!$B$8)</f>
        <v>17</v>
      </c>
      <c r="CK15" s="1" t="str">
        <f>IF(ISBLANK(Values!E14),"",Values!$B$9)</f>
        <v>5</v>
      </c>
      <c r="CL15" s="1" t="str">
        <f>IF(ISBLANK(Values!E14),"","CM")</f>
        <v>CM</v>
      </c>
      <c r="CO15" s="1" t="str">
        <f>IF(AND(Values!$B$37=options!$G$2, Values!$C14), "AMAZON_NA", IF(AND(Values!$B$37=options!$G$1, Values!$D14), "AMAZON_EU", "DEFAULT"))</f>
        <v>DEFAULT</v>
      </c>
      <c r="CP15" s="1" t="str">
        <f>IF(ISBLANK(Values!E14),"",Values!$B$7)</f>
        <v>41</v>
      </c>
      <c r="CQ15" s="1" t="str">
        <f>IF(ISBLANK(Values!E14),"",Values!$B$8)</f>
        <v>17</v>
      </c>
      <c r="CR15" s="1" t="str">
        <f>IF(ISBLANK(Values!E14),"",Values!$B$9)</f>
        <v>5</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 ) ) ) ) )))</f>
        <v>Denemarken</v>
      </c>
      <c r="CZ15" s="1" t="str">
        <f>IF(ISBLANK(Values!E14),"","No")</f>
        <v>No</v>
      </c>
      <c r="DA15" s="1" t="str">
        <f>IF(ISBLANK(Values!E14),"","No")</f>
        <v>No</v>
      </c>
      <c r="DO15" s="1" t="str">
        <f>IF(ISBLANK(Values!E14),"","Parts")</f>
        <v>Parts</v>
      </c>
      <c r="DP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I15" s="1"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1" t="str">
        <f>IF(ISBLANK(Values!E14),"","Amazon Tellus UPS")</f>
        <v>Amazon Tellus UPS</v>
      </c>
      <c r="EV15" s="1" t="str">
        <f>IF(ISBLANK(Values!E14),"","New")</f>
        <v>New</v>
      </c>
      <c r="FE15" s="1" t="str">
        <f>IF(ISBLANK(Values!E14),"","3")</f>
        <v>3</v>
      </c>
      <c r="FH15" s="1" t="str">
        <f>IF(ISBLANK(Values!E14),"","FALSE")</f>
        <v>FALSE</v>
      </c>
      <c r="FI15" s="1" t="str">
        <f>IF(ISBLANK(Values!E14),"","FALSE")</f>
        <v>FALSE</v>
      </c>
      <c r="FJ15" s="1" t="str">
        <f>IF(ISBLANK(Values!E14),"","FALSE")</f>
        <v>FALSE</v>
      </c>
      <c r="FM15" s="1" t="str">
        <f>IF(ISBLANK(Values!E14),"","1")</f>
        <v>1</v>
      </c>
      <c r="FO15" s="27">
        <f>IF(ISBLANK(Values!E14),"",IF(Values!J14, Values!$B$4, Values!$B$5))</f>
        <v>68.989999999999995</v>
      </c>
      <c r="FP15" s="1" t="str">
        <f>IF(ISBLANK(Values!E14),"","Percent")</f>
        <v>Percent</v>
      </c>
      <c r="FQ15" s="1" t="str">
        <f>IF(ISBLANK(Values!E14),"","2")</f>
        <v>2</v>
      </c>
      <c r="FR15" s="1" t="str">
        <f>IF(ISBLANK(Values!E14),"","3")</f>
        <v>3</v>
      </c>
      <c r="FS15" s="1" t="str">
        <f>IF(ISBLANK(Values!E14),"","5")</f>
        <v>5</v>
      </c>
      <c r="FT15" s="1" t="str">
        <f>IF(ISBLANK(Values!E14),"","6")</f>
        <v>6</v>
      </c>
      <c r="FU15" s="1" t="str">
        <f>IF(ISBLANK(Values!E14),"","10")</f>
        <v>10</v>
      </c>
      <c r="FV15" s="1" t="str">
        <f>IF(ISBLANK(Values!E14),"","10")</f>
        <v>10</v>
      </c>
      <c r="GK15" s="66">
        <f>K15</f>
        <v>68.989999999999995</v>
      </c>
    </row>
    <row r="16" spans="1:193" ht="64" x14ac:dyDescent="0.2">
      <c r="A16" s="1" t="str">
        <f>IF(ISBLANK(Values!E15),"",IF(Values!$B$37="EU","computercomponent","computer"))</f>
        <v>computercomponent</v>
      </c>
      <c r="B16" s="32" t="str">
        <f>IF(ISBLANK(Values!E15),"",Values!F15)</f>
        <v>Lenovo P51 - NL</v>
      </c>
      <c r="C16" s="29" t="str">
        <f>IF(ISBLANK(Values!E15),"","TellusRem")</f>
        <v>TellusRem</v>
      </c>
      <c r="D16" s="28">
        <f>IF(ISBLANK(Values!E15),"",Values!E15)</f>
        <v>5714401511120</v>
      </c>
      <c r="E16" s="1" t="str">
        <f>IF(ISBLANK(Values!E15),"","EAN")</f>
        <v>EAN</v>
      </c>
      <c r="F16" s="27" t="str">
        <f>IF(ISBLANK(Values!E15),"",IF(Values!J15, SUBSTITUTE(Values!$B$1, "{language}", Values!H15) &amp; " " &amp;Values!$B$3, SUBSTITUTE(Values!$B$2, "{language}", Values!$H15) &amp; " " &amp;Values!$B$3))</f>
        <v>vervangend Nederlands toetsenbord zonder achtergrondverlichting voor Lenovo Thinkpad P51 P71</v>
      </c>
      <c r="G16" s="29" t="str">
        <f>IF(ISBLANK(Values!E15),"","TellusRem")</f>
        <v>TellusRem</v>
      </c>
      <c r="H16" s="1" t="str">
        <f>IF(ISBLANK(Values!E15),"",Values!$B$16)</f>
        <v>laptop-computer-replacement-parts</v>
      </c>
      <c r="I16" s="1" t="str">
        <f>IF(ISBLANK(Values!E15),"","4730574031")</f>
        <v>4730574031</v>
      </c>
      <c r="J16" s="31" t="str">
        <f>IF(ISBLANK(Values!E15),"",Values!F15 )</f>
        <v>Lenovo P51 - NL</v>
      </c>
      <c r="K16" s="27">
        <f>IF(ISBLANK(Values!E15),"",IF(Values!J15, Values!$B$4, Values!$B$5))</f>
        <v>68.989999999999995</v>
      </c>
      <c r="L16" s="27">
        <f>IF(ISBLANK(Values!E15),"",Values!$B$18)</f>
        <v>5</v>
      </c>
      <c r="M16" s="27" t="str">
        <f>IF(ISBLANK(Values!E15),"",Values!$M15)</f>
        <v>https://download.lenovo.com/Images/Parts/01ER970/01ER970_A.jpg</v>
      </c>
      <c r="N16" s="27" t="str">
        <f>IF(ISBLANK(Values!$F15),"",Values!N15)</f>
        <v>https://download.lenovo.com/Images/Parts/01ER970/01ER970_B.jpg</v>
      </c>
      <c r="O16" s="27" t="str">
        <f>IF(ISBLANK(Values!$F15),"",Values!O15)</f>
        <v>https://download.lenovo.com/Images/Parts/01ER970/01ER970_details.jpg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P51 parent</v>
      </c>
      <c r="Y16" s="31" t="str">
        <f>IF(ISBLANK(Values!E15),"","Size-Color")</f>
        <v>Size-Color</v>
      </c>
      <c r="Z16" s="29" t="str">
        <f>IF(ISBLANK(Values!E15),"","variation")</f>
        <v>variation</v>
      </c>
      <c r="AA16" s="1" t="str">
        <f>IF(ISBLANK(Values!E15),"",Values!$B$20)</f>
        <v>Update</v>
      </c>
      <c r="AB16" s="1"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33"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34"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6" s="1" t="str">
        <f>IF(ISBLANK(Values!E15),"",Values!$B$25)</f>
        <v xml:space="preserve">♻️ ECOFRIENDLY PRODUCT - Koop gerenoveerd, KOOP GROEN! Verminder meer dan 80% koolstofdioxide door onze refurbished toetsenborden te kopen, in vergelijking met het aanschaffen van een nieuw toetsenbord! </v>
      </c>
      <c r="AL16" s="1" t="str">
        <f>IF(ISBLANK(Values!E15),"",SUBSTITUTE(SUBSTITUTE(IF(Values!$J15, Values!$B$26, Values!$B$33), "{language}", Values!$H15), "{flag}", INDEX(options!$E$1:$E$20, Values!$V15)))</f>
        <v>👉 LAYOUT - 🇳🇱 Nederlands zonder achtergrondverlichting.</v>
      </c>
      <c r="AM16" s="1" t="str">
        <f>SUBSTITUTE(IF(ISBLANK(Values!E15),"",Values!$B$27), "{model}", Values!$B$3)</f>
        <v xml:space="preserve">👉 COMPATIBEL MET - Lenovo P51 P71. Controleer de afbeelding en beschrijving zorgvuldig voordat u een toetsenbord koopt. Dit zorgt ervoor dat u het juiste laptoptoetsenbord voor uw computer krijgt. Super eenvoudige installatie. </v>
      </c>
      <c r="AT16" s="27" t="str">
        <f>IF(ISBLANK(Values!E15),"",Values!H15)</f>
        <v>Nederlands</v>
      </c>
      <c r="AV16" s="1" t="str">
        <f>IF(ISBLANK(Values!E15),"",IF(Values!J15,"Backlit", "Non-Backlit"))</f>
        <v>Non-Backlit</v>
      </c>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41</v>
      </c>
      <c r="CJ16" s="1" t="str">
        <f>IF(ISBLANK(Values!E15),"",Values!$B$8)</f>
        <v>17</v>
      </c>
      <c r="CK16" s="1" t="str">
        <f>IF(ISBLANK(Values!E15),"",Values!$B$9)</f>
        <v>5</v>
      </c>
      <c r="CL16" s="1" t="str">
        <f>IF(ISBLANK(Values!E15),"","CM")</f>
        <v>CM</v>
      </c>
      <c r="CO16" s="1" t="str">
        <f>IF(AND(Values!$B$37=options!$G$2, Values!$C15), "AMAZON_NA", IF(AND(Values!$B$37=options!$G$1, Values!$D15), "AMAZON_EU", "DEFAULT"))</f>
        <v>DEFAULT</v>
      </c>
      <c r="CP16" s="1" t="str">
        <f>IF(ISBLANK(Values!E15),"",Values!$B$7)</f>
        <v>41</v>
      </c>
      <c r="CQ16" s="1" t="str">
        <f>IF(ISBLANK(Values!E15),"",Values!$B$8)</f>
        <v>17</v>
      </c>
      <c r="CR16" s="1" t="str">
        <f>IF(ISBLANK(Values!E15),"",Values!$B$9)</f>
        <v>5</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 ) ) ) ) )))</f>
        <v>Denemarken</v>
      </c>
      <c r="CZ16" s="1" t="str">
        <f>IF(ISBLANK(Values!E15),"","No")</f>
        <v>No</v>
      </c>
      <c r="DA16" s="1" t="str">
        <f>IF(ISBLANK(Values!E15),"","No")</f>
        <v>No</v>
      </c>
      <c r="DO16" s="1" t="str">
        <f>IF(ISBLANK(Values!E15),"","Parts")</f>
        <v>Parts</v>
      </c>
      <c r="DP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I16" s="1"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1" t="str">
        <f>IF(ISBLANK(Values!E15),"","Amazon Tellus UPS")</f>
        <v>Amazon Tellus UPS</v>
      </c>
      <c r="EV16" s="1" t="str">
        <f>IF(ISBLANK(Values!E15),"","New")</f>
        <v>New</v>
      </c>
      <c r="FE16" s="1" t="str">
        <f>IF(ISBLANK(Values!E15),"","3")</f>
        <v>3</v>
      </c>
      <c r="FH16" s="1" t="str">
        <f>IF(ISBLANK(Values!E15),"","FALSE")</f>
        <v>FALSE</v>
      </c>
      <c r="FI16" s="1" t="str">
        <f>IF(ISBLANK(Values!E15),"","FALSE")</f>
        <v>FALSE</v>
      </c>
      <c r="FJ16" s="1" t="str">
        <f>IF(ISBLANK(Values!E15),"","FALSE")</f>
        <v>FALSE</v>
      </c>
      <c r="FM16" s="1" t="str">
        <f>IF(ISBLANK(Values!E15),"","1")</f>
        <v>1</v>
      </c>
      <c r="FO16" s="27">
        <f>IF(ISBLANK(Values!E15),"",IF(Values!J15, Values!$B$4, Values!$B$5))</f>
        <v>68.989999999999995</v>
      </c>
      <c r="FP16" s="1" t="str">
        <f>IF(ISBLANK(Values!E15),"","Percent")</f>
        <v>Percent</v>
      </c>
      <c r="FQ16" s="1" t="str">
        <f>IF(ISBLANK(Values!E15),"","2")</f>
        <v>2</v>
      </c>
      <c r="FR16" s="1" t="str">
        <f>IF(ISBLANK(Values!E15),"","3")</f>
        <v>3</v>
      </c>
      <c r="FS16" s="1" t="str">
        <f>IF(ISBLANK(Values!E15),"","5")</f>
        <v>5</v>
      </c>
      <c r="FT16" s="1" t="str">
        <f>IF(ISBLANK(Values!E15),"","6")</f>
        <v>6</v>
      </c>
      <c r="FU16" s="1" t="str">
        <f>IF(ISBLANK(Values!E15),"","10")</f>
        <v>10</v>
      </c>
      <c r="FV16" s="1" t="str">
        <f>IF(ISBLANK(Values!E15),"","10")</f>
        <v>10</v>
      </c>
      <c r="GK16" s="66">
        <f>K16</f>
        <v>68.989999999999995</v>
      </c>
    </row>
    <row r="17" spans="1:193" ht="64" x14ac:dyDescent="0.2">
      <c r="A17" s="1" t="str">
        <f>IF(ISBLANK(Values!E16),"",IF(Values!$B$37="EU","computercomponent","computer"))</f>
        <v>computercomponent</v>
      </c>
      <c r="B17" s="32" t="str">
        <f>IF(ISBLANK(Values!E16),"",Values!F16)</f>
        <v>Lenovo P51 - NO</v>
      </c>
      <c r="C17" s="29" t="str">
        <f>IF(ISBLANK(Values!E16),"","TellusRem")</f>
        <v>TellusRem</v>
      </c>
      <c r="D17" s="28">
        <f>IF(ISBLANK(Values!E16),"",Values!E16)</f>
        <v>5714401511137</v>
      </c>
      <c r="E17" s="1" t="str">
        <f>IF(ISBLANK(Values!E16),"","EAN")</f>
        <v>EAN</v>
      </c>
      <c r="F17" s="27" t="str">
        <f>IF(ISBLANK(Values!E16),"",IF(Values!J16, SUBSTITUTE(Values!$B$1, "{language}", Values!H16) &amp; " " &amp;Values!$B$3, SUBSTITUTE(Values!$B$2, "{language}", Values!$H16) &amp; " " &amp;Values!$B$3))</f>
        <v>vervangend Noors toetsenbord zonder achtergrondverlichting voor Lenovo Thinkpad P51 P71</v>
      </c>
      <c r="G17" s="29" t="str">
        <f>IF(ISBLANK(Values!E16),"","TellusRem")</f>
        <v>TellusRem</v>
      </c>
      <c r="H17" s="1" t="str">
        <f>IF(ISBLANK(Values!E16),"",Values!$B$16)</f>
        <v>laptop-computer-replacement-parts</v>
      </c>
      <c r="I17" s="1" t="str">
        <f>IF(ISBLANK(Values!E16),"","4730574031")</f>
        <v>4730574031</v>
      </c>
      <c r="J17" s="31" t="str">
        <f>IF(ISBLANK(Values!E16),"",Values!F16 )</f>
        <v>Lenovo P51 - NO</v>
      </c>
      <c r="K17" s="27">
        <f>IF(ISBLANK(Values!E16),"",IF(Values!J16, Values!$B$4, Values!$B$5))</f>
        <v>68.989999999999995</v>
      </c>
      <c r="L17" s="27">
        <f>IF(ISBLANK(Values!E16),"",Values!$B$18)</f>
        <v>5</v>
      </c>
      <c r="M17" s="27" t="str">
        <f>IF(ISBLANK(Values!E16),"",Values!$M16)</f>
        <v>https://download.lenovo.com/Images/Parts/01ER971/01ER971_A.jpg</v>
      </c>
      <c r="N17" s="27" t="str">
        <f>IF(ISBLANK(Values!$F16),"",Values!N16)</f>
        <v>https://download.lenovo.com/Images/Parts/01ER971/01ER971_B.jpg</v>
      </c>
      <c r="O17" s="27"/>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P51 parent</v>
      </c>
      <c r="Y17" s="31" t="str">
        <f>IF(ISBLANK(Values!E16),"","Size-Color")</f>
        <v>Size-Color</v>
      </c>
      <c r="Z17" s="29" t="str">
        <f>IF(ISBLANK(Values!E16),"","variation")</f>
        <v>variation</v>
      </c>
      <c r="AA17" s="1" t="str">
        <f>IF(ISBLANK(Values!E16),"",Values!$B$20)</f>
        <v>Update</v>
      </c>
      <c r="AB17" s="1"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33"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34"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7" s="1" t="str">
        <f>IF(ISBLANK(Values!E16),"",Values!$B$25)</f>
        <v xml:space="preserve">♻️ ECOFRIENDLY PRODUCT - Koop gerenoveerd, KOOP GROEN! Verminder meer dan 80% koolstofdioxide door onze refurbished toetsenborden te kopen, in vergelijking met het aanschaffen van een nieuw toetsenbord! </v>
      </c>
      <c r="AL17" s="1" t="str">
        <f>IF(ISBLANK(Values!E16),"",SUBSTITUTE(SUBSTITUTE(IF(Values!$J16, Values!$B$26, Values!$B$33), "{language}", Values!$H16), "{flag}", INDEX(options!$E$1:$E$20, Values!$V16)))</f>
        <v>👉 LAYOUT - 🇳🇴 Noors zonder achtergrondverlichting.</v>
      </c>
      <c r="AM17" s="1" t="str">
        <f>SUBSTITUTE(IF(ISBLANK(Values!E16),"",Values!$B$27), "{model}", Values!$B$3)</f>
        <v xml:space="preserve">👉 COMPATIBEL MET - Lenovo P51 P71. Controleer de afbeelding en beschrijving zorgvuldig voordat u een toetsenbord koopt. Dit zorgt ervoor dat u het juiste laptoptoetsenbord voor uw computer krijgt. Super eenvoudige installatie. </v>
      </c>
      <c r="AT17" s="27" t="str">
        <f>IF(ISBLANK(Values!E16),"",Values!H16)</f>
        <v>Noors</v>
      </c>
      <c r="AV17" s="1" t="str">
        <f>IF(ISBLANK(Values!E16),"",IF(Values!J16,"Backlit", "Non-Backlit"))</f>
        <v>Non-Backlit</v>
      </c>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41</v>
      </c>
      <c r="CJ17" s="1" t="str">
        <f>IF(ISBLANK(Values!E16),"",Values!$B$8)</f>
        <v>17</v>
      </c>
      <c r="CK17" s="1" t="str">
        <f>IF(ISBLANK(Values!E16),"",Values!$B$9)</f>
        <v>5</v>
      </c>
      <c r="CL17" s="1" t="str">
        <f>IF(ISBLANK(Values!E16),"","CM")</f>
        <v>CM</v>
      </c>
      <c r="CO17" s="1" t="str">
        <f>IF(AND(Values!$B$37=options!$G$2, Values!$C16), "AMAZON_NA", IF(AND(Values!$B$37=options!$G$1, Values!$D16), "AMAZON_EU", "DEFAULT"))</f>
        <v>DEFAULT</v>
      </c>
      <c r="CP17" s="1" t="str">
        <f>IF(ISBLANK(Values!E16),"",Values!$B$7)</f>
        <v>41</v>
      </c>
      <c r="CQ17" s="1" t="str">
        <f>IF(ISBLANK(Values!E16),"",Values!$B$8)</f>
        <v>17</v>
      </c>
      <c r="CR17" s="1" t="str">
        <f>IF(ISBLANK(Values!E16),"",Values!$B$9)</f>
        <v>5</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 ) ) ) ) )))</f>
        <v>Denemarken</v>
      </c>
      <c r="CZ17" s="1" t="str">
        <f>IF(ISBLANK(Values!E16),"","No")</f>
        <v>No</v>
      </c>
      <c r="DA17" s="1" t="str">
        <f>IF(ISBLANK(Values!E16),"","No")</f>
        <v>No</v>
      </c>
      <c r="DO17" s="1" t="str">
        <f>IF(ISBLANK(Values!E16),"","Parts")</f>
        <v>Parts</v>
      </c>
      <c r="DP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I17" s="1"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1" t="str">
        <f>IF(ISBLANK(Values!E16),"","Amazon Tellus UPS")</f>
        <v>Amazon Tellus UPS</v>
      </c>
      <c r="EV17" s="1" t="str">
        <f>IF(ISBLANK(Values!E16),"","New")</f>
        <v>New</v>
      </c>
      <c r="FE17" s="1" t="str">
        <f>IF(ISBLANK(Values!E16),"","3")</f>
        <v>3</v>
      </c>
      <c r="FH17" s="1" t="str">
        <f>IF(ISBLANK(Values!E16),"","FALSE")</f>
        <v>FALSE</v>
      </c>
      <c r="FI17" s="1" t="str">
        <f>IF(ISBLANK(Values!E16),"","FALSE")</f>
        <v>FALSE</v>
      </c>
      <c r="FJ17" s="1" t="str">
        <f>IF(ISBLANK(Values!E16),"","FALSE")</f>
        <v>FALSE</v>
      </c>
      <c r="FM17" s="1" t="str">
        <f>IF(ISBLANK(Values!E16),"","1")</f>
        <v>1</v>
      </c>
      <c r="FO17" s="27">
        <f>IF(ISBLANK(Values!E16),"",IF(Values!J16, Values!$B$4, Values!$B$5))</f>
        <v>68.989999999999995</v>
      </c>
      <c r="FP17" s="1" t="str">
        <f>IF(ISBLANK(Values!E16),"","Percent")</f>
        <v>Percent</v>
      </c>
      <c r="FQ17" s="1" t="str">
        <f>IF(ISBLANK(Values!E16),"","2")</f>
        <v>2</v>
      </c>
      <c r="FR17" s="1" t="str">
        <f>IF(ISBLANK(Values!E16),"","3")</f>
        <v>3</v>
      </c>
      <c r="FS17" s="1" t="str">
        <f>IF(ISBLANK(Values!E16),"","5")</f>
        <v>5</v>
      </c>
      <c r="FT17" s="1" t="str">
        <f>IF(ISBLANK(Values!E16),"","6")</f>
        <v>6</v>
      </c>
      <c r="FU17" s="1" t="str">
        <f>IF(ISBLANK(Values!E16),"","10")</f>
        <v>10</v>
      </c>
      <c r="FV17" s="1" t="str">
        <f>IF(ISBLANK(Values!E16),"","10")</f>
        <v>10</v>
      </c>
      <c r="GK17" s="66">
        <f>K17</f>
        <v>68.989999999999995</v>
      </c>
    </row>
    <row r="18" spans="1:193" ht="64" x14ac:dyDescent="0.2">
      <c r="A18" s="1" t="str">
        <f>IF(ISBLANK(Values!E17),"",IF(Values!$B$37="EU","computercomponent","computer"))</f>
        <v>computercomponent</v>
      </c>
      <c r="B18" s="32" t="str">
        <f>IF(ISBLANK(Values!E17),"",Values!F17)</f>
        <v>Lenovo P51 - PL</v>
      </c>
      <c r="C18" s="29" t="str">
        <f>IF(ISBLANK(Values!E17),"","TellusRem")</f>
        <v>TellusRem</v>
      </c>
      <c r="D18" s="28">
        <f>IF(ISBLANK(Values!E17),"",Values!E17)</f>
        <v>5714401511144</v>
      </c>
      <c r="E18" s="1" t="str">
        <f>IF(ISBLANK(Values!E17),"","EAN")</f>
        <v>EAN</v>
      </c>
      <c r="F18" s="27" t="str">
        <f>IF(ISBLANK(Values!E17),"",IF(Values!J17, SUBSTITUTE(Values!$B$1, "{language}", Values!H17) &amp; " " &amp;Values!$B$3, SUBSTITUTE(Values!$B$2, "{language}", Values!$H17) &amp; " " &amp;Values!$B$3))</f>
        <v>vervangend Pools toetsenbord zonder achtergrondverlichting voor Lenovo Thinkpad P51 P71</v>
      </c>
      <c r="G18" s="29" t="str">
        <f>IF(ISBLANK(Values!E17),"","TellusRem")</f>
        <v>TellusRem</v>
      </c>
      <c r="H18" s="1" t="str">
        <f>IF(ISBLANK(Values!E17),"",Values!$B$16)</f>
        <v>laptop-computer-replacement-parts</v>
      </c>
      <c r="I18" s="1" t="str">
        <f>IF(ISBLANK(Values!E17),"","4730574031")</f>
        <v>4730574031</v>
      </c>
      <c r="J18" s="31" t="str">
        <f>IF(ISBLANK(Values!E17),"",Values!F17 )</f>
        <v>Lenovo P51 - PL</v>
      </c>
      <c r="K18" s="27">
        <f>IF(ISBLANK(Values!E17),"",IF(Values!J17, Values!$B$4, Values!$B$5))</f>
        <v>68.989999999999995</v>
      </c>
      <c r="L18" s="27">
        <f>IF(ISBLANK(Values!E17),"",Values!$B$18)</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P51 parent</v>
      </c>
      <c r="Y18" s="31" t="str">
        <f>IF(ISBLANK(Values!E17),"","Size-Color")</f>
        <v>Size-Color</v>
      </c>
      <c r="Z18" s="29" t="str">
        <f>IF(ISBLANK(Values!E17),"","variation")</f>
        <v>variation</v>
      </c>
      <c r="AA18" s="1" t="str">
        <f>IF(ISBLANK(Values!E17),"",Values!$B$20)</f>
        <v>Update</v>
      </c>
      <c r="AB18" s="1"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33"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34"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8" s="1" t="str">
        <f>IF(ISBLANK(Values!E17),"",Values!$B$25)</f>
        <v xml:space="preserve">♻️ ECOFRIENDLY PRODUCT - Koop gerenoveerd, KOOP GROEN! Verminder meer dan 80% koolstofdioxide door onze refurbished toetsenborden te kopen, in vergelijking met het aanschaffen van een nieuw toetsenbord! </v>
      </c>
      <c r="AL18" s="1" t="str">
        <f>IF(ISBLANK(Values!E17),"",SUBSTITUTE(SUBSTITUTE(IF(Values!$J17, Values!$B$26, Values!$B$33), "{language}", Values!$H17), "{flag}", INDEX(options!$E$1:$E$20, Values!$V17)))</f>
        <v>👉 LAYOUT - 🇵🇱 Pools zonder achtergrondverlichting.</v>
      </c>
      <c r="AM18" s="1" t="str">
        <f>SUBSTITUTE(IF(ISBLANK(Values!E17),"",Values!$B$27), "{model}", Values!$B$3)</f>
        <v xml:space="preserve">👉 COMPATIBEL MET - Lenovo P51 P71. Controleer de afbeelding en beschrijving zorgvuldig voordat u een toetsenbord koopt. Dit zorgt ervoor dat u het juiste laptoptoetsenbord voor uw computer krijgt. Super eenvoudige installatie. </v>
      </c>
      <c r="AT18" s="27" t="str">
        <f>IF(ISBLANK(Values!E17),"",Values!H17)</f>
        <v>Pools</v>
      </c>
      <c r="AV18" s="1" t="str">
        <f>IF(ISBLANK(Values!E17),"",IF(Values!J17,"Backlit", "Non-Backlit"))</f>
        <v>Non-Backlit</v>
      </c>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41</v>
      </c>
      <c r="CJ18" s="1" t="str">
        <f>IF(ISBLANK(Values!E17),"",Values!$B$8)</f>
        <v>17</v>
      </c>
      <c r="CK18" s="1" t="str">
        <f>IF(ISBLANK(Values!E17),"",Values!$B$9)</f>
        <v>5</v>
      </c>
      <c r="CL18" s="1" t="str">
        <f>IF(ISBLANK(Values!E17),"","CM")</f>
        <v>CM</v>
      </c>
      <c r="CO18" s="1" t="str">
        <f>IF(AND(Values!$B$37=options!$G$2, Values!$C17), "AMAZON_NA", IF(AND(Values!$B$37=options!$G$1, Values!$D17), "AMAZON_EU", "DEFAULT"))</f>
        <v>DEFAULT</v>
      </c>
      <c r="CP18" s="1" t="str">
        <f>IF(ISBLANK(Values!E17),"",Values!$B$7)</f>
        <v>41</v>
      </c>
      <c r="CQ18" s="1" t="str">
        <f>IF(ISBLANK(Values!E17),"",Values!$B$8)</f>
        <v>17</v>
      </c>
      <c r="CR18" s="1" t="str">
        <f>IF(ISBLANK(Values!E17),"",Values!$B$9)</f>
        <v>5</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 ) ) ) ) )))</f>
        <v>Denemarken</v>
      </c>
      <c r="CZ18" s="1" t="str">
        <f>IF(ISBLANK(Values!E17),"","No")</f>
        <v>No</v>
      </c>
      <c r="DA18" s="1" t="str">
        <f>IF(ISBLANK(Values!E17),"","No")</f>
        <v>No</v>
      </c>
      <c r="DO18" s="1" t="str">
        <f>IF(ISBLANK(Values!E17),"","Parts")</f>
        <v>Parts</v>
      </c>
      <c r="DP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I18" s="1"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1" t="str">
        <f>IF(ISBLANK(Values!E17),"","Amazon Tellus UPS")</f>
        <v>Amazon Tellus UPS</v>
      </c>
      <c r="EV18" s="1" t="str">
        <f>IF(ISBLANK(Values!E17),"","New")</f>
        <v>New</v>
      </c>
      <c r="FE18" s="1" t="str">
        <f>IF(ISBLANK(Values!E17),"","3")</f>
        <v>3</v>
      </c>
      <c r="FH18" s="1" t="str">
        <f>IF(ISBLANK(Values!E17),"","FALSE")</f>
        <v>FALSE</v>
      </c>
      <c r="FI18" s="1" t="str">
        <f>IF(ISBLANK(Values!E17),"","FALSE")</f>
        <v>FALSE</v>
      </c>
      <c r="FJ18" s="1" t="str">
        <f>IF(ISBLANK(Values!E17),"","FALSE")</f>
        <v>FALSE</v>
      </c>
      <c r="FM18" s="1" t="str">
        <f>IF(ISBLANK(Values!E17),"","1")</f>
        <v>1</v>
      </c>
      <c r="FO18" s="27">
        <f>IF(ISBLANK(Values!E17),"",IF(Values!J17, Values!$B$4, Values!$B$5))</f>
        <v>68.989999999999995</v>
      </c>
      <c r="FP18" s="1" t="str">
        <f>IF(ISBLANK(Values!E17),"","Percent")</f>
        <v>Percent</v>
      </c>
      <c r="FQ18" s="1" t="str">
        <f>IF(ISBLANK(Values!E17),"","2")</f>
        <v>2</v>
      </c>
      <c r="FR18" s="1" t="str">
        <f>IF(ISBLANK(Values!E17),"","3")</f>
        <v>3</v>
      </c>
      <c r="FS18" s="1" t="str">
        <f>IF(ISBLANK(Values!E17),"","5")</f>
        <v>5</v>
      </c>
      <c r="FT18" s="1" t="str">
        <f>IF(ISBLANK(Values!E17),"","6")</f>
        <v>6</v>
      </c>
      <c r="FU18" s="1" t="str">
        <f>IF(ISBLANK(Values!E17),"","10")</f>
        <v>10</v>
      </c>
      <c r="FV18" s="1" t="str">
        <f>IF(ISBLANK(Values!E17),"","10")</f>
        <v>10</v>
      </c>
      <c r="GK18" s="66">
        <f>K18</f>
        <v>68.989999999999995</v>
      </c>
    </row>
    <row r="19" spans="1:193" ht="64" x14ac:dyDescent="0.2">
      <c r="A19" s="1" t="str">
        <f>IF(ISBLANK(Values!E18),"",IF(Values!$B$37="EU","computercomponent","computer"))</f>
        <v>computercomponent</v>
      </c>
      <c r="B19" s="32" t="str">
        <f>IF(ISBLANK(Values!E18),"",Values!F18)</f>
        <v>Lenovo P51 - PT</v>
      </c>
      <c r="C19" s="29" t="str">
        <f>IF(ISBLANK(Values!E18),"","TellusRem")</f>
        <v>TellusRem</v>
      </c>
      <c r="D19" s="28">
        <f>IF(ISBLANK(Values!E18),"",Values!E18)</f>
        <v>5714401511151</v>
      </c>
      <c r="E19" s="1" t="str">
        <f>IF(ISBLANK(Values!E18),"","EAN")</f>
        <v>EAN</v>
      </c>
      <c r="F19" s="27" t="str">
        <f>IF(ISBLANK(Values!E18),"",IF(Values!J18, SUBSTITUTE(Values!$B$1, "{language}", Values!H18) &amp; " " &amp;Values!$B$3, SUBSTITUTE(Values!$B$2, "{language}", Values!$H18) &amp; " " &amp;Values!$B$3))</f>
        <v>vervangend Portugees toetsenbord zonder achtergrondverlichting voor Lenovo Thinkpad P51 P71</v>
      </c>
      <c r="G19" s="29" t="str">
        <f>IF(ISBLANK(Values!E18),"","TellusRem")</f>
        <v>TellusRem</v>
      </c>
      <c r="H19" s="1" t="str">
        <f>IF(ISBLANK(Values!E18),"",Values!$B$16)</f>
        <v>laptop-computer-replacement-parts</v>
      </c>
      <c r="I19" s="1" t="str">
        <f>IF(ISBLANK(Values!E18),"","4730574031")</f>
        <v>4730574031</v>
      </c>
      <c r="J19" s="31" t="str">
        <f>IF(ISBLANK(Values!E18),"",Values!F18 )</f>
        <v>Lenovo P51 - PT</v>
      </c>
      <c r="K19" s="27">
        <f>IF(ISBLANK(Values!E18),"",IF(Values!J18, Values!$B$4, Values!$B$5))</f>
        <v>68.989999999999995</v>
      </c>
      <c r="L19" s="27">
        <f>IF(ISBLANK(Values!E18),"",Values!$B$18)</f>
        <v>5</v>
      </c>
      <c r="M19" s="27" t="str">
        <f>IF(ISBLANK(Values!E18),"",Values!$M18)</f>
        <v>https://download.lenovo.com/Images/Parts/01ER973/01ER973_A.jpg</v>
      </c>
      <c r="N19" s="27" t="str">
        <f>IF(ISBLANK(Values!$F18),"",Values!N18)</f>
        <v>https://download.lenovo.com/Images/Parts/01ER973/01ER973_B.jpg</v>
      </c>
      <c r="O19" s="27"/>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P51 parent</v>
      </c>
      <c r="Y19" s="31" t="str">
        <f>IF(ISBLANK(Values!E18),"","Size-Color")</f>
        <v>Size-Color</v>
      </c>
      <c r="Z19" s="29" t="str">
        <f>IF(ISBLANK(Values!E18),"","variation")</f>
        <v>variation</v>
      </c>
      <c r="AA19" s="1" t="str">
        <f>IF(ISBLANK(Values!E18),"",Values!$B$20)</f>
        <v>Update</v>
      </c>
      <c r="AB19" s="1"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33"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34"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19" s="1" t="str">
        <f>IF(ISBLANK(Values!E18),"",Values!$B$25)</f>
        <v xml:space="preserve">♻️ ECOFRIENDLY PRODUCT - Koop gerenoveerd, KOOP GROEN! Verminder meer dan 80% koolstofdioxide door onze refurbished toetsenborden te kopen, in vergelijking met het aanschaffen van een nieuw toetsenbord! </v>
      </c>
      <c r="AL19" s="1" t="str">
        <f>IF(ISBLANK(Values!E18),"",SUBSTITUTE(SUBSTITUTE(IF(Values!$J18, Values!$B$26, Values!$B$33), "{language}", Values!$H18), "{flag}", INDEX(options!$E$1:$E$20, Values!$V18)))</f>
        <v>👉 LAYOUT - 🇵🇹 Portugees zonder achtergrondverlichting.</v>
      </c>
      <c r="AM19" s="1" t="str">
        <f>SUBSTITUTE(IF(ISBLANK(Values!E18),"",Values!$B$27), "{model}", Values!$B$3)</f>
        <v xml:space="preserve">👉 COMPATIBEL MET - Lenovo P51 P71. Controleer de afbeelding en beschrijving zorgvuldig voordat u een toetsenbord koopt. Dit zorgt ervoor dat u het juiste laptoptoetsenbord voor uw computer krijgt. Super eenvoudige installatie. </v>
      </c>
      <c r="AT19" s="27" t="str">
        <f>IF(ISBLANK(Values!E18),"",Values!H18)</f>
        <v>Portugees</v>
      </c>
      <c r="AV19" s="1" t="str">
        <f>IF(ISBLANK(Values!E18),"",IF(Values!J18,"Backlit", "Non-Backlit"))</f>
        <v>Non-Backlit</v>
      </c>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41</v>
      </c>
      <c r="CJ19" s="1" t="str">
        <f>IF(ISBLANK(Values!E18),"",Values!$B$8)</f>
        <v>17</v>
      </c>
      <c r="CK19" s="1" t="str">
        <f>IF(ISBLANK(Values!E18),"",Values!$B$9)</f>
        <v>5</v>
      </c>
      <c r="CL19" s="1" t="str">
        <f>IF(ISBLANK(Values!E18),"","CM")</f>
        <v>CM</v>
      </c>
      <c r="CO19" s="1" t="str">
        <f>IF(AND(Values!$B$37=options!$G$2, Values!$C18), "AMAZON_NA", IF(AND(Values!$B$37=options!$G$1, Values!$D18), "AMAZON_EU", "DEFAULT"))</f>
        <v>DEFAULT</v>
      </c>
      <c r="CP19" s="1" t="str">
        <f>IF(ISBLANK(Values!E18),"",Values!$B$7)</f>
        <v>41</v>
      </c>
      <c r="CQ19" s="1" t="str">
        <f>IF(ISBLANK(Values!E18),"",Values!$B$8)</f>
        <v>17</v>
      </c>
      <c r="CR19" s="1" t="str">
        <f>IF(ISBLANK(Values!E18),"",Values!$B$9)</f>
        <v>5</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 ) ) ) ) )))</f>
        <v>Denemarken</v>
      </c>
      <c r="CZ19" s="1" t="str">
        <f>IF(ISBLANK(Values!E18),"","No")</f>
        <v>No</v>
      </c>
      <c r="DA19" s="1" t="str">
        <f>IF(ISBLANK(Values!E18),"","No")</f>
        <v>No</v>
      </c>
      <c r="DO19" s="1" t="str">
        <f>IF(ISBLANK(Values!E18),"","Parts")</f>
        <v>Parts</v>
      </c>
      <c r="DP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I19" s="1"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1" t="str">
        <f>IF(ISBLANK(Values!E18),"","Amazon Tellus UPS")</f>
        <v>Amazon Tellus UPS</v>
      </c>
      <c r="EV19" s="1" t="str">
        <f>IF(ISBLANK(Values!E18),"","New")</f>
        <v>New</v>
      </c>
      <c r="FE19" s="1" t="str">
        <f>IF(ISBLANK(Values!E18),"","3")</f>
        <v>3</v>
      </c>
      <c r="FH19" s="1" t="str">
        <f>IF(ISBLANK(Values!E18),"","FALSE")</f>
        <v>FALSE</v>
      </c>
      <c r="FI19" s="1" t="str">
        <f>IF(ISBLANK(Values!E18),"","FALSE")</f>
        <v>FALSE</v>
      </c>
      <c r="FJ19" s="1" t="str">
        <f>IF(ISBLANK(Values!E18),"","FALSE")</f>
        <v>FALSE</v>
      </c>
      <c r="FM19" s="1" t="str">
        <f>IF(ISBLANK(Values!E18),"","1")</f>
        <v>1</v>
      </c>
      <c r="FO19" s="27">
        <f>IF(ISBLANK(Values!E18),"",IF(Values!J18, Values!$B$4, Values!$B$5))</f>
        <v>68.989999999999995</v>
      </c>
      <c r="FP19" s="1" t="str">
        <f>IF(ISBLANK(Values!E18),"","Percent")</f>
        <v>Percent</v>
      </c>
      <c r="FQ19" s="1" t="str">
        <f>IF(ISBLANK(Values!E18),"","2")</f>
        <v>2</v>
      </c>
      <c r="FR19" s="1" t="str">
        <f>IF(ISBLANK(Values!E18),"","3")</f>
        <v>3</v>
      </c>
      <c r="FS19" s="1" t="str">
        <f>IF(ISBLANK(Values!E18),"","5")</f>
        <v>5</v>
      </c>
      <c r="FT19" s="1" t="str">
        <f>IF(ISBLANK(Values!E18),"","6")</f>
        <v>6</v>
      </c>
      <c r="FU19" s="1" t="str">
        <f>IF(ISBLANK(Values!E18),"","10")</f>
        <v>10</v>
      </c>
      <c r="FV19" s="1" t="str">
        <f>IF(ISBLANK(Values!E18),"","10")</f>
        <v>10</v>
      </c>
      <c r="GK19" s="66">
        <f>K19</f>
        <v>68.989999999999995</v>
      </c>
    </row>
    <row r="20" spans="1:193" ht="64" x14ac:dyDescent="0.2">
      <c r="A20" s="1" t="str">
        <f>IF(ISBLANK(Values!E19),"",IF(Values!$B$37="EU","computercomponent","computer"))</f>
        <v>computercomponent</v>
      </c>
      <c r="B20" s="32" t="str">
        <f>IF(ISBLANK(Values!E19),"",Values!F19)</f>
        <v>Lenovo P51 - SE/FI</v>
      </c>
      <c r="C20" s="29" t="str">
        <f>IF(ISBLANK(Values!E19),"","TellusRem")</f>
        <v>TellusRem</v>
      </c>
      <c r="D20" s="28">
        <f>IF(ISBLANK(Values!E19),"",Values!E19)</f>
        <v>5714401511168</v>
      </c>
      <c r="E20" s="1" t="str">
        <f>IF(ISBLANK(Values!E19),"","EAN")</f>
        <v>EAN</v>
      </c>
      <c r="F20" s="27" t="str">
        <f>IF(ISBLANK(Values!E19),"",IF(Values!J19, SUBSTITUTE(Values!$B$1, "{language}", Values!H19) &amp; " " &amp;Values!$B$3, SUBSTITUTE(Values!$B$2, "{language}", Values!$H19) &amp; " " &amp;Values!$B$3))</f>
        <v>vervangend Zweeds – Finsh toetsenbord zonder achtergrondverlichting voor Lenovo Thinkpad P51 P71</v>
      </c>
      <c r="G20" s="29" t="str">
        <f>IF(ISBLANK(Values!E19),"","TellusRem")</f>
        <v>TellusRem</v>
      </c>
      <c r="H20" s="1" t="str">
        <f>IF(ISBLANK(Values!E19),"",Values!$B$16)</f>
        <v>laptop-computer-replacement-parts</v>
      </c>
      <c r="I20" s="1" t="str">
        <f>IF(ISBLANK(Values!E19),"","4730574031")</f>
        <v>4730574031</v>
      </c>
      <c r="J20" s="31" t="str">
        <f>IF(ISBLANK(Values!E19),"",Values!F19 )</f>
        <v>Lenovo P51 - SE/FI</v>
      </c>
      <c r="K20" s="27">
        <f>IF(ISBLANK(Values!E19),"",IF(Values!J19, Values!$B$4, Values!$B$5))</f>
        <v>68.989999999999995</v>
      </c>
      <c r="L20" s="27">
        <f>IF(ISBLANK(Values!E19),"",Values!$B$18)</f>
        <v>5</v>
      </c>
      <c r="M20" s="27" t="str">
        <f>IF(ISBLANK(Values!E19),"",Values!$M19)</f>
        <v>https://download.lenovo.com/Images/Parts/01ER977/01ER977_A.jpg</v>
      </c>
      <c r="N20" s="27" t="str">
        <f>IF(ISBLANK(Values!$F19),"",Values!N19)</f>
        <v>https://download.lenovo.com/Images/Parts/01ER977/01ER977_B.jpg</v>
      </c>
      <c r="O20" s="27"/>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P51 parent</v>
      </c>
      <c r="Y20" s="31" t="str">
        <f>IF(ISBLANK(Values!E19),"","Size-Color")</f>
        <v>Size-Color</v>
      </c>
      <c r="Z20" s="29" t="str">
        <f>IF(ISBLANK(Values!E19),"","variation")</f>
        <v>variation</v>
      </c>
      <c r="AA20" s="1" t="str">
        <f>IF(ISBLANK(Values!E19),"",Values!$B$20)</f>
        <v>Update</v>
      </c>
      <c r="AB20" s="1"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33"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34"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0" s="1" t="str">
        <f>IF(ISBLANK(Values!E19),"",Values!$B$25)</f>
        <v xml:space="preserve">♻️ ECOFRIENDLY PRODUCT - Koop gerenoveerd, KOOP GROEN! Verminder meer dan 80% koolstofdioxide door onze refurbished toetsenborden te kopen, in vergelijking met het aanschaffen van een nieuw toetsenbord! </v>
      </c>
      <c r="AL20" s="1" t="str">
        <f>IF(ISBLANK(Values!E19),"",SUBSTITUTE(SUBSTITUTE(IF(Values!$J19, Values!$B$26, Values!$B$33), "{language}", Values!$H19), "{flag}", INDEX(options!$E$1:$E$20, Values!$V19)))</f>
        <v>👉 LAYOUT - 🇸🇪 🇫🇮 Zweeds – Finsh zonder achtergrondverlichting.</v>
      </c>
      <c r="AM20" s="1" t="str">
        <f>SUBSTITUTE(IF(ISBLANK(Values!E19),"",Values!$B$27), "{model}", Values!$B$3)</f>
        <v xml:space="preserve">👉 COMPATIBEL MET - Lenovo P51 P71. Controleer de afbeelding en beschrijving zorgvuldig voordat u een toetsenbord koopt. Dit zorgt ervoor dat u het juiste laptoptoetsenbord voor uw computer krijgt. Super eenvoudige installatie. </v>
      </c>
      <c r="AT20" s="27" t="str">
        <f>IF(ISBLANK(Values!E19),"",Values!H19)</f>
        <v>Zweeds – Finsh</v>
      </c>
      <c r="AV20" s="1" t="str">
        <f>IF(ISBLANK(Values!E19),"",IF(Values!J19,"Backlit", "Non-Backlit"))</f>
        <v>Non-Backlit</v>
      </c>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41</v>
      </c>
      <c r="CJ20" s="1" t="str">
        <f>IF(ISBLANK(Values!E19),"",Values!$B$8)</f>
        <v>17</v>
      </c>
      <c r="CK20" s="1" t="str">
        <f>IF(ISBLANK(Values!E19),"",Values!$B$9)</f>
        <v>5</v>
      </c>
      <c r="CL20" s="1" t="str">
        <f>IF(ISBLANK(Values!E19),"","CM")</f>
        <v>CM</v>
      </c>
      <c r="CO20" s="1" t="str">
        <f>IF(AND(Values!$B$37=options!$G$2, Values!$C19), "AMAZON_NA", IF(AND(Values!$B$37=options!$G$1, Values!$D19), "AMAZON_EU", "DEFAULT"))</f>
        <v>DEFAULT</v>
      </c>
      <c r="CP20" s="1" t="str">
        <f>IF(ISBLANK(Values!E19),"",Values!$B$7)</f>
        <v>41</v>
      </c>
      <c r="CQ20" s="1" t="str">
        <f>IF(ISBLANK(Values!E19),"",Values!$B$8)</f>
        <v>17</v>
      </c>
      <c r="CR20" s="1" t="str">
        <f>IF(ISBLANK(Values!E19),"",Values!$B$9)</f>
        <v>5</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 ) ) ) ) )))</f>
        <v>Denemarken</v>
      </c>
      <c r="CZ20" s="1" t="str">
        <f>IF(ISBLANK(Values!E19),"","No")</f>
        <v>No</v>
      </c>
      <c r="DA20" s="1" t="str">
        <f>IF(ISBLANK(Values!E19),"","No")</f>
        <v>No</v>
      </c>
      <c r="DO20" s="1" t="str">
        <f>IF(ISBLANK(Values!E19),"","Parts")</f>
        <v>Parts</v>
      </c>
      <c r="DP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I20" s="1"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1" t="str">
        <f>IF(ISBLANK(Values!E19),"","Amazon Tellus UPS")</f>
        <v>Amazon Tellus UPS</v>
      </c>
      <c r="EV20" s="1" t="str">
        <f>IF(ISBLANK(Values!E19),"","New")</f>
        <v>New</v>
      </c>
      <c r="FE20" s="1" t="str">
        <f>IF(ISBLANK(Values!E19),"","3")</f>
        <v>3</v>
      </c>
      <c r="FH20" s="1" t="str">
        <f>IF(ISBLANK(Values!E19),"","FALSE")</f>
        <v>FALSE</v>
      </c>
      <c r="FI20" s="1" t="str">
        <f>IF(ISBLANK(Values!E19),"","FALSE")</f>
        <v>FALSE</v>
      </c>
      <c r="FJ20" s="1" t="str">
        <f>IF(ISBLANK(Values!E19),"","FALSE")</f>
        <v>FALSE</v>
      </c>
      <c r="FM20" s="1" t="str">
        <f>IF(ISBLANK(Values!E19),"","1")</f>
        <v>1</v>
      </c>
      <c r="FO20" s="27">
        <f>IF(ISBLANK(Values!E19),"",IF(Values!J19, Values!$B$4, Values!$B$5))</f>
        <v>68.989999999999995</v>
      </c>
      <c r="FP20" s="1" t="str">
        <f>IF(ISBLANK(Values!E19),"","Percent")</f>
        <v>Percent</v>
      </c>
      <c r="FQ20" s="1" t="str">
        <f>IF(ISBLANK(Values!E19),"","2")</f>
        <v>2</v>
      </c>
      <c r="FR20" s="1" t="str">
        <f>IF(ISBLANK(Values!E19),"","3")</f>
        <v>3</v>
      </c>
      <c r="FS20" s="1" t="str">
        <f>IF(ISBLANK(Values!E19),"","5")</f>
        <v>5</v>
      </c>
      <c r="FT20" s="1" t="str">
        <f>IF(ISBLANK(Values!E19),"","6")</f>
        <v>6</v>
      </c>
      <c r="FU20" s="1" t="str">
        <f>IF(ISBLANK(Values!E19),"","10")</f>
        <v>10</v>
      </c>
      <c r="FV20" s="1" t="str">
        <f>IF(ISBLANK(Values!E19),"","10")</f>
        <v>10</v>
      </c>
      <c r="GK20" s="66">
        <f>K20</f>
        <v>68.989999999999995</v>
      </c>
    </row>
    <row r="21" spans="1:193" ht="64" x14ac:dyDescent="0.2">
      <c r="A21" s="1" t="str">
        <f>IF(ISBLANK(Values!E20),"",IF(Values!$B$37="EU","computercomponent","computer"))</f>
        <v>computercomponent</v>
      </c>
      <c r="B21" s="32" t="str">
        <f>IF(ISBLANK(Values!E20),"",Values!F20)</f>
        <v>Lenovo P51 BL - CH</v>
      </c>
      <c r="C21" s="29" t="str">
        <f>IF(ISBLANK(Values!E20),"","TellusRem")</f>
        <v>TellusRem</v>
      </c>
      <c r="D21" s="28">
        <f>IF(ISBLANK(Values!E20),"",Values!E20)</f>
        <v>5714401511175</v>
      </c>
      <c r="E21" s="1" t="str">
        <f>IF(ISBLANK(Values!E20),"","EAN")</f>
        <v>EAN</v>
      </c>
      <c r="F21" s="27" t="str">
        <f>IF(ISBLANK(Values!E20),"",IF(Values!J20, SUBSTITUTE(Values!$B$1, "{language}", Values!H20) &amp; " " &amp;Values!$B$3, SUBSTITUTE(Values!$B$2, "{language}", Values!$H20) &amp; " " &amp;Values!$B$3))</f>
        <v>vervangend Zwitsers toetsenbord zonder achtergrondverlichting voor Lenovo Thinkpad P51 P71</v>
      </c>
      <c r="G21" s="29" t="str">
        <f>IF(ISBLANK(Values!E20),"","TellusRem")</f>
        <v>TellusRem</v>
      </c>
      <c r="H21" s="1" t="str">
        <f>IF(ISBLANK(Values!E20),"",Values!$B$16)</f>
        <v>laptop-computer-replacement-parts</v>
      </c>
      <c r="I21" s="1" t="str">
        <f>IF(ISBLANK(Values!E20),"","4730574031")</f>
        <v>4730574031</v>
      </c>
      <c r="J21" s="31" t="str">
        <f>IF(ISBLANK(Values!E20),"",Values!F20 )</f>
        <v>Lenovo P51 BL - CH</v>
      </c>
      <c r="K21" s="27">
        <f>IF(ISBLANK(Values!E20),"",IF(Values!J20, Values!$B$4, Values!$B$5))</f>
        <v>68.989999999999995</v>
      </c>
      <c r="L21" s="27">
        <f>IF(ISBLANK(Values!E20),"",Values!$B$18)</f>
        <v>5</v>
      </c>
      <c r="M21" s="27" t="str">
        <f>IF(ISBLANK(Values!E20),"",Values!$M20)</f>
        <v>https://download.lenovo.com/Images/Parts/01ER951/01ER951_A.jpg</v>
      </c>
      <c r="N21" s="27" t="str">
        <f>IF(ISBLANK(Values!$F20),"",Values!N20)</f>
        <v>https://download.lenovo.com/Images/Parts/01ER951/01ER951_B.jpg</v>
      </c>
      <c r="O21" s="27"/>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P51 parent</v>
      </c>
      <c r="Y21" s="31" t="str">
        <f>IF(ISBLANK(Values!E20),"","Size-Color")</f>
        <v>Size-Color</v>
      </c>
      <c r="Z21" s="29" t="str">
        <f>IF(ISBLANK(Values!E20),"","variation")</f>
        <v>variation</v>
      </c>
      <c r="AA21" s="1" t="str">
        <f>IF(ISBLANK(Values!E20),"",Values!$B$20)</f>
        <v>Update</v>
      </c>
      <c r="AB21" s="1"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33"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34"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1" s="1" t="str">
        <f>IF(ISBLANK(Values!E20),"",Values!$B$25)</f>
        <v xml:space="preserve">♻️ ECOFRIENDLY PRODUCT - Koop gerenoveerd, KOOP GROEN! Verminder meer dan 80% koolstofdioxide door onze refurbished toetsenborden te kopen, in vergelijking met het aanschaffen van een nieuw toetsenbord! </v>
      </c>
      <c r="AL21" s="1" t="str">
        <f>IF(ISBLANK(Values!E20),"",SUBSTITUTE(SUBSTITUTE(IF(Values!$J20, Values!$B$26, Values!$B$33), "{language}", Values!$H20), "{flag}", INDEX(options!$E$1:$E$20, Values!$V20)))</f>
        <v>👉 LAYOUT - 🇨🇭 Zwitsers zonder achtergrondverlichting.</v>
      </c>
      <c r="AM21" s="1" t="str">
        <f>SUBSTITUTE(IF(ISBLANK(Values!E20),"",Values!$B$27), "{model}", Values!$B$3)</f>
        <v xml:space="preserve">👉 COMPATIBEL MET - Lenovo P51 P71. Controleer de afbeelding en beschrijving zorgvuldig voordat u een toetsenbord koopt. Dit zorgt ervoor dat u het juiste laptoptoetsenbord voor uw computer krijgt. Super eenvoudige installatie. </v>
      </c>
      <c r="AT21" s="27" t="str">
        <f>IF(ISBLANK(Values!E20),"",Values!H20)</f>
        <v>Zwitsers</v>
      </c>
      <c r="AV21" s="1" t="str">
        <f>IF(ISBLANK(Values!E20),"",IF(Values!J20,"Backlit", "Non-Backlit"))</f>
        <v>Non-Backlit</v>
      </c>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41</v>
      </c>
      <c r="CJ21" s="1" t="str">
        <f>IF(ISBLANK(Values!E20),"",Values!$B$8)</f>
        <v>17</v>
      </c>
      <c r="CK21" s="1" t="str">
        <f>IF(ISBLANK(Values!E20),"",Values!$B$9)</f>
        <v>5</v>
      </c>
      <c r="CL21" s="1" t="str">
        <f>IF(ISBLANK(Values!E20),"","CM")</f>
        <v>CM</v>
      </c>
      <c r="CO21" s="1" t="str">
        <f>IF(AND(Values!$B$37=options!$G$2, Values!$C20), "AMAZON_NA", IF(AND(Values!$B$37=options!$G$1, Values!$D20), "AMAZON_EU", "DEFAULT"))</f>
        <v>DEFAULT</v>
      </c>
      <c r="CP21" s="1" t="str">
        <f>IF(ISBLANK(Values!E20),"",Values!$B$7)</f>
        <v>41</v>
      </c>
      <c r="CQ21" s="1" t="str">
        <f>IF(ISBLANK(Values!E20),"",Values!$B$8)</f>
        <v>17</v>
      </c>
      <c r="CR21" s="1" t="str">
        <f>IF(ISBLANK(Values!E20),"",Values!$B$9)</f>
        <v>5</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 ) ) ) ) )))</f>
        <v>Denemarken</v>
      </c>
      <c r="CZ21" s="1" t="str">
        <f>IF(ISBLANK(Values!E20),"","No")</f>
        <v>No</v>
      </c>
      <c r="DA21" s="1" t="str">
        <f>IF(ISBLANK(Values!E20),"","No")</f>
        <v>No</v>
      </c>
      <c r="DO21" s="1" t="str">
        <f>IF(ISBLANK(Values!E20),"","Parts")</f>
        <v>Parts</v>
      </c>
      <c r="DP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I21" s="1"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1" t="str">
        <f>IF(ISBLANK(Values!E20),"","Amazon Tellus UPS")</f>
        <v>Amazon Tellus UPS</v>
      </c>
      <c r="EV21" s="1" t="str">
        <f>IF(ISBLANK(Values!E20),"","New")</f>
        <v>New</v>
      </c>
      <c r="FE21" s="1" t="str">
        <f>IF(ISBLANK(Values!E20),"","3")</f>
        <v>3</v>
      </c>
      <c r="FH21" s="1" t="str">
        <f>IF(ISBLANK(Values!E20),"","FALSE")</f>
        <v>FALSE</v>
      </c>
      <c r="FI21" s="1" t="str">
        <f>IF(ISBLANK(Values!E20),"","FALSE")</f>
        <v>FALSE</v>
      </c>
      <c r="FJ21" s="1" t="str">
        <f>IF(ISBLANK(Values!E20),"","FALSE")</f>
        <v>FALSE</v>
      </c>
      <c r="FM21" s="1" t="str">
        <f>IF(ISBLANK(Values!E20),"","1")</f>
        <v>1</v>
      </c>
      <c r="FO21" s="27">
        <f>IF(ISBLANK(Values!E20),"",IF(Values!J20, Values!$B$4, Values!$B$5))</f>
        <v>68.989999999999995</v>
      </c>
      <c r="FP21" s="1" t="str">
        <f>IF(ISBLANK(Values!E20),"","Percent")</f>
        <v>Percent</v>
      </c>
      <c r="FQ21" s="1" t="str">
        <f>IF(ISBLANK(Values!E20),"","2")</f>
        <v>2</v>
      </c>
      <c r="FR21" s="1" t="str">
        <f>IF(ISBLANK(Values!E20),"","3")</f>
        <v>3</v>
      </c>
      <c r="FS21" s="1" t="str">
        <f>IF(ISBLANK(Values!E20),"","5")</f>
        <v>5</v>
      </c>
      <c r="FT21" s="1" t="str">
        <f>IF(ISBLANK(Values!E20),"","6")</f>
        <v>6</v>
      </c>
      <c r="FU21" s="1" t="str">
        <f>IF(ISBLANK(Values!E20),"","10")</f>
        <v>10</v>
      </c>
      <c r="FV21" s="1" t="str">
        <f>IF(ISBLANK(Values!E20),"","10")</f>
        <v>10</v>
      </c>
      <c r="GK21" s="66">
        <f>K21</f>
        <v>68.989999999999995</v>
      </c>
    </row>
    <row r="22" spans="1:193" ht="64" x14ac:dyDescent="0.2">
      <c r="A22" s="1" t="str">
        <f>IF(ISBLANK(Values!E21),"",IF(Values!$B$37="EU","computercomponent","computer"))</f>
        <v>computercomponent</v>
      </c>
      <c r="B22" s="32" t="str">
        <f>IF(ISBLANK(Values!E21),"",Values!F21)</f>
        <v>Lenovo P51 - US INT</v>
      </c>
      <c r="C22" s="29" t="str">
        <f>IF(ISBLANK(Values!E21),"","TellusRem")</f>
        <v>TellusRem</v>
      </c>
      <c r="D22" s="28">
        <f>IF(ISBLANK(Values!E21),"",Values!E21)</f>
        <v>5714401511182</v>
      </c>
      <c r="E22" s="1" t="str">
        <f>IF(ISBLANK(Values!E21),"","EAN")</f>
        <v>EAN</v>
      </c>
      <c r="F22" s="27" t="str">
        <f>IF(ISBLANK(Values!E21),"",IF(Values!J21, SUBSTITUTE(Values!$B$1, "{language}", Values!H21) &amp; " " &amp;Values!$B$3, SUBSTITUTE(Values!$B$2, "{language}", Values!$H21) &amp; " " &amp;Values!$B$3))</f>
        <v>vervangend US Internationaal toetsenbord zonder achtergrondverlichting voor Lenovo Thinkpad P51 P71</v>
      </c>
      <c r="G22" s="29" t="str">
        <f>IF(ISBLANK(Values!E21),"","TellusRem")</f>
        <v>TellusRem</v>
      </c>
      <c r="H22" s="1" t="str">
        <f>IF(ISBLANK(Values!E21),"",Values!$B$16)</f>
        <v>laptop-computer-replacement-parts</v>
      </c>
      <c r="I22" s="1" t="str">
        <f>IF(ISBLANK(Values!E21),"","4730574031")</f>
        <v>4730574031</v>
      </c>
      <c r="J22" s="31" t="s">
        <v>351</v>
      </c>
      <c r="K22" s="27">
        <f>IF(ISBLANK(Values!E21),"",IF(Values!J21, Values!$B$4, Values!$B$5))</f>
        <v>68.989999999999995</v>
      </c>
      <c r="L22" s="27">
        <f>IF(ISBLANK(Values!E21),"",Values!$B$18)</f>
        <v>5</v>
      </c>
      <c r="M22" s="27" t="str">
        <f>IF(ISBLANK(Values!E21),"",Values!$M21)</f>
        <v>https://download.lenovo.com/Images/Parts/01ER981/01ER981_A.jpg</v>
      </c>
      <c r="N22" s="27" t="str">
        <f>IF(ISBLANK(Values!$F21),"",Values!N21)</f>
        <v>https://download.lenovo.com/Images/Parts/01ER981/01ER981_B.jpg</v>
      </c>
      <c r="O22" s="27" t="str">
        <f>IF(ISBLANK(Values!$F21),"",Values!O21)</f>
        <v>https://download.lenovo.com/Images/Parts/01ER981/01ER981_details.jpg</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Child</v>
      </c>
      <c r="X22" s="29" t="str">
        <f>IF(ISBLANK(Values!E21),"",Values!$B$13)</f>
        <v>Lenovo P51 parent</v>
      </c>
      <c r="Y22" s="31" t="str">
        <f>IF(ISBLANK(Values!E21),"","Size-Color")</f>
        <v>Size-Color</v>
      </c>
      <c r="Z22" s="29" t="str">
        <f>IF(ISBLANK(Values!E21),"","variation")</f>
        <v>variation</v>
      </c>
      <c r="AA22" s="1" t="str">
        <f>IF(ISBLANK(Values!E21),"",Values!$B$20)</f>
        <v>Update</v>
      </c>
      <c r="AB22" s="1"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33"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34"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2" s="1" t="str">
        <f>IF(ISBLANK(Values!E21),"",Values!$B$25)</f>
        <v xml:space="preserve">♻️ ECOFRIENDLY PRODUCT - Koop gerenoveerd, KOOP GROEN! Verminder meer dan 80% koolstofdioxide door onze refurbished toetsenborden te kopen, in vergelijking met het aanschaffen van een nieuw toetsenbord! </v>
      </c>
      <c r="AL22" s="1" t="str">
        <f>IF(ISBLANK(Values!E21),"",SUBSTITUTE(SUBSTITUTE(IF(Values!$J21, Values!$B$26, Values!$B$33), "{language}", Values!$H21), "{flag}", INDEX(options!$E$1:$E$20, Values!$V21)))</f>
        <v>👉 LAYOUT - 🇺🇸 with € symbol US Internationaal zonder achtergrondverlichting.</v>
      </c>
      <c r="AM22" s="1" t="str">
        <f>SUBSTITUTE(IF(ISBLANK(Values!E21),"",Values!$B$27), "{model}", Values!$B$3)</f>
        <v xml:space="preserve">👉 COMPATIBEL MET - Lenovo P51 P71. Controleer de afbeelding en beschrijving zorgvuldig voordat u een toetsenbord koopt. Dit zorgt ervoor dat u het juiste laptoptoetsenbord voor uw computer krijgt. Super eenvoudige installatie. </v>
      </c>
      <c r="AT22" s="27" t="str">
        <f>IF(ISBLANK(Values!E21),"",Values!H21)</f>
        <v>US Internationaal</v>
      </c>
      <c r="AV22" s="1" t="str">
        <f>IF(ISBLANK(Values!E21),"",IF(Values!J21,"Backlit", "Non-Backlit"))</f>
        <v>Non-Backlit</v>
      </c>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41</v>
      </c>
      <c r="CJ22" s="1" t="str">
        <f>IF(ISBLANK(Values!E21),"",Values!$B$8)</f>
        <v>17</v>
      </c>
      <c r="CK22" s="1" t="str">
        <f>IF(ISBLANK(Values!E21),"",Values!$B$9)</f>
        <v>5</v>
      </c>
      <c r="CL22" s="1" t="str">
        <f>IF(ISBLANK(Values!E21),"","CM")</f>
        <v>CM</v>
      </c>
      <c r="CO22" s="1" t="str">
        <f>IF(AND(Values!$B$37=options!$G$2, Values!$C21), "AMAZON_NA", IF(AND(Values!$B$37=options!$G$1, Values!$D21), "AMAZON_EU", "DEFAULT"))</f>
        <v>AMAZON_EU</v>
      </c>
      <c r="CP22" s="1" t="str">
        <f>IF(ISBLANK(Values!E21),"",Values!$B$7)</f>
        <v>41</v>
      </c>
      <c r="CQ22" s="1" t="str">
        <f>IF(ISBLANK(Values!E21),"",Values!$B$8)</f>
        <v>17</v>
      </c>
      <c r="CR22" s="1" t="str">
        <f>IF(ISBLANK(Values!E21),"",Values!$B$9)</f>
        <v>5</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 ) ) ) ) )))</f>
        <v>Denemarken</v>
      </c>
      <c r="CZ22" s="1" t="str">
        <f>IF(ISBLANK(Values!E21),"","No")</f>
        <v>No</v>
      </c>
      <c r="DA22" s="1" t="str">
        <f>IF(ISBLANK(Values!E21),"","No")</f>
        <v>No</v>
      </c>
      <c r="DO22" s="1" t="str">
        <f>IF(ISBLANK(Values!E21),"","Parts")</f>
        <v>Parts</v>
      </c>
      <c r="DP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Y22" s="1" t="s">
        <v>580</v>
      </c>
      <c r="EI22" s="1"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1" t="str">
        <f>IF(ISBLANK(Values!E21),"","Amazon Tellus UPS")</f>
        <v>Amazon Tellus UPS</v>
      </c>
      <c r="EV22" s="1" t="str">
        <f>IF(ISBLANK(Values!E21),"","New")</f>
        <v>New</v>
      </c>
      <c r="FE22" s="1" t="str">
        <f>IF(ISBLANK(Values!E21),"","3")</f>
        <v>3</v>
      </c>
      <c r="FH22" s="1" t="str">
        <f>IF(ISBLANK(Values!E21),"","FALSE")</f>
        <v>FALSE</v>
      </c>
      <c r="FI22" s="1" t="str">
        <f>IF(ISBLANK(Values!E21),"","FALSE")</f>
        <v>FALSE</v>
      </c>
      <c r="FJ22" s="1" t="str">
        <f>IF(ISBLANK(Values!E21),"","FALSE")</f>
        <v>FALSE</v>
      </c>
      <c r="FM22" s="1" t="str">
        <f>IF(ISBLANK(Values!E21),"","1")</f>
        <v>1</v>
      </c>
      <c r="FO22" s="27">
        <f>IF(ISBLANK(Values!E21),"",IF(Values!J21, Values!$B$4, Values!$B$5))</f>
        <v>68.989999999999995</v>
      </c>
      <c r="FP22" s="1" t="str">
        <f>IF(ISBLANK(Values!E21),"","Percent")</f>
        <v>Percent</v>
      </c>
      <c r="FQ22" s="1" t="str">
        <f>IF(ISBLANK(Values!E21),"","2")</f>
        <v>2</v>
      </c>
      <c r="FR22" s="1" t="str">
        <f>IF(ISBLANK(Values!E21),"","3")</f>
        <v>3</v>
      </c>
      <c r="FS22" s="1" t="str">
        <f>IF(ISBLANK(Values!E21),"","5")</f>
        <v>5</v>
      </c>
      <c r="FT22" s="1" t="str">
        <f>IF(ISBLANK(Values!E21),"","6")</f>
        <v>6</v>
      </c>
      <c r="FU22" s="1" t="str">
        <f>IF(ISBLANK(Values!E21),"","10")</f>
        <v>10</v>
      </c>
      <c r="FV22" s="1" t="str">
        <f>IF(ISBLANK(Values!E21),"","10")</f>
        <v>10</v>
      </c>
      <c r="GK22" s="66">
        <f>K22</f>
        <v>68.989999999999995</v>
      </c>
    </row>
    <row r="23" spans="1:193" s="35" customFormat="1" ht="64" x14ac:dyDescent="0.2">
      <c r="A23" s="1" t="str">
        <f>IF(ISBLANK(Values!E22),"",IF(Values!$B$37="EU","computercomponent","computer"))</f>
        <v>computercomponent</v>
      </c>
      <c r="B23" s="32" t="str">
        <f>IF(ISBLANK(Values!E22),"",Values!F22)</f>
        <v>Lenovo P51 - RUS</v>
      </c>
      <c r="C23" s="29" t="str">
        <f>IF(ISBLANK(Values!E22),"","TellusRem")</f>
        <v>TellusRem</v>
      </c>
      <c r="D23" s="28">
        <f>IF(ISBLANK(Values!E22),"",Values!E22)</f>
        <v>5714401511199</v>
      </c>
      <c r="E23" s="1" t="str">
        <f>IF(ISBLANK(Values!E22),"","EAN")</f>
        <v>EAN</v>
      </c>
      <c r="F23" s="27" t="str">
        <f>IF(ISBLANK(Values!E22),"",IF(Values!J22, SUBSTITUTE(Values!$B$1, "{language}", Values!H22) &amp; " " &amp;Values!$B$3, SUBSTITUTE(Values!$B$2, "{language}", Values!$H22) &amp; " " &amp;Values!$B$3))</f>
        <v>vervangend Russisch toetsenbord zonder achtergrondverlichting voor Lenovo Thinkpad P51 P71</v>
      </c>
      <c r="G23" s="29" t="str">
        <f>IF(ISBLANK(Values!E22),"","TellusRem")</f>
        <v>TellusRem</v>
      </c>
      <c r="H23" s="1" t="str">
        <f>IF(ISBLANK(Values!E22),"",Values!$B$16)</f>
        <v>laptop-computer-replacement-parts</v>
      </c>
      <c r="I23" s="1" t="str">
        <f>IF(ISBLANK(Values!E22),"","4730574031")</f>
        <v>4730574031</v>
      </c>
      <c r="J23" s="31" t="str">
        <f>IF(ISBLANK(Values!E22),"",Values!F22 )</f>
        <v>Lenovo P51 - RUS</v>
      </c>
      <c r="K23" s="27">
        <f>IF(ISBLANK(Values!E22),"",IF(Values!J22, Values!$B$4, Values!$B$5))</f>
        <v>68.989999999999995</v>
      </c>
      <c r="L23" s="27">
        <f>IF(ISBLANK(Values!E22),"",Values!$B$18)</f>
        <v>5</v>
      </c>
      <c r="M23" s="27" t="str">
        <f>IF(ISBLANK(Values!E22),"",Values!$M22)</f>
        <v>https://download.lenovo.com/Images/Parts/01ER974/01ER974_A.jpg</v>
      </c>
      <c r="N23" s="27" t="str">
        <f>IF(ISBLANK(Values!$F22),"",Values!N22)</f>
        <v>https://download.lenovo.com/Images/Parts/01ER974/01ER974_B.jpg</v>
      </c>
      <c r="O23" s="27" t="str">
        <f>IF(ISBLANK(Values!$F22),"",Values!O22)</f>
        <v>https://download.lenovo.com/Images/Parts/01ER974/01ER974_details.jpg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P51 parent</v>
      </c>
      <c r="Y23" s="31" t="str">
        <f>IF(ISBLANK(Values!E22),"","Size-Color")</f>
        <v>Size-Color</v>
      </c>
      <c r="Z23" s="29" t="str">
        <f>IF(ISBLANK(Values!E22),"","variation")</f>
        <v>variation</v>
      </c>
      <c r="AA23" s="1" t="str">
        <f>IF(ISBLANK(Values!E22),"",Values!$B$20)</f>
        <v>Update</v>
      </c>
      <c r="AB23" s="1"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1"/>
      <c r="AD23" s="1"/>
      <c r="AE23" s="1"/>
      <c r="AF23" s="1"/>
      <c r="AG23" s="1"/>
      <c r="AH23" s="1"/>
      <c r="AI23" s="33"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34"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3" s="1" t="str">
        <f>IF(ISBLANK(Values!E22),"",Values!$B$25)</f>
        <v xml:space="preserve">♻️ ECOFRIENDLY PRODUCT - Koop gerenoveerd, KOOP GROEN! Verminder meer dan 80% koolstofdioxide door onze refurbished toetsenborden te kopen, in vergelijking met het aanschaffen van een nieuw toetsenbord! </v>
      </c>
      <c r="AL23" s="1" t="str">
        <f>IF(ISBLANK(Values!E22),"",SUBSTITUTE(SUBSTITUTE(IF(Values!$J22, Values!$B$26, Values!$B$33), "{language}", Values!$H22), "{flag}", INDEX(options!$E$1:$E$20, Values!$V22)))</f>
        <v>👉 LAYOUT - 🇷🇺 Russisch zonder achtergrondverlichting.</v>
      </c>
      <c r="AM23" s="1" t="str">
        <f>SUBSTITUTE(IF(ISBLANK(Values!E22),"",Values!$B$27), "{model}", Values!$B$3)</f>
        <v xml:space="preserve">👉 COMPATIBEL MET - Lenovo P51 P71. Controleer de afbeelding en beschrijving zorgvuldig voordat u een toetsenbord koopt. Dit zorgt ervoor dat u het juiste laptoptoetsenbord voor uw computer krijgt. Super eenvoudige installatie. </v>
      </c>
      <c r="AN23" s="1"/>
      <c r="AO23" s="1"/>
      <c r="AP23" s="1"/>
      <c r="AQ23" s="1"/>
      <c r="AR23" s="1"/>
      <c r="AS23" s="1"/>
      <c r="AT23" s="27" t="str">
        <f>IF(ISBLANK(Values!E22),"",Values!H22)</f>
        <v>Russisch</v>
      </c>
      <c r="AU23" s="1"/>
      <c r="AV23" s="1" t="str">
        <f>IF(ISBLANK(Values!E22),"",IF(Values!J22,"Backlit", "Non-Backlit"))</f>
        <v>Non-Backlit</v>
      </c>
      <c r="AW23" s="1"/>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41</v>
      </c>
      <c r="CJ23" s="1" t="str">
        <f>IF(ISBLANK(Values!E22),"",Values!$B$8)</f>
        <v>17</v>
      </c>
      <c r="CK23" s="1" t="str">
        <f>IF(ISBLANK(Values!E22),"",Values!$B$9)</f>
        <v>5</v>
      </c>
      <c r="CL23" s="1" t="str">
        <f>IF(ISBLANK(Values!E22),"","CM")</f>
        <v>CM</v>
      </c>
      <c r="CM23" s="1"/>
      <c r="CN23" s="1"/>
      <c r="CO23" s="1" t="str">
        <f>IF(AND(Values!$B$37=options!$G$2, Values!$C22), "AMAZON_NA", IF(AND(Values!$B$37=options!$G$1, Values!$D22), "AMAZON_EU", "DEFAULT"))</f>
        <v>DEFAULT</v>
      </c>
      <c r="CP23" s="1" t="str">
        <f>IF(ISBLANK(Values!E22),"",Values!$B$7)</f>
        <v>41</v>
      </c>
      <c r="CQ23" s="1" t="str">
        <f>IF(ISBLANK(Values!E22),"",Values!$B$8)</f>
        <v>17</v>
      </c>
      <c r="CR23" s="1" t="str">
        <f>IF(ISBLANK(Values!E22),"",Values!$B$9)</f>
        <v>5</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 ) ) ) ) )))</f>
        <v>Denemarken</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1"/>
      <c r="DR23" s="1"/>
      <c r="DS23" s="1"/>
      <c r="DT23" s="1"/>
      <c r="DU23" s="1"/>
      <c r="DV23" s="1"/>
      <c r="DW23" s="1"/>
      <c r="DX23" s="1"/>
      <c r="DY23" s="1"/>
      <c r="DZ23" s="1"/>
      <c r="EA23" s="1"/>
      <c r="EB23" s="1"/>
      <c r="EC23" s="1"/>
      <c r="ED23" s="1"/>
      <c r="EE23" s="1"/>
      <c r="EF23" s="1"/>
      <c r="EG23" s="1"/>
      <c r="EH23" s="1"/>
      <c r="EI23" s="1"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t="str">
        <f>IF(ISBLANK(Values!E22),"","3")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IF(ISBLANK(Values!E22),"",IF(Values!J22, Values!$B$4, Values!$B$5))</f>
        <v>68.989999999999995</v>
      </c>
      <c r="FP23" s="1" t="str">
        <f>IF(ISBLANK(Values!E22),"","Percent")</f>
        <v>Percent</v>
      </c>
      <c r="FQ23" s="1" t="str">
        <f>IF(ISBLANK(Values!E22),"","2")</f>
        <v>2</v>
      </c>
      <c r="FR23" s="1" t="str">
        <f>IF(ISBLANK(Values!E22),"","3")</f>
        <v>3</v>
      </c>
      <c r="FS23" s="1" t="str">
        <f>IF(ISBLANK(Values!E22),"","5")</f>
        <v>5</v>
      </c>
      <c r="FT23" s="1" t="str">
        <f>IF(ISBLANK(Values!E22),"","6")</f>
        <v>6</v>
      </c>
      <c r="FU23" s="1" t="str">
        <f>IF(ISBLANK(Values!E22),"","10")</f>
        <v>10</v>
      </c>
      <c r="FV23" s="1" t="str">
        <f>IF(ISBLANK(Values!E22),"","10")</f>
        <v>10</v>
      </c>
      <c r="FW23" s="1"/>
      <c r="FX23" s="1"/>
      <c r="FY23" s="1"/>
      <c r="FZ23" s="1"/>
      <c r="GA23" s="1"/>
      <c r="GB23" s="1"/>
      <c r="GC23" s="1"/>
      <c r="GD23" s="1"/>
      <c r="GE23" s="1"/>
      <c r="GF23" s="1"/>
      <c r="GG23" s="1"/>
      <c r="GH23" s="1"/>
      <c r="GI23" s="1"/>
      <c r="GJ23" s="1"/>
      <c r="GK23" s="67">
        <f>K23</f>
        <v>68.989999999999995</v>
      </c>
    </row>
    <row r="24" spans="1:193" s="35" customFormat="1" ht="64" x14ac:dyDescent="0.2">
      <c r="A24" s="1" t="str">
        <f>IF(ISBLANK(Values!E23),"",IF(Values!$B$37="EU","computercomponent","computer"))</f>
        <v>computercomponent</v>
      </c>
      <c r="B24" s="32" t="str">
        <f>IF(ISBLANK(Values!E23),"",Values!F23)</f>
        <v>Lenovo P51 - US</v>
      </c>
      <c r="C24" s="29" t="str">
        <f>IF(ISBLANK(Values!E23),"","TellusRem")</f>
        <v>TellusRem</v>
      </c>
      <c r="D24" s="28">
        <f>IF(ISBLANK(Values!E23),"",Values!E23)</f>
        <v>5714401511205</v>
      </c>
      <c r="E24" s="1" t="str">
        <f>IF(ISBLANK(Values!E23),"","EAN")</f>
        <v>EAN</v>
      </c>
      <c r="F24" s="27" t="str">
        <f>IF(ISBLANK(Values!E23),"",IF(Values!J23, SUBSTITUTE(Values!$B$1, "{language}", Values!H23) &amp; " " &amp;Values!$B$3, SUBSTITUTE(Values!$B$2, "{language}", Values!$H23) &amp; " " &amp;Values!$B$3))</f>
        <v>vervangend US toetsenbord zonder achtergrondverlichting voor Lenovo Thinkpad P51 P71</v>
      </c>
      <c r="G24" s="36" t="s">
        <v>352</v>
      </c>
      <c r="H24" s="1" t="str">
        <f>IF(ISBLANK(Values!E23),"",Values!$B$16)</f>
        <v>laptop-computer-replacement-parts</v>
      </c>
      <c r="I24" s="1" t="str">
        <f>IF(ISBLANK(Values!E23),"","4730574031")</f>
        <v>4730574031</v>
      </c>
      <c r="J24" s="31" t="str">
        <f>IF(ISBLANK(Values!E23),"",Values!F23 )</f>
        <v>Lenovo P51 - US</v>
      </c>
      <c r="K24" s="27">
        <f>IF(ISBLANK(Values!E23),"",IF(Values!J23, Values!$B$4, Values!$B$5))</f>
        <v>68.989999999999995</v>
      </c>
      <c r="L24" s="27">
        <f>IF(ISBLANK(Values!E23),"",Values!$B$18)</f>
        <v>5</v>
      </c>
      <c r="M24" s="27" t="str">
        <f>IF(ISBLANK(Values!E23),"",Values!$M23)</f>
        <v>https://download.lenovo.com/Images/Parts/01ER951/01ER951_A.jpg</v>
      </c>
      <c r="N24" s="27" t="str">
        <f>IF(ISBLANK(Values!$F23),"",Values!N23)</f>
        <v>https://download.lenovo.com/Images/Parts/01ER951/01ER951_B.jpg</v>
      </c>
      <c r="O24" s="27" t="str">
        <f>IF(ISBLANK(Values!$F23),"",Values!O23)</f>
        <v>https://download.lenovo.com/Images/Parts/01ER951/01ER951_details.jpg</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Child</v>
      </c>
      <c r="X24" s="29" t="str">
        <f>IF(ISBLANK(Values!E23),"",Values!$B$13)</f>
        <v>Lenovo P51 parent</v>
      </c>
      <c r="Y24" s="31" t="str">
        <f>IF(ISBLANK(Values!E23),"","Size-Color")</f>
        <v>Size-Color</v>
      </c>
      <c r="Z24" s="29" t="str">
        <f>IF(ISBLANK(Values!E23),"","variation")</f>
        <v>variation</v>
      </c>
      <c r="AA24" s="1" t="str">
        <f>IF(ISBLANK(Values!E23),"",Values!$B$20)</f>
        <v>Update</v>
      </c>
      <c r="AB24" s="1"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1"/>
      <c r="AD24" s="1"/>
      <c r="AE24" s="1"/>
      <c r="AF24" s="1"/>
      <c r="AG24" s="1"/>
      <c r="AH24" s="1"/>
      <c r="AI24" s="33"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34"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P51 P71</v>
      </c>
      <c r="AK24" s="1" t="str">
        <f>IF(ISBLANK(Values!E23),"",Values!$B$25)</f>
        <v xml:space="preserve">♻️ ECOFRIENDLY PRODUCT - Koop gerenoveerd, KOOP GROEN! Verminder meer dan 80% koolstofdioxide door onze refurbished toetsenborden te kopen, in vergelijking met het aanschaffen van een nieuw toetsenbord! </v>
      </c>
      <c r="AL24" s="1" t="str">
        <f>IF(ISBLANK(Values!E23),"",SUBSTITUTE(SUBSTITUTE(IF(Values!$J23, Values!$B$26, Values!$B$33), "{language}", Values!$H23), "{flag}", INDEX(options!$E$1:$E$20, Values!$V23)))</f>
        <v>👉 LAYOUT - 🇺🇸 US zonder achtergrondverlichting.</v>
      </c>
      <c r="AM24" s="1" t="str">
        <f>SUBSTITUTE(IF(ISBLANK(Values!E23),"",Values!$B$27), "{model}", Values!$B$3)</f>
        <v xml:space="preserve">👉 COMPATIBEL MET - Lenovo P51 P71. Controleer de afbeelding en beschrijving zorgvuldig voordat u een toetsenbord koopt. Dit zorgt ervoor dat u het juiste laptoptoetsenbord voor uw computer krijgt. Super eenvoudige installatie. </v>
      </c>
      <c r="AN24" s="1"/>
      <c r="AO24" s="1"/>
      <c r="AP24" s="1"/>
      <c r="AQ24" s="1"/>
      <c r="AR24" s="1"/>
      <c r="AS24" s="1"/>
      <c r="AT24" s="27" t="str">
        <f>IF(ISBLANK(Values!E23),"",Values!H23)</f>
        <v>US</v>
      </c>
      <c r="AU24" s="1"/>
      <c r="AV24" s="1" t="str">
        <f>IF(ISBLANK(Values!E23),"",IF(Values!J23,"Backlit", "Non-Backlit"))</f>
        <v>Non-Backlit</v>
      </c>
      <c r="AW24" s="1"/>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41</v>
      </c>
      <c r="CJ24" s="1" t="str">
        <f>IF(ISBLANK(Values!E23),"",Values!$B$8)</f>
        <v>17</v>
      </c>
      <c r="CK24" s="1" t="str">
        <f>IF(ISBLANK(Values!E23),"",Values!$B$9)</f>
        <v>5</v>
      </c>
      <c r="CL24" s="1" t="str">
        <f>IF(ISBLANK(Values!E23),"","CM")</f>
        <v>CM</v>
      </c>
      <c r="CM24" s="1"/>
      <c r="CN24" s="1"/>
      <c r="CO24" s="1" t="str">
        <f>IF(AND(Values!$B$37=options!$G$2, Values!$C23), "AMAZON_NA", IF(AND(Values!$B$37=options!$G$1, Values!$D23), "AMAZON_EU", "DEFAULT"))</f>
        <v>DEFAULT</v>
      </c>
      <c r="CP24" s="1" t="str">
        <f>IF(ISBLANK(Values!E23),"",Values!$B$7)</f>
        <v>41</v>
      </c>
      <c r="CQ24" s="1" t="str">
        <f>IF(ISBLANK(Values!E23),"",Values!$B$8)</f>
        <v>17</v>
      </c>
      <c r="CR24" s="1" t="str">
        <f>IF(ISBLANK(Values!E23),"",Values!$B$9)</f>
        <v>5</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 ) ) ) ) )))</f>
        <v>Denemarken</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1"/>
      <c r="DR24" s="1"/>
      <c r="DS24" s="1"/>
      <c r="DT24" s="1"/>
      <c r="DU24" s="1"/>
      <c r="DV24" s="1"/>
      <c r="DW24" s="1"/>
      <c r="DX24" s="1"/>
      <c r="DY24" s="1"/>
      <c r="DZ24" s="1"/>
      <c r="EA24" s="1"/>
      <c r="EB24" s="1"/>
      <c r="EC24" s="1"/>
      <c r="ED24" s="1"/>
      <c r="EE24" s="1"/>
      <c r="EF24" s="1"/>
      <c r="EG24" s="1"/>
      <c r="EH24" s="1"/>
      <c r="EI24" s="1"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t="str">
        <f>IF(ISBLANK(Values!E23),"","3")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IF(ISBLANK(Values!E23),"",IF(Values!J23, Values!$B$4, Values!$B$5))</f>
        <v>68.989999999999995</v>
      </c>
      <c r="FP24" s="1" t="str">
        <f>IF(ISBLANK(Values!E23),"","Percent")</f>
        <v>Percent</v>
      </c>
      <c r="FQ24" s="1" t="str">
        <f>IF(ISBLANK(Values!E23),"","2")</f>
        <v>2</v>
      </c>
      <c r="FR24" s="1" t="str">
        <f>IF(ISBLANK(Values!E23),"","3")</f>
        <v>3</v>
      </c>
      <c r="FS24" s="1" t="str">
        <f>IF(ISBLANK(Values!E23),"","5")</f>
        <v>5</v>
      </c>
      <c r="FT24" s="1" t="str">
        <f>IF(ISBLANK(Values!E23),"","6")</f>
        <v>6</v>
      </c>
      <c r="FU24" s="1" t="str">
        <f>IF(ISBLANK(Values!E23),"","10")</f>
        <v>10</v>
      </c>
      <c r="FV24" s="1" t="str">
        <f>IF(ISBLANK(Values!E23),"","10")</f>
        <v>10</v>
      </c>
      <c r="FW24" s="1"/>
      <c r="FX24" s="1"/>
      <c r="FY24" s="1"/>
      <c r="FZ24" s="1"/>
      <c r="GA24" s="1"/>
      <c r="GB24" s="1"/>
      <c r="GC24" s="1"/>
      <c r="GD24" s="1"/>
      <c r="GE24" s="1"/>
      <c r="GF24" s="1"/>
      <c r="GG24" s="1"/>
      <c r="GH24" s="1"/>
      <c r="GI24" s="1"/>
      <c r="GJ24" s="1"/>
      <c r="GK24" s="67">
        <f>K24</f>
        <v>68.989999999999995</v>
      </c>
    </row>
    <row r="25" spans="1:193" s="35" customFormat="1" ht="17" x14ac:dyDescent="0.2">
      <c r="A25" s="1" t="str">
        <f>IF(ISBLANK(Values!E24),"",IF(Values!$B$37="EU","computercomponent","computer"))</f>
        <v/>
      </c>
      <c r="B25" s="32"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IF(ISBLANK(Values!E24),"",Values!$B$18)</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3" t="str">
        <f>IF(ISBLANK(Values!E24),"",IF(Values!I24,Values!$B$23,Values!$B$33))</f>
        <v/>
      </c>
      <c r="AJ25" s="34"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s="1"/>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s="1"/>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7" t="str">
        <f>K25</f>
        <v/>
      </c>
    </row>
    <row r="26" spans="1:193" s="35" customFormat="1" ht="17" x14ac:dyDescent="0.2">
      <c r="A26" s="1" t="str">
        <f>IF(ISBLANK(Values!E25),"",IF(Values!$B$37="EU","computercomponent","computer"))</f>
        <v/>
      </c>
      <c r="B26" s="32"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IF(ISBLANK(Values!E25),"",Values!$B$18)</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3" t="str">
        <f>IF(ISBLANK(Values!E25),"",IF(Values!I25,Values!$B$23,Values!$B$33))</f>
        <v/>
      </c>
      <c r="AJ26" s="34"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s="1"/>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s="1"/>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7" t="str">
        <f>K26</f>
        <v/>
      </c>
    </row>
    <row r="27" spans="1:193" s="35" customFormat="1" ht="17" x14ac:dyDescent="0.2">
      <c r="A27" s="1" t="str">
        <f>IF(ISBLANK(Values!E26),"",IF(Values!$B$37="EU","computercomponent","computer"))</f>
        <v/>
      </c>
      <c r="B27" s="32"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IF(ISBLANK(Values!E26),"",Values!$B$18)</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3" t="str">
        <f>IF(ISBLANK(Values!E26),"",IF(Values!I26,Values!$B$23,Values!$B$33))</f>
        <v/>
      </c>
      <c r="AJ27" s="34"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s="1"/>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s="1"/>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7" t="str">
        <f>K27</f>
        <v/>
      </c>
    </row>
    <row r="28" spans="1:193" s="35" customFormat="1" ht="17" x14ac:dyDescent="0.2">
      <c r="A28" s="1" t="str">
        <f>IF(ISBLANK(Values!E27),"",IF(Values!$B$37="EU","computercomponent","computer"))</f>
        <v/>
      </c>
      <c r="B28" s="32"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IF(ISBLANK(Values!E27),"",Values!$B$18)</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3" t="str">
        <f>IF(ISBLANK(Values!E27),"",IF(Values!I27,Values!$B$23,Values!$B$33))</f>
        <v/>
      </c>
      <c r="AJ28" s="34"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s="1"/>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s="1"/>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7" t="str">
        <f>K28</f>
        <v/>
      </c>
    </row>
    <row r="29" spans="1:193" s="35" customFormat="1" ht="17" x14ac:dyDescent="0.2">
      <c r="A29" s="1" t="str">
        <f>IF(ISBLANK(Values!E28),"",IF(Values!$B$37="EU","computercomponent","computer"))</f>
        <v/>
      </c>
      <c r="B29" s="32"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IF(ISBLANK(Values!E28),"",Values!$B$18)</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3" t="str">
        <f>IF(ISBLANK(Values!E28),"",IF(Values!I28,Values!$B$23,Values!$B$33))</f>
        <v/>
      </c>
      <c r="AJ29" s="34"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s="1"/>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s="1"/>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7" t="str">
        <f>K29</f>
        <v/>
      </c>
    </row>
    <row r="30" spans="1:193" s="35" customFormat="1" ht="17" x14ac:dyDescent="0.2">
      <c r="A30" s="1" t="str">
        <f>IF(ISBLANK(Values!E29),"",IF(Values!$B$37="EU","computercomponent","computer"))</f>
        <v/>
      </c>
      <c r="B30" s="32"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IF(ISBLANK(Values!E29),"",Values!$B$18)</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3" t="str">
        <f>IF(ISBLANK(Values!E29),"",IF(Values!I29,Values!$B$23,Values!$B$33))</f>
        <v/>
      </c>
      <c r="AJ30" s="34"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s="1"/>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s="1"/>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7" t="str">
        <f>K30</f>
        <v/>
      </c>
    </row>
    <row r="31" spans="1:193" s="35" customFormat="1" ht="17" x14ac:dyDescent="0.2">
      <c r="A31" s="1" t="str">
        <f>IF(ISBLANK(Values!E30),"",IF(Values!$B$37="EU","computercomponent","computer"))</f>
        <v/>
      </c>
      <c r="B31" s="32"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IF(ISBLANK(Values!E30),"",Values!$B$18)</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3" t="str">
        <f>IF(ISBLANK(Values!E30),"",IF(Values!I30,Values!$B$23,Values!$B$33))</f>
        <v/>
      </c>
      <c r="AJ31" s="34"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s="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s="1"/>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7" t="str">
        <f>K31</f>
        <v/>
      </c>
    </row>
    <row r="32" spans="1:193" s="35" customFormat="1" ht="17" x14ac:dyDescent="0.2">
      <c r="A32" s="1" t="str">
        <f>IF(ISBLANK(Values!E31),"",IF(Values!$B$37="EU","computercomponent","computer"))</f>
        <v/>
      </c>
      <c r="B32" s="32"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IF(ISBLANK(Values!E31),"",Values!$B$18)</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3" t="str">
        <f>IF(ISBLANK(Values!E31),"",IF(Values!I31,Values!$B$23,Values!$B$33))</f>
        <v/>
      </c>
      <c r="AJ32" s="34"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s="1"/>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s="1"/>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7" t="str">
        <f>K32</f>
        <v/>
      </c>
    </row>
    <row r="33" spans="1:193" s="35" customFormat="1" ht="17" x14ac:dyDescent="0.2">
      <c r="A33" s="1" t="str">
        <f>IF(ISBLANK(Values!E32),"",IF(Values!$B$37="EU","computercomponent","computer"))</f>
        <v/>
      </c>
      <c r="B33" s="32"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IF(ISBLANK(Values!E32),"",Values!$B$18)</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3" t="str">
        <f>IF(ISBLANK(Values!E32),"",IF(Values!I32,Values!$B$23,Values!$B$33))</f>
        <v/>
      </c>
      <c r="AJ33" s="34"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s="1"/>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s="1"/>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7" t="str">
        <f>K33</f>
        <v/>
      </c>
    </row>
    <row r="34" spans="1:193" s="35" customFormat="1" ht="17" x14ac:dyDescent="0.2">
      <c r="A34" s="1" t="str">
        <f>IF(ISBLANK(Values!E33),"",IF(Values!$B$37="EU","computercomponent","computer"))</f>
        <v/>
      </c>
      <c r="B34" s="32"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IF(ISBLANK(Values!E33),"",Values!$B$18)</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3" t="str">
        <f>IF(ISBLANK(Values!E33),"",IF(Values!I33,Values!$B$23,Values!$B$33))</f>
        <v/>
      </c>
      <c r="AJ34" s="34"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s="1"/>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s="1"/>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7" t="str">
        <f>K34</f>
        <v/>
      </c>
    </row>
    <row r="35" spans="1:193" s="35" customFormat="1" ht="17" x14ac:dyDescent="0.2">
      <c r="A35" s="1" t="str">
        <f>IF(ISBLANK(Values!E34),"",IF(Values!$B$37="EU","computercomponent","computer"))</f>
        <v/>
      </c>
      <c r="B35" s="32"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IF(ISBLANK(Values!E34),"",Values!$B$18)</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3" t="str">
        <f>IF(ISBLANK(Values!E34),"",IF(Values!I34,Values!$B$23,Values!$B$33))</f>
        <v/>
      </c>
      <c r="AJ35" s="34"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s="1"/>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s="1"/>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7" t="str">
        <f>K35</f>
        <v/>
      </c>
    </row>
    <row r="36" spans="1:193" s="35" customFormat="1" ht="17" x14ac:dyDescent="0.2">
      <c r="A36" s="1" t="str">
        <f>IF(ISBLANK(Values!E35),"",IF(Values!$B$37="EU","computercomponent","computer"))</f>
        <v/>
      </c>
      <c r="B36" s="32"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IF(ISBLANK(Values!E35),"",Values!$B$18)</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3" t="str">
        <f>IF(ISBLANK(Values!E35),"",IF(Values!I35,Values!$B$23,Values!$B$33))</f>
        <v/>
      </c>
      <c r="AJ36" s="34"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s="1"/>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s="1"/>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7" t="str">
        <f>K36</f>
        <v/>
      </c>
    </row>
    <row r="37" spans="1:193" s="35" customFormat="1" ht="17" x14ac:dyDescent="0.2">
      <c r="A37" s="1" t="str">
        <f>IF(ISBLANK(Values!E36),"",IF(Values!$B$37="EU","computercomponent","computer"))</f>
        <v/>
      </c>
      <c r="B37" s="32"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IF(ISBLANK(Values!E36),"",Values!$B$18)</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3" t="str">
        <f>IF(ISBLANK(Values!E36),"",IF(Values!I36,Values!$B$23,Values!$B$33))</f>
        <v/>
      </c>
      <c r="AJ37" s="34"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s="1"/>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s="1"/>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7" t="str">
        <f>K37</f>
        <v/>
      </c>
    </row>
    <row r="38" spans="1:193" s="35" customFormat="1" ht="17" x14ac:dyDescent="0.2">
      <c r="A38" s="1" t="str">
        <f>IF(ISBLANK(Values!E37),"",IF(Values!$B$37="EU","computercomponent","computer"))</f>
        <v/>
      </c>
      <c r="B38" s="32"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IF(ISBLANK(Values!E37),"",Values!$B$18)</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3" t="str">
        <f>IF(ISBLANK(Values!E37),"",IF(Values!I37,Values!$B$23,Values!$B$33))</f>
        <v/>
      </c>
      <c r="AJ38" s="34"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s="1"/>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s="1"/>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7" t="str">
        <f>K38</f>
        <v/>
      </c>
    </row>
    <row r="39" spans="1:193" s="35" customFormat="1" ht="17" x14ac:dyDescent="0.2">
      <c r="A39" s="1" t="str">
        <f>IF(ISBLANK(Values!E38),"",IF(Values!$B$37="EU","computercomponent","computer"))</f>
        <v/>
      </c>
      <c r="B39" s="32"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IF(ISBLANK(Values!E38),"",Values!$B$18)</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3" t="str">
        <f>IF(ISBLANK(Values!E38),"",IF(Values!I38,Values!$B$23,Values!$B$33))</f>
        <v/>
      </c>
      <c r="AJ39" s="34"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s="1"/>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s="1"/>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7" t="str">
        <f>K39</f>
        <v/>
      </c>
    </row>
    <row r="40" spans="1:193" s="35" customFormat="1" ht="17" x14ac:dyDescent="0.2">
      <c r="A40" s="1" t="str">
        <f>IF(ISBLANK(Values!E39),"",IF(Values!$B$37="EU","computercomponent","computer"))</f>
        <v/>
      </c>
      <c r="B40" s="32"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IF(ISBLANK(Values!E39),"",Values!$B$18)</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3" t="str">
        <f>IF(ISBLANK(Values!E39),"",IF(Values!I39,Values!$B$23,Values!$B$33))</f>
        <v/>
      </c>
      <c r="AJ40" s="34"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s="1"/>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s="1"/>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7" t="str">
        <f>K40</f>
        <v/>
      </c>
    </row>
    <row r="41" spans="1:193" s="35" customFormat="1" ht="17" x14ac:dyDescent="0.2">
      <c r="A41" s="1" t="str">
        <f>IF(ISBLANK(Values!E40),"",IF(Values!$B$37="EU","computercomponent","computer"))</f>
        <v/>
      </c>
      <c r="B41" s="32"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IF(ISBLANK(Values!E40),"",Values!$B$18)</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3" t="str">
        <f>IF(ISBLANK(Values!E40),"",IF(Values!I40,Values!$B$23,Values!$B$33))</f>
        <v/>
      </c>
      <c r="AJ41" s="34"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s="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s="1"/>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7" t="str">
        <f>K41</f>
        <v/>
      </c>
    </row>
    <row r="42" spans="1:193" ht="17" x14ac:dyDescent="0.2">
      <c r="A42" s="1" t="str">
        <f>IF(ISBLANK(Values!E41),"",IF(Values!$B$37="EU","computercomponent","computer"))</f>
        <v/>
      </c>
      <c r="B42" s="32"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IF(ISBLANK(Values!E41),"",Values!$B$18)</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3" t="str">
        <f>IF(ISBLANK(Values!E41),"",IF(Values!I41,Values!$B$23,Values!$B$33))</f>
        <v/>
      </c>
      <c r="AJ42" s="34"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EI42" s="1" t="str">
        <f>IF(ISBLANK(Values!E41),"",Values!$B$31)</f>
        <v/>
      </c>
      <c r="ES42" s="1" t="str">
        <f>IF(ISBLANK(Values!E41),"","Amazon Tellus UPS")</f>
        <v/>
      </c>
      <c r="EV42" s="1" t="str">
        <f>IF(ISBLANK(Values!E41),"","New")</f>
        <v/>
      </c>
      <c r="FE42" s="1" t="str">
        <f>IF(ISBLANK(Values!E41),"","3")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6" t="str">
        <f>K42</f>
        <v/>
      </c>
    </row>
    <row r="43" spans="1:193" ht="17" x14ac:dyDescent="0.2">
      <c r="A43" s="1" t="str">
        <f>IF(ISBLANK(Values!E42),"",IF(Values!$B$37="EU","computercomponent","computer"))</f>
        <v/>
      </c>
      <c r="B43" s="32"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IF(ISBLANK(Values!E42),"",Values!$B$18)</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3" t="str">
        <f>IF(ISBLANK(Values!E42),"",IF(Values!I42,Values!$B$23,Values!$B$33))</f>
        <v/>
      </c>
      <c r="AJ43" s="34"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EI43" s="1" t="str">
        <f>IF(ISBLANK(Values!E42),"",Values!$B$31)</f>
        <v/>
      </c>
      <c r="ES43" s="1" t="str">
        <f>IF(ISBLANK(Values!E42),"","Amazon Tellus UPS")</f>
        <v/>
      </c>
      <c r="EV43" s="1" t="str">
        <f>IF(ISBLANK(Values!E42),"","New")</f>
        <v/>
      </c>
      <c r="FE43" s="1" t="str">
        <f>IF(ISBLANK(Values!E42),"","3")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6" t="str">
        <f>K43</f>
        <v/>
      </c>
    </row>
    <row r="44" spans="1:193" ht="17" x14ac:dyDescent="0.2">
      <c r="A44" s="1" t="str">
        <f>IF(ISBLANK(Values!E43),"",IF(Values!$B$37="EU","computercomponent","computer"))</f>
        <v/>
      </c>
      <c r="B44" s="32"/>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IF(ISBLANK(Values!E43),"",Values!$B$18)</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3" t="str">
        <f>IF(ISBLANK(Values!E43),"",IF(Values!I43,Values!$B$23,Values!$B$33))</f>
        <v/>
      </c>
      <c r="AJ44" s="34"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EI44" s="1" t="str">
        <f>IF(ISBLANK(Values!E43),"",Values!$B$31)</f>
        <v/>
      </c>
      <c r="ES44" s="1" t="str">
        <f>IF(ISBLANK(Values!E43),"","Amazon Tellus UPS")</f>
        <v/>
      </c>
      <c r="EV44" s="1" t="str">
        <f>IF(ISBLANK(Values!E43),"","New")</f>
        <v/>
      </c>
      <c r="FE44" s="1" t="str">
        <f>IF(ISBLANK(Values!E43),"","3")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6" t="str">
        <f>K44</f>
        <v/>
      </c>
    </row>
    <row r="45" spans="1:193" ht="17" x14ac:dyDescent="0.2">
      <c r="A45" s="1" t="str">
        <f>IF(ISBLANK(Values!E44),"",IF(Values!$B$37="EU","computercomponent","computer"))</f>
        <v/>
      </c>
      <c r="B45" s="32"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IF(ISBLANK(Values!E44),"",Values!$B$18)</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3" t="str">
        <f>IF(ISBLANK(Values!E44),"",IF(Values!I44,Values!$B$23,Values!$B$33))</f>
        <v/>
      </c>
      <c r="AJ45" s="34"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EI45" s="1" t="str">
        <f>IF(ISBLANK(Values!E44),"",Values!$B$31)</f>
        <v/>
      </c>
      <c r="ES45" s="1" t="str">
        <f>IF(ISBLANK(Values!E44),"","Amazon Tellus UPS")</f>
        <v/>
      </c>
      <c r="EV45" s="1" t="str">
        <f>IF(ISBLANK(Values!E44),"","New")</f>
        <v/>
      </c>
      <c r="FE45" s="1" t="str">
        <f>IF(ISBLANK(Values!E44),"","3")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6" t="str">
        <f>K45</f>
        <v/>
      </c>
    </row>
    <row r="46" spans="1:193" ht="17" x14ac:dyDescent="0.2">
      <c r="A46" s="1" t="str">
        <f>IF(ISBLANK(Values!E45),"",IF(Values!$B$37="EU","computercomponent","computer"))</f>
        <v/>
      </c>
      <c r="B46" s="32"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IF(ISBLANK(Values!E45),"",Values!$B$18)</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3" t="str">
        <f>IF(ISBLANK(Values!E45),"",IF(Values!I45,Values!$B$23,Values!$B$33))</f>
        <v/>
      </c>
      <c r="AJ46" s="34"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EI46" s="1" t="str">
        <f>IF(ISBLANK(Values!E45),"",Values!$B$31)</f>
        <v/>
      </c>
      <c r="ES46" s="1" t="str">
        <f>IF(ISBLANK(Values!E45),"","Amazon Tellus UPS")</f>
        <v/>
      </c>
      <c r="EV46" s="1" t="str">
        <f>IF(ISBLANK(Values!E45),"","New")</f>
        <v/>
      </c>
      <c r="FE46" s="1" t="str">
        <f>IF(ISBLANK(Values!E45),"","3")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6" t="str">
        <f>K46</f>
        <v/>
      </c>
    </row>
    <row r="47" spans="1:193" ht="17" x14ac:dyDescent="0.2">
      <c r="A47" s="1" t="str">
        <f>IF(ISBLANK(Values!E46),"",IF(Values!$B$37="EU","computercomponent","computer"))</f>
        <v/>
      </c>
      <c r="B47" s="32"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IF(ISBLANK(Values!E46),"",Values!$B$18)</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3" t="str">
        <f>IF(ISBLANK(Values!E46),"",IF(Values!I46,Values!$B$23,Values!$B$33))</f>
        <v/>
      </c>
      <c r="AJ47" s="34"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EI47" s="1" t="str">
        <f>IF(ISBLANK(Values!E46),"",Values!$B$31)</f>
        <v/>
      </c>
      <c r="ES47" s="1" t="str">
        <f>IF(ISBLANK(Values!E46),"","Amazon Tellus UPS")</f>
        <v/>
      </c>
      <c r="EV47" s="1" t="str">
        <f>IF(ISBLANK(Values!E46),"","New")</f>
        <v/>
      </c>
      <c r="FE47" s="1" t="str">
        <f>IF(ISBLANK(Values!E46),"","3")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6" t="str">
        <f>K47</f>
        <v/>
      </c>
    </row>
    <row r="48" spans="1:193" ht="17" x14ac:dyDescent="0.2">
      <c r="A48" s="1" t="str">
        <f>IF(ISBLANK(Values!E47),"",IF(Values!$B$37="EU","computercomponent","computer"))</f>
        <v/>
      </c>
      <c r="B48" s="32"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IF(ISBLANK(Values!E47),"",Values!$B$18)</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3" t="str">
        <f>IF(ISBLANK(Values!E47),"",IF(Values!I47,Values!$B$23,Values!$B$33))</f>
        <v/>
      </c>
      <c r="AJ48" s="34"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EI48" s="1" t="str">
        <f>IF(ISBLANK(Values!E47),"",Values!$B$31)</f>
        <v/>
      </c>
      <c r="ES48" s="1" t="str">
        <f>IF(ISBLANK(Values!E47),"","Amazon Tellus UPS")</f>
        <v/>
      </c>
      <c r="EV48" s="1" t="str">
        <f>IF(ISBLANK(Values!E47),"","New")</f>
        <v/>
      </c>
      <c r="FE48" s="1" t="str">
        <f>IF(ISBLANK(Values!E47),"","3")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6" t="str">
        <f>K48</f>
        <v/>
      </c>
    </row>
    <row r="49" spans="1:193" ht="17" x14ac:dyDescent="0.2">
      <c r="A49" s="1" t="str">
        <f>IF(ISBLANK(Values!E48),"",IF(Values!$B$37="EU","computercomponent","computer"))</f>
        <v/>
      </c>
      <c r="B49" s="32"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IF(ISBLANK(Values!E48),"",Values!$B$18)</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3" t="str">
        <f>IF(ISBLANK(Values!E48),"",IF(Values!I48,Values!$B$23,Values!$B$33))</f>
        <v/>
      </c>
      <c r="AJ49" s="34"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EI49" s="1" t="str">
        <f>IF(ISBLANK(Values!E48),"",Values!$B$31)</f>
        <v/>
      </c>
      <c r="ES49" s="1" t="str">
        <f>IF(ISBLANK(Values!E48),"","Amazon Tellus UPS")</f>
        <v/>
      </c>
      <c r="EV49" s="1" t="str">
        <f>IF(ISBLANK(Values!E48),"","New")</f>
        <v/>
      </c>
      <c r="FE49" s="1" t="str">
        <f>IF(ISBLANK(Values!E48),"","3")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6" t="str">
        <f>K49</f>
        <v/>
      </c>
    </row>
    <row r="50" spans="1:193" ht="17" x14ac:dyDescent="0.2">
      <c r="A50" s="1" t="str">
        <f>IF(ISBLANK(Values!E49),"",IF(Values!$B$37="EU","computercomponent","computer"))</f>
        <v/>
      </c>
      <c r="B50" s="32"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IF(ISBLANK(Values!E49),"",Values!$B$18)</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3" t="str">
        <f>IF(ISBLANK(Values!E49),"",IF(Values!I49,Values!$B$23,Values!$B$33))</f>
        <v/>
      </c>
      <c r="AJ50" s="34"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EI50" s="1" t="str">
        <f>IF(ISBLANK(Values!E49),"",Values!$B$31)</f>
        <v/>
      </c>
      <c r="ES50" s="1" t="str">
        <f>IF(ISBLANK(Values!E49),"","Amazon Tellus UPS")</f>
        <v/>
      </c>
      <c r="EV50" s="1" t="str">
        <f>IF(ISBLANK(Values!E49),"","New")</f>
        <v/>
      </c>
      <c r="FE50" s="1" t="str">
        <f>IF(ISBLANK(Values!E49),"","3")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2"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IF(ISBLANK(Values!E50),"",Values!$B$18)</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3" t="str">
        <f>IF(ISBLANK(Values!E50),"",IF(Values!I50,Values!$B$23,Values!$B$33))</f>
        <v/>
      </c>
      <c r="AJ51" s="34"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EI51" s="1" t="str">
        <f>IF(ISBLANK(Values!E50),"",Values!$B$31)</f>
        <v/>
      </c>
      <c r="ES51" s="1" t="str">
        <f>IF(ISBLANK(Values!E50),"","Amazon Tellus UPS")</f>
        <v/>
      </c>
      <c r="EV51" s="1" t="str">
        <f>IF(ISBLANK(Values!E50),"","New")</f>
        <v/>
      </c>
      <c r="FE51" s="1" t="str">
        <f>IF(ISBLANK(Values!E50),"","3")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2"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IF(ISBLANK(Values!E51),"",Values!$B$18)</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3" t="str">
        <f>IF(ISBLANK(Values!E51),"",IF(Values!I51,Values!$B$23,Values!$B$33))</f>
        <v/>
      </c>
      <c r="AJ52" s="34"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EI52" s="1" t="str">
        <f>IF(ISBLANK(Values!E51),"",Values!$B$31)</f>
        <v/>
      </c>
      <c r="ES52" s="1" t="str">
        <f>IF(ISBLANK(Values!E51),"","Amazon Tellus UPS")</f>
        <v/>
      </c>
      <c r="EV52" s="1" t="str">
        <f>IF(ISBLANK(Values!E51),"","New")</f>
        <v/>
      </c>
      <c r="FE52" s="1" t="str">
        <f>IF(ISBLANK(Values!E51),"","3")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2"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IF(ISBLANK(Values!E52),"",Values!$B$18)</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3" t="str">
        <f>IF(ISBLANK(Values!E52),"",IF(Values!I52,Values!$B$23,Values!$B$33))</f>
        <v/>
      </c>
      <c r="AJ53" s="34"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EI53" s="1" t="str">
        <f>IF(ISBLANK(Values!E52),"",Values!$B$31)</f>
        <v/>
      </c>
      <c r="ES53" s="1" t="str">
        <f>IF(ISBLANK(Values!E52),"","Amazon Tellus UPS")</f>
        <v/>
      </c>
      <c r="EV53" s="1" t="str">
        <f>IF(ISBLANK(Values!E52),"","New")</f>
        <v/>
      </c>
      <c r="FE53" s="1" t="str">
        <f>IF(ISBLANK(Values!E52),"","3")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2"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IF(ISBLANK(Values!E53),"",Values!$B$18)</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3" t="str">
        <f>IF(ISBLANK(Values!E53),"",IF(Values!I53,Values!$B$23,Values!$B$33))</f>
        <v/>
      </c>
      <c r="AJ54" s="34"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EI54" s="1" t="str">
        <f>IF(ISBLANK(Values!E53),"",Values!$B$31)</f>
        <v/>
      </c>
      <c r="ES54" s="1" t="str">
        <f>IF(ISBLANK(Values!E53),"","Amazon Tellus UPS")</f>
        <v/>
      </c>
      <c r="EV54" s="1" t="str">
        <f>IF(ISBLANK(Values!E53),"","New")</f>
        <v/>
      </c>
      <c r="FE54" s="1" t="str">
        <f>IF(ISBLANK(Values!E53),"","3")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2"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IF(ISBLANK(Values!E54),"",Values!$B$18)</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3" t="str">
        <f>IF(ISBLANK(Values!E54),"",IF(Values!I54,Values!$B$23,Values!$B$33))</f>
        <v/>
      </c>
      <c r="AJ55" s="34"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EI55" s="1" t="str">
        <f>IF(ISBLANK(Values!E54),"",Values!$B$31)</f>
        <v/>
      </c>
      <c r="ES55" s="1" t="str">
        <f>IF(ISBLANK(Values!E54),"","Amazon Tellus UPS")</f>
        <v/>
      </c>
      <c r="EV55" s="1" t="str">
        <f>IF(ISBLANK(Values!E54),"","New")</f>
        <v/>
      </c>
      <c r="FE55" s="1" t="str">
        <f>IF(ISBLANK(Values!E54),"","3")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2"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IF(ISBLANK(Values!E55),"",Values!$B$18)</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3" t="str">
        <f>IF(ISBLANK(Values!E55),"",IF(Values!I55,Values!$B$23,Values!$B$33))</f>
        <v/>
      </c>
      <c r="AJ56" s="34"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EI56" s="1" t="str">
        <f>IF(ISBLANK(Values!E55),"",Values!$B$31)</f>
        <v/>
      </c>
      <c r="ES56" s="1" t="str">
        <f>IF(ISBLANK(Values!E55),"","Amazon Tellus UPS")</f>
        <v/>
      </c>
      <c r="EV56" s="1" t="str">
        <f>IF(ISBLANK(Values!E55),"","New")</f>
        <v/>
      </c>
      <c r="FE56" s="1" t="str">
        <f>IF(ISBLANK(Values!E55),"","3")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2"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IF(ISBLANK(Values!E56),"",Values!$B$18)</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3" t="str">
        <f>IF(ISBLANK(Values!E56),"",IF(Values!I56,Values!$B$23,Values!$B$33))</f>
        <v/>
      </c>
      <c r="AJ57" s="34"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EI57" s="1" t="str">
        <f>IF(ISBLANK(Values!E56),"",Values!$B$31)</f>
        <v/>
      </c>
      <c r="ES57" s="1" t="str">
        <f>IF(ISBLANK(Values!E56),"","Amazon Tellus UPS")</f>
        <v/>
      </c>
      <c r="EV57" s="1" t="str">
        <f>IF(ISBLANK(Values!E56),"","New")</f>
        <v/>
      </c>
      <c r="FE57" s="1" t="str">
        <f>IF(ISBLANK(Values!E56),"","3")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2"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IF(ISBLANK(Values!E57),"",Values!$B$18)</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3" t="str">
        <f>IF(ISBLANK(Values!E57),"",IF(Values!I57,Values!$B$23,Values!$B$33))</f>
        <v/>
      </c>
      <c r="AJ58" s="34"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EI58" s="1" t="str">
        <f>IF(ISBLANK(Values!E57),"",Values!$B$31)</f>
        <v/>
      </c>
      <c r="ES58" s="1" t="str">
        <f>IF(ISBLANK(Values!E57),"","Amazon Tellus UPS")</f>
        <v/>
      </c>
      <c r="EV58" s="1" t="str">
        <f>IF(ISBLANK(Values!E57),"","New")</f>
        <v/>
      </c>
      <c r="FE58" s="1" t="str">
        <f>IF(ISBLANK(Values!E57),"","3")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2"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IF(ISBLANK(Values!E58),"",Values!$B$18)</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3" t="str">
        <f>IF(ISBLANK(Values!E58),"",IF(Values!I58,Values!$B$23,Values!$B$33))</f>
        <v/>
      </c>
      <c r="AJ59" s="34"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EI59" s="1" t="str">
        <f>IF(ISBLANK(Values!E58),"",Values!$B$31)</f>
        <v/>
      </c>
      <c r="ES59" s="1" t="str">
        <f>IF(ISBLANK(Values!E58),"","Amazon Tellus UPS")</f>
        <v/>
      </c>
      <c r="EV59" s="1" t="str">
        <f>IF(ISBLANK(Values!E58),"","New")</f>
        <v/>
      </c>
      <c r="FE59" s="1" t="str">
        <f>IF(ISBLANK(Values!E58),"","3")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2"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IF(ISBLANK(Values!E59),"",Values!$B$18)</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3" t="str">
        <f>IF(ISBLANK(Values!E59),"",IF(Values!I59,Values!$B$23,Values!$B$33))</f>
        <v/>
      </c>
      <c r="AJ60" s="34"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EI60" s="1" t="str">
        <f>IF(ISBLANK(Values!E59),"",Values!$B$31)</f>
        <v/>
      </c>
      <c r="ES60" s="1" t="str">
        <f>IF(ISBLANK(Values!E59),"","Amazon Tellus UPS")</f>
        <v/>
      </c>
      <c r="EV60" s="1" t="str">
        <f>IF(ISBLANK(Values!E59),"","New")</f>
        <v/>
      </c>
      <c r="FE60" s="1" t="str">
        <f>IF(ISBLANK(Values!E59),"","3")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2"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IF(ISBLANK(Values!E60),"",Values!$B$18)</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3" t="str">
        <f>IF(ISBLANK(Values!E60),"",IF(Values!I60,Values!$B$23,Values!$B$33))</f>
        <v/>
      </c>
      <c r="AJ61" s="34"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EI61" s="1" t="str">
        <f>IF(ISBLANK(Values!E60),"",Values!$B$31)</f>
        <v/>
      </c>
      <c r="ES61" s="1" t="str">
        <f>IF(ISBLANK(Values!E60),"","Amazon Tellus UPS")</f>
        <v/>
      </c>
      <c r="EV61" s="1" t="str">
        <f>IF(ISBLANK(Values!E60),"","New")</f>
        <v/>
      </c>
      <c r="FE61" s="1" t="str">
        <f>IF(ISBLANK(Values!E60),"","3")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2"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IF(ISBLANK(Values!E61),"",Values!$B$18)</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3" t="str">
        <f>IF(ISBLANK(Values!E61),"",IF(Values!I61,Values!$B$23,Values!$B$33))</f>
        <v/>
      </c>
      <c r="AJ62" s="34"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EI62" s="1" t="str">
        <f>IF(ISBLANK(Values!E61),"",Values!$B$31)</f>
        <v/>
      </c>
      <c r="ES62" s="1" t="str">
        <f>IF(ISBLANK(Values!E61),"","Amazon Tellus UPS")</f>
        <v/>
      </c>
      <c r="EV62" s="1" t="str">
        <f>IF(ISBLANK(Values!E61),"","New")</f>
        <v/>
      </c>
      <c r="FE62" s="1" t="str">
        <f>IF(ISBLANK(Values!E61),"","3")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2"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IF(ISBLANK(Values!E62),"",Values!$B$18)</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3" t="str">
        <f>IF(ISBLANK(Values!E62),"",IF(Values!I62,Values!$B$23,Values!$B$33))</f>
        <v/>
      </c>
      <c r="AJ63" s="34"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EI63" s="1" t="str">
        <f>IF(ISBLANK(Values!E62),"",Values!$B$31)</f>
        <v/>
      </c>
      <c r="ES63" s="1" t="str">
        <f>IF(ISBLANK(Values!E62),"","Amazon Tellus UPS")</f>
        <v/>
      </c>
      <c r="EV63" s="1" t="str">
        <f>IF(ISBLANK(Values!E62),"","New")</f>
        <v/>
      </c>
      <c r="FE63" s="1" t="str">
        <f>IF(ISBLANK(Values!E62),"","3")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2"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IF(ISBLANK(Values!E63),"",Values!$B$18)</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3" t="str">
        <f>IF(ISBLANK(Values!E63),"",IF(Values!I63,Values!$B$23,Values!$B$33))</f>
        <v/>
      </c>
      <c r="AJ64" s="34"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EI64" s="1" t="str">
        <f>IF(ISBLANK(Values!E63),"",Values!$B$31)</f>
        <v/>
      </c>
      <c r="ES64" s="1" t="str">
        <f>IF(ISBLANK(Values!E63),"","Amazon Tellus UPS")</f>
        <v/>
      </c>
      <c r="EV64" s="1" t="str">
        <f>IF(ISBLANK(Values!E63),"","New")</f>
        <v/>
      </c>
      <c r="FE64" s="1" t="str">
        <f>IF(ISBLANK(Values!E63),"","3")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2"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IF(ISBLANK(Values!E64),"",Values!$B$18)</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3" t="str">
        <f>IF(ISBLANK(Values!E64),"",IF(Values!I64,Values!$B$23,Values!$B$33))</f>
        <v/>
      </c>
      <c r="AJ65" s="34"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EI65" s="1" t="str">
        <f>IF(ISBLANK(Values!E64),"",Values!$B$31)</f>
        <v/>
      </c>
      <c r="ES65" s="1" t="str">
        <f>IF(ISBLANK(Values!E64),"","Amazon Tellus UPS")</f>
        <v/>
      </c>
      <c r="EV65" s="1" t="str">
        <f>IF(ISBLANK(Values!E64),"","New")</f>
        <v/>
      </c>
      <c r="FE65" s="1" t="str">
        <f>IF(ISBLANK(Values!E64),"","3")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2"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IF(ISBLANK(Values!E65),"",Values!$B$18)</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3" t="str">
        <f>IF(ISBLANK(Values!E65),"",IF(Values!I65,Values!$B$23,Values!$B$33))</f>
        <v/>
      </c>
      <c r="AJ66" s="34"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EI66" s="1" t="str">
        <f>IF(ISBLANK(Values!E65),"",Values!$B$31)</f>
        <v/>
      </c>
      <c r="ES66" s="1" t="str">
        <f>IF(ISBLANK(Values!E65),"","Amazon Tellus UPS")</f>
        <v/>
      </c>
      <c r="EV66" s="1" t="str">
        <f>IF(ISBLANK(Values!E65),"","New")</f>
        <v/>
      </c>
      <c r="FE66" s="1" t="str">
        <f>IF(ISBLANK(Values!E65),"","3")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2"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IF(ISBLANK(Values!E66),"",Values!$B$18)</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3" t="str">
        <f>IF(ISBLANK(Values!E66),"",IF(Values!I66,Values!$B$23,Values!$B$33))</f>
        <v/>
      </c>
      <c r="AJ67" s="34"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EI67" s="1" t="str">
        <f>IF(ISBLANK(Values!E66),"",Values!$B$31)</f>
        <v/>
      </c>
      <c r="ES67" s="1" t="str">
        <f>IF(ISBLANK(Values!E66),"","Amazon Tellus UPS")</f>
        <v/>
      </c>
      <c r="EV67" s="1" t="str">
        <f>IF(ISBLANK(Values!E66),"","New")</f>
        <v/>
      </c>
      <c r="FE67" s="1" t="str">
        <f>IF(ISBLANK(Values!E66),"","3")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2"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IF(ISBLANK(Values!E67),"",Values!$B$18)</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3" t="str">
        <f>IF(ISBLANK(Values!E67),"",IF(Values!I67,Values!$B$23,Values!$B$33))</f>
        <v/>
      </c>
      <c r="AJ68" s="34"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EI68" s="1" t="str">
        <f>IF(ISBLANK(Values!E67),"",Values!$B$31)</f>
        <v/>
      </c>
      <c r="ES68" s="1" t="str">
        <f>IF(ISBLANK(Values!E67),"","Amazon Tellus UPS")</f>
        <v/>
      </c>
      <c r="EV68" s="1" t="str">
        <f>IF(ISBLANK(Values!E67),"","New")</f>
        <v/>
      </c>
      <c r="FE68" s="1" t="str">
        <f>IF(ISBLANK(Values!E67),"","3")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2"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IF(ISBLANK(Values!E68),"",Values!$B$18)</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3" t="str">
        <f>IF(ISBLANK(Values!E68),"",IF(Values!I68,Values!$B$23,Values!$B$33))</f>
        <v/>
      </c>
      <c r="AJ69" s="34"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EI69" s="1" t="str">
        <f>IF(ISBLANK(Values!E68),"",Values!$B$31)</f>
        <v/>
      </c>
      <c r="ES69" s="1" t="str">
        <f>IF(ISBLANK(Values!E68),"","Amazon Tellus UPS")</f>
        <v/>
      </c>
      <c r="EV69" s="1" t="str">
        <f>IF(ISBLANK(Values!E68),"","New")</f>
        <v/>
      </c>
      <c r="FE69" s="1" t="str">
        <f>IF(ISBLANK(Values!E68),"","3")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2"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IF(ISBLANK(Values!E69),"",Values!$B$18)</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3" t="str">
        <f>IF(ISBLANK(Values!E69),"",IF(Values!I69,Values!$B$23,Values!$B$33))</f>
        <v/>
      </c>
      <c r="AJ70" s="34"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EI70" s="1" t="str">
        <f>IF(ISBLANK(Values!E69),"",Values!$B$31)</f>
        <v/>
      </c>
      <c r="ES70" s="1" t="str">
        <f>IF(ISBLANK(Values!E69),"","Amazon Tellus UPS")</f>
        <v/>
      </c>
      <c r="EV70" s="1" t="str">
        <f>IF(ISBLANK(Values!E69),"","New")</f>
        <v/>
      </c>
      <c r="FE70" s="1" t="str">
        <f>IF(ISBLANK(Values!E69),"","3")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2"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IF(ISBLANK(Values!E70),"",Values!$B$18)</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3" t="str">
        <f>IF(ISBLANK(Values!E70),"",IF(Values!I70,Values!$B$23,Values!$B$33))</f>
        <v/>
      </c>
      <c r="AJ71" s="34"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EI71" s="1" t="str">
        <f>IF(ISBLANK(Values!E70),"",Values!$B$31)</f>
        <v/>
      </c>
      <c r="ES71" s="1" t="str">
        <f>IF(ISBLANK(Values!E70),"","Amazon Tellus UPS")</f>
        <v/>
      </c>
      <c r="EV71" s="1" t="str">
        <f>IF(ISBLANK(Values!E70),"","New")</f>
        <v/>
      </c>
      <c r="FE71" s="1" t="str">
        <f>IF(ISBLANK(Values!E70),"","3")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2"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IF(ISBLANK(Values!E71),"",Values!$B$18)</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3" t="str">
        <f>IF(ISBLANK(Values!E71),"",IF(Values!I71,Values!$B$23,Values!$B$33))</f>
        <v/>
      </c>
      <c r="AJ72" s="34"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EI72" s="1" t="str">
        <f>IF(ISBLANK(Values!E71),"",Values!$B$31)</f>
        <v/>
      </c>
      <c r="ES72" s="1" t="str">
        <f>IF(ISBLANK(Values!E71),"","Amazon Tellus UPS")</f>
        <v/>
      </c>
      <c r="EV72" s="1" t="str">
        <f>IF(ISBLANK(Values!E71),"","New")</f>
        <v/>
      </c>
      <c r="FE72" s="1" t="str">
        <f>IF(ISBLANK(Values!E71),"","3")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2"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IF(ISBLANK(Values!E72),"",Values!$B$18)</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3" t="str">
        <f>IF(ISBLANK(Values!E72),"",IF(Values!I72,Values!$B$23,Values!$B$33))</f>
        <v/>
      </c>
      <c r="AJ73" s="34"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EI73" s="1" t="str">
        <f>IF(ISBLANK(Values!E72),"",Values!$B$31)</f>
        <v/>
      </c>
      <c r="ES73" s="1" t="str">
        <f>IF(ISBLANK(Values!E72),"","Amazon Tellus UPS")</f>
        <v/>
      </c>
      <c r="EV73" s="1" t="str">
        <f>IF(ISBLANK(Values!E72),"","New")</f>
        <v/>
      </c>
      <c r="FE73" s="1" t="str">
        <f>IF(ISBLANK(Values!E72),"","3")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2"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IF(ISBLANK(Values!E73),"",Values!$B$18)</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3" t="str">
        <f>IF(ISBLANK(Values!E73),"",IF(Values!I73,Values!$B$23,Values!$B$33))</f>
        <v/>
      </c>
      <c r="AJ74" s="34"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EI74" s="1" t="str">
        <f>IF(ISBLANK(Values!E73),"",Values!$B$31)</f>
        <v/>
      </c>
      <c r="ES74" s="1" t="str">
        <f>IF(ISBLANK(Values!E73),"","Amazon Tellus UPS")</f>
        <v/>
      </c>
      <c r="EV74" s="1" t="str">
        <f>IF(ISBLANK(Values!E73),"","New")</f>
        <v/>
      </c>
      <c r="FE74" s="1" t="str">
        <f>IF(ISBLANK(Values!E73),"","3")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2"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IF(ISBLANK(Values!E74),"",Values!$B$18)</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3" t="str">
        <f>IF(ISBLANK(Values!E74),"",IF(Values!I74,Values!$B$23,Values!$B$33))</f>
        <v/>
      </c>
      <c r="AJ75" s="34"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EI75" s="1" t="str">
        <f>IF(ISBLANK(Values!E74),"",Values!$B$31)</f>
        <v/>
      </c>
      <c r="ES75" s="1" t="str">
        <f>IF(ISBLANK(Values!E74),"","Amazon Tellus UPS")</f>
        <v/>
      </c>
      <c r="EV75" s="1" t="str">
        <f>IF(ISBLANK(Values!E74),"","New")</f>
        <v/>
      </c>
      <c r="FE75" s="1" t="str">
        <f>IF(ISBLANK(Values!E74),"","3")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2"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IF(ISBLANK(Values!E75),"",Values!$B$18)</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3" t="str">
        <f>IF(ISBLANK(Values!E75),"",IF(Values!I75,Values!$B$23,Values!$B$33))</f>
        <v/>
      </c>
      <c r="AJ76" s="34"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EI76" s="1" t="str">
        <f>IF(ISBLANK(Values!E75),"",Values!$B$31)</f>
        <v/>
      </c>
      <c r="ES76" s="1" t="str">
        <f>IF(ISBLANK(Values!E75),"","Amazon Tellus UPS")</f>
        <v/>
      </c>
      <c r="EV76" s="1" t="str">
        <f>IF(ISBLANK(Values!E75),"","New")</f>
        <v/>
      </c>
      <c r="FE76" s="1" t="str">
        <f>IF(ISBLANK(Values!E75),"","3")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2"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IF(ISBLANK(Values!E76),"",Values!$B$18)</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3" t="str">
        <f>IF(ISBLANK(Values!E76),"",IF(Values!I76,Values!$B$23,Values!$B$33))</f>
        <v/>
      </c>
      <c r="AJ77" s="34"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EI77" s="1" t="str">
        <f>IF(ISBLANK(Values!E76),"",Values!$B$31)</f>
        <v/>
      </c>
      <c r="ES77" s="1" t="str">
        <f>IF(ISBLANK(Values!E76),"","Amazon Tellus UPS")</f>
        <v/>
      </c>
      <c r="EV77" s="1" t="str">
        <f>IF(ISBLANK(Values!E76),"","New")</f>
        <v/>
      </c>
      <c r="FE77" s="1" t="str">
        <f>IF(ISBLANK(Values!E76),"","3")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2"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IF(ISBLANK(Values!E77),"",Values!$B$18)</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3" t="str">
        <f>IF(ISBLANK(Values!E77),"",IF(Values!I77,Values!$B$23,Values!$B$33))</f>
        <v/>
      </c>
      <c r="AJ78" s="34"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EI78" s="1" t="str">
        <f>IF(ISBLANK(Values!E77),"",Values!$B$31)</f>
        <v/>
      </c>
      <c r="ES78" s="1" t="str">
        <f>IF(ISBLANK(Values!E77),"","Amazon Tellus UPS")</f>
        <v/>
      </c>
      <c r="EV78" s="1" t="str">
        <f>IF(ISBLANK(Values!E77),"","New")</f>
        <v/>
      </c>
      <c r="FE78" s="1" t="str">
        <f>IF(ISBLANK(Values!E77),"","3")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2"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IF(ISBLANK(Values!E78),"",Values!$B$18)</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3" t="str">
        <f>IF(ISBLANK(Values!E78),"",IF(Values!I78,Values!$B$23,Values!$B$33))</f>
        <v/>
      </c>
      <c r="AJ79" s="34"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EI79" s="1" t="str">
        <f>IF(ISBLANK(Values!E78),"",Values!$B$31)</f>
        <v/>
      </c>
      <c r="ES79" s="1" t="str">
        <f>IF(ISBLANK(Values!E78),"","Amazon Tellus UPS")</f>
        <v/>
      </c>
      <c r="EV79" s="1" t="str">
        <f>IF(ISBLANK(Values!E78),"","New")</f>
        <v/>
      </c>
      <c r="FE79" s="1" t="str">
        <f>IF(ISBLANK(Values!E78),"","3")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2"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IF(ISBLANK(Values!E79),"",Values!$B$18)</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3" t="str">
        <f>IF(ISBLANK(Values!E79),"",IF(Values!I79,Values!$B$23,Values!$B$33))</f>
        <v/>
      </c>
      <c r="AJ80" s="34"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EI80" s="1" t="str">
        <f>IF(ISBLANK(Values!E79),"",Values!$B$31)</f>
        <v/>
      </c>
      <c r="ES80" s="1" t="str">
        <f>IF(ISBLANK(Values!E79),"","Amazon Tellus UPS")</f>
        <v/>
      </c>
      <c r="EV80" s="1" t="str">
        <f>IF(ISBLANK(Values!E79),"","New")</f>
        <v/>
      </c>
      <c r="FE80" s="1" t="str">
        <f>IF(ISBLANK(Values!E79),"","3")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2"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IF(ISBLANK(Values!E80),"",Values!$B$18)</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3" t="str">
        <f>IF(ISBLANK(Values!E80),"",IF(Values!I80,Values!$B$23,Values!$B$33))</f>
        <v/>
      </c>
      <c r="AJ81" s="34"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EI81" s="1" t="str">
        <f>IF(ISBLANK(Values!E80),"",Values!$B$31)</f>
        <v/>
      </c>
      <c r="ES81" s="1" t="str">
        <f>IF(ISBLANK(Values!E80),"","Amazon Tellus UPS")</f>
        <v/>
      </c>
      <c r="EV81" s="1" t="str">
        <f>IF(ISBLANK(Values!E80),"","New")</f>
        <v/>
      </c>
      <c r="FE81" s="1" t="str">
        <f>IF(ISBLANK(Values!E80),"","3")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2"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IF(ISBLANK(Values!E81),"",Values!$B$18)</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3" t="str">
        <f>IF(ISBLANK(Values!E81),"",IF(Values!I81,Values!$B$23,Values!$B$33))</f>
        <v/>
      </c>
      <c r="AJ82" s="34"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EI82" s="1" t="str">
        <f>IF(ISBLANK(Values!E81),"",Values!$B$31)</f>
        <v/>
      </c>
      <c r="ES82" s="1" t="str">
        <f>IF(ISBLANK(Values!E81),"","Amazon Tellus UPS")</f>
        <v/>
      </c>
      <c r="EV82" s="1" t="str">
        <f>IF(ISBLANK(Values!E81),"","New")</f>
        <v/>
      </c>
      <c r="FE82" s="1" t="str">
        <f>IF(ISBLANK(Values!E81),"","3")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2"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IF(ISBLANK(Values!E82),"",Values!$B$18)</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3" t="str">
        <f>IF(ISBLANK(Values!E82),"",IF(Values!I82,Values!$B$23,Values!$B$33))</f>
        <v/>
      </c>
      <c r="AJ83" s="34"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EI83" s="1" t="str">
        <f>IF(ISBLANK(Values!E82),"",Values!$B$31)</f>
        <v/>
      </c>
      <c r="ES83" s="1" t="str">
        <f>IF(ISBLANK(Values!E82),"","Amazon Tellus UPS")</f>
        <v/>
      </c>
      <c r="EV83" s="1" t="str">
        <f>IF(ISBLANK(Values!E82),"","New")</f>
        <v/>
      </c>
      <c r="FE83" s="1" t="str">
        <f>IF(ISBLANK(Values!E82),"","3")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2"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IF(ISBLANK(Values!E83),"",Values!$B$18)</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3" t="str">
        <f>IF(ISBLANK(Values!E83),"",IF(Values!I83,Values!$B$23,Values!$B$33))</f>
        <v/>
      </c>
      <c r="AJ84" s="34"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EI84" s="1" t="str">
        <f>IF(ISBLANK(Values!E83),"",Values!$B$31)</f>
        <v/>
      </c>
      <c r="ES84" s="1" t="str">
        <f>IF(ISBLANK(Values!E83),"","Amazon Tellus UPS")</f>
        <v/>
      </c>
      <c r="EV84" s="1" t="str">
        <f>IF(ISBLANK(Values!E83),"","New")</f>
        <v/>
      </c>
      <c r="FE84" s="1" t="str">
        <f>IF(ISBLANK(Values!E83),"","3")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2"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IF(ISBLANK(Values!E84),"",Values!$B$18)</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3" t="str">
        <f>IF(ISBLANK(Values!E84),"",IF(Values!I84,Values!$B$23,Values!$B$33))</f>
        <v/>
      </c>
      <c r="AJ85" s="34"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EI85" s="1" t="str">
        <f>IF(ISBLANK(Values!E84),"",Values!$B$31)</f>
        <v/>
      </c>
      <c r="ES85" s="1" t="str">
        <f>IF(ISBLANK(Values!E84),"","Amazon Tellus UPS")</f>
        <v/>
      </c>
      <c r="EV85" s="1" t="str">
        <f>IF(ISBLANK(Values!E84),"","New")</f>
        <v/>
      </c>
      <c r="FE85" s="1" t="str">
        <f>IF(ISBLANK(Values!E84),"","3")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2"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IF(ISBLANK(Values!E85),"",Values!$B$18)</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3" t="str">
        <f>IF(ISBLANK(Values!E85),"",IF(Values!I85,Values!$B$23,Values!$B$33))</f>
        <v/>
      </c>
      <c r="AJ86" s="34"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EI86" s="1" t="str">
        <f>IF(ISBLANK(Values!E85),"",Values!$B$31)</f>
        <v/>
      </c>
      <c r="ES86" s="1" t="str">
        <f>IF(ISBLANK(Values!E85),"","Amazon Tellus UPS")</f>
        <v/>
      </c>
      <c r="EV86" s="1" t="str">
        <f>IF(ISBLANK(Values!E85),"","New")</f>
        <v/>
      </c>
      <c r="FE86" s="1" t="str">
        <f>IF(ISBLANK(Values!E85),"","3")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2"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IF(ISBLANK(Values!E86),"",Values!$B$18)</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3" t="str">
        <f>IF(ISBLANK(Values!E86),"",IF(Values!I86,Values!$B$23,Values!$B$33))</f>
        <v/>
      </c>
      <c r="AJ87" s="34"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EI87" s="1" t="str">
        <f>IF(ISBLANK(Values!E86),"",Values!$B$31)</f>
        <v/>
      </c>
      <c r="ES87" s="1" t="str">
        <f>IF(ISBLANK(Values!E86),"","Amazon Tellus UPS")</f>
        <v/>
      </c>
      <c r="EV87" s="1" t="str">
        <f>IF(ISBLANK(Values!E86),"","New")</f>
        <v/>
      </c>
      <c r="FE87" s="1" t="str">
        <f>IF(ISBLANK(Values!E86),"","3")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2"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IF(ISBLANK(Values!E87),"",Values!$B$18)</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3" t="str">
        <f>IF(ISBLANK(Values!E87),"",IF(Values!I87,Values!$B$23,Values!$B$33))</f>
        <v/>
      </c>
      <c r="AJ88" s="34"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EI88" s="1" t="str">
        <f>IF(ISBLANK(Values!E87),"",Values!$B$31)</f>
        <v/>
      </c>
      <c r="ES88" s="1" t="str">
        <f>IF(ISBLANK(Values!E87),"","Amazon Tellus UPS")</f>
        <v/>
      </c>
      <c r="EV88" s="1" t="str">
        <f>IF(ISBLANK(Values!E87),"","New")</f>
        <v/>
      </c>
      <c r="FE88" s="1" t="str">
        <f>IF(ISBLANK(Values!E87),"","3")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2"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IF(ISBLANK(Values!E88),"",Values!$B$18)</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3" t="str">
        <f>IF(ISBLANK(Values!E88),"",IF(Values!I88,Values!$B$23,Values!$B$33))</f>
        <v/>
      </c>
      <c r="AJ89" s="34"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EI89" s="1" t="str">
        <f>IF(ISBLANK(Values!E88),"",Values!$B$31)</f>
        <v/>
      </c>
      <c r="ES89" s="1" t="str">
        <f>IF(ISBLANK(Values!E88),"","Amazon Tellus UPS")</f>
        <v/>
      </c>
      <c r="EV89" s="1" t="str">
        <f>IF(ISBLANK(Values!E88),"","New")</f>
        <v/>
      </c>
      <c r="FE89" s="1" t="str">
        <f>IF(ISBLANK(Values!E88),"","3")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2"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IF(ISBLANK(Values!E89),"",Values!$B$18)</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3" t="str">
        <f>IF(ISBLANK(Values!E89),"",IF(Values!I89,Values!$B$23,Values!$B$33))</f>
        <v/>
      </c>
      <c r="AJ90" s="34"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EI90" s="1" t="str">
        <f>IF(ISBLANK(Values!E89),"",Values!$B$31)</f>
        <v/>
      </c>
      <c r="ES90" s="1" t="str">
        <f>IF(ISBLANK(Values!E89),"","Amazon Tellus UPS")</f>
        <v/>
      </c>
      <c r="EV90" s="1" t="str">
        <f>IF(ISBLANK(Values!E89),"","New")</f>
        <v/>
      </c>
      <c r="FE90" s="1" t="str">
        <f>IF(ISBLANK(Values!E89),"","3")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2"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IF(ISBLANK(Values!E90),"",Values!$B$18)</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3" t="str">
        <f>IF(ISBLANK(Values!E90),"",IF(Values!I90,Values!$B$23,Values!$B$33))</f>
        <v/>
      </c>
      <c r="AJ91" s="34"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EI91" s="1" t="str">
        <f>IF(ISBLANK(Values!E90),"",Values!$B$31)</f>
        <v/>
      </c>
      <c r="ES91" s="1" t="str">
        <f>IF(ISBLANK(Values!E90),"","Amazon Tellus UPS")</f>
        <v/>
      </c>
      <c r="EV91" s="1" t="str">
        <f>IF(ISBLANK(Values!E90),"","New")</f>
        <v/>
      </c>
      <c r="FE91" s="1" t="str">
        <f>IF(ISBLANK(Values!E90),"","3")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2"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IF(ISBLANK(Values!E91),"",Values!$B$18)</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3" t="str">
        <f>IF(ISBLANK(Values!E91),"",IF(Values!I91,Values!$B$23,Values!$B$33))</f>
        <v/>
      </c>
      <c r="AJ92" s="34"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EI92" s="1" t="str">
        <f>IF(ISBLANK(Values!E91),"",Values!$B$31)</f>
        <v/>
      </c>
      <c r="ES92" s="1" t="str">
        <f>IF(ISBLANK(Values!E91),"","Amazon Tellus UPS")</f>
        <v/>
      </c>
      <c r="EV92" s="1" t="str">
        <f>IF(ISBLANK(Values!E91),"","New")</f>
        <v/>
      </c>
      <c r="FE92" s="1" t="str">
        <f>IF(ISBLANK(Values!E91),"","3")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2"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IF(ISBLANK(Values!E92),"",Values!$B$18)</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3" t="str">
        <f>IF(ISBLANK(Values!E92),"",IF(Values!I92,Values!$B$23,Values!$B$33))</f>
        <v/>
      </c>
      <c r="AJ93" s="34"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EI93" s="1" t="str">
        <f>IF(ISBLANK(Values!E92),"",Values!$B$31)</f>
        <v/>
      </c>
      <c r="ES93" s="1" t="str">
        <f>IF(ISBLANK(Values!E92),"","Amazon Tellus UPS")</f>
        <v/>
      </c>
      <c r="EV93" s="1" t="str">
        <f>IF(ISBLANK(Values!E92),"","New")</f>
        <v/>
      </c>
      <c r="FE93" s="1" t="str">
        <f>IF(ISBLANK(Values!E92),"","3")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2"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IF(ISBLANK(Values!E93),"",Values!$B$18)</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3" t="str">
        <f>IF(ISBLANK(Values!E93),"",IF(Values!I93,Values!$B$23,Values!$B$33))</f>
        <v/>
      </c>
      <c r="AJ94" s="34"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EI94" s="1" t="str">
        <f>IF(ISBLANK(Values!E93),"",Values!$B$31)</f>
        <v/>
      </c>
      <c r="ES94" s="1" t="str">
        <f>IF(ISBLANK(Values!E93),"","Amazon Tellus UPS")</f>
        <v/>
      </c>
      <c r="EV94" s="1" t="str">
        <f>IF(ISBLANK(Values!E93),"","New")</f>
        <v/>
      </c>
      <c r="FE94" s="1" t="str">
        <f>IF(ISBLANK(Values!E93),"","3")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2"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IF(ISBLANK(Values!E94),"",Values!$B$18)</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3" t="str">
        <f>IF(ISBLANK(Values!E94),"",IF(Values!I94,Values!$B$23,Values!$B$33))</f>
        <v/>
      </c>
      <c r="AJ95" s="34"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EI95" s="1" t="str">
        <f>IF(ISBLANK(Values!E94),"",Values!$B$31)</f>
        <v/>
      </c>
      <c r="ES95" s="1" t="str">
        <f>IF(ISBLANK(Values!E94),"","Amazon Tellus UPS")</f>
        <v/>
      </c>
      <c r="EV95" s="1" t="str">
        <f>IF(ISBLANK(Values!E94),"","New")</f>
        <v/>
      </c>
      <c r="FE95" s="1" t="str">
        <f>IF(ISBLANK(Values!E94),"","3")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2"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IF(ISBLANK(Values!E95),"",Values!$B$18)</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3" t="str">
        <f>IF(ISBLANK(Values!E95),"",IF(Values!I95,Values!$B$23,Values!$B$33))</f>
        <v/>
      </c>
      <c r="AJ96" s="34"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EI96" s="1" t="str">
        <f>IF(ISBLANK(Values!E95),"",Values!$B$31)</f>
        <v/>
      </c>
      <c r="ES96" s="1" t="str">
        <f>IF(ISBLANK(Values!E95),"","Amazon Tellus UPS")</f>
        <v/>
      </c>
      <c r="EV96" s="1" t="str">
        <f>IF(ISBLANK(Values!E95),"","New")</f>
        <v/>
      </c>
      <c r="FE96" s="1" t="str">
        <f>IF(ISBLANK(Values!E95),"","3")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2"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IF(ISBLANK(Values!E96),"",Values!$B$18)</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3" t="str">
        <f>IF(ISBLANK(Values!E96),"",IF(Values!I96,Values!$B$23,Values!$B$33))</f>
        <v/>
      </c>
      <c r="AJ97" s="34"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EI97" s="1" t="str">
        <f>IF(ISBLANK(Values!E96),"",Values!$B$31)</f>
        <v/>
      </c>
      <c r="ES97" s="1" t="str">
        <f>IF(ISBLANK(Values!E96),"","Amazon Tellus UPS")</f>
        <v/>
      </c>
      <c r="EV97" s="1" t="str">
        <f>IF(ISBLANK(Values!E96),"","New")</f>
        <v/>
      </c>
      <c r="FE97" s="1" t="str">
        <f>IF(ISBLANK(Values!E96),"","3")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2"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IF(ISBLANK(Values!E97),"",Values!$B$18)</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3" t="str">
        <f>IF(ISBLANK(Values!E97),"",IF(Values!I97,Values!$B$23,Values!$B$33))</f>
        <v/>
      </c>
      <c r="AJ98" s="34"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EI98" s="1" t="str">
        <f>IF(ISBLANK(Values!E97),"",Values!$B$31)</f>
        <v/>
      </c>
      <c r="ES98" s="1" t="str">
        <f>IF(ISBLANK(Values!E97),"","Amazon Tellus UPS")</f>
        <v/>
      </c>
      <c r="EV98" s="1" t="str">
        <f>IF(ISBLANK(Values!E97),"","New")</f>
        <v/>
      </c>
      <c r="FE98" s="1" t="str">
        <f>IF(ISBLANK(Values!E97),"","3")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2"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IF(ISBLANK(Values!E98),"",Values!$B$18)</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3" t="str">
        <f>IF(ISBLANK(Values!E98),"",IF(Values!I98,Values!$B$23,Values!$B$33))</f>
        <v/>
      </c>
      <c r="AJ99" s="34"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EI99" s="1" t="str">
        <f>IF(ISBLANK(Values!E98),"",Values!$B$31)</f>
        <v/>
      </c>
      <c r="ES99" s="1" t="str">
        <f>IF(ISBLANK(Values!E98),"","Amazon Tellus UPS")</f>
        <v/>
      </c>
      <c r="EV99" s="1" t="str">
        <f>IF(ISBLANK(Values!E98),"","New")</f>
        <v/>
      </c>
      <c r="FE99" s="1" t="str">
        <f>IF(ISBLANK(Values!E98),"","3")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2"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IF(ISBLANK(Values!E99),"",Values!$B$18)</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3" t="str">
        <f>IF(ISBLANK(Values!E99),"",IF(Values!I99,Values!$B$23,Values!$B$33))</f>
        <v/>
      </c>
      <c r="AJ100" s="34"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EI100" s="1" t="str">
        <f>IF(ISBLANK(Values!E99),"",Values!$B$31)</f>
        <v/>
      </c>
      <c r="ES100" s="1" t="str">
        <f>IF(ISBLANK(Values!E99),"","Amazon Tellus UPS")</f>
        <v/>
      </c>
      <c r="EV100" s="1" t="str">
        <f>IF(ISBLANK(Values!E99),"","New")</f>
        <v/>
      </c>
      <c r="FE100" s="1" t="str">
        <f>IF(ISBLANK(Values!E99),"","3")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2"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IF(ISBLANK(Values!E100),"",Values!$B$18)</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3" t="str">
        <f>IF(ISBLANK(Values!E100),"",IF(Values!I100,Values!$B$23,Values!$B$33))</f>
        <v/>
      </c>
      <c r="AJ101" s="34"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EI101" s="1" t="str">
        <f>IF(ISBLANK(Values!E100),"",Values!$B$31)</f>
        <v/>
      </c>
      <c r="ES101" s="1" t="str">
        <f>IF(ISBLANK(Values!E100),"","Amazon Tellus UPS")</f>
        <v/>
      </c>
      <c r="EV101" s="1" t="str">
        <f>IF(ISBLANK(Values!E100),"","New")</f>
        <v/>
      </c>
      <c r="FE101" s="1" t="str">
        <f>IF(ISBLANK(Values!E100),"","3")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2"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IF(ISBLANK(Values!E101),"",Values!$B$18)</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3" t="str">
        <f>IF(ISBLANK(Values!E101),"",IF(Values!I101,Values!$B$23,Values!$B$33))</f>
        <v/>
      </c>
      <c r="AJ102" s="34"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EI102" s="1" t="str">
        <f>IF(ISBLANK(Values!E101),"",Values!$B$31)</f>
        <v/>
      </c>
      <c r="ES102" s="1" t="str">
        <f>IF(ISBLANK(Values!E101),"","Amazon Tellus UPS")</f>
        <v/>
      </c>
      <c r="EV102" s="1" t="str">
        <f>IF(ISBLANK(Values!E101),"","New")</f>
        <v/>
      </c>
      <c r="FE102" s="1" t="str">
        <f>IF(ISBLANK(Values!E101),"","3")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2"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IF(ISBLANK(Values!E102),"",Values!$B$18)</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3" t="str">
        <f>IF(ISBLANK(Values!E102),"",IF(Values!I102,Values!$B$23,Values!$B$33))</f>
        <v/>
      </c>
      <c r="AJ103" s="34"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EI103" s="1" t="str">
        <f>IF(ISBLANK(Values!E102),"",Values!$B$31)</f>
        <v/>
      </c>
      <c r="ES103" s="1" t="str">
        <f>IF(ISBLANK(Values!E102),"","Amazon Tellus UPS")</f>
        <v/>
      </c>
      <c r="EV103" s="1" t="str">
        <f>IF(ISBLANK(Values!E102),"","New")</f>
        <v/>
      </c>
      <c r="FE103" s="1" t="str">
        <f>IF(ISBLANK(Values!E102),"","3")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2"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IF(ISBLANK(Values!E103),"",Values!$B$18)</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3" t="str">
        <f>IF(ISBLANK(Values!E103),"",IF(Values!I103,Values!$B$23,Values!$B$33))</f>
        <v/>
      </c>
      <c r="AJ104" s="34"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EI104" s="1" t="str">
        <f>IF(ISBLANK(Values!E103),"",Values!$B$31)</f>
        <v/>
      </c>
      <c r="ES104" s="1" t="str">
        <f>IF(ISBLANK(Values!E103),"","Amazon Tellus UPS")</f>
        <v/>
      </c>
      <c r="EV104" s="1" t="str">
        <f>IF(ISBLANK(Values!E103),"","New")</f>
        <v/>
      </c>
      <c r="FE104" s="1" t="str">
        <f>IF(ISBLANK(Values!E103),"","3")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2"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IF(ISBLANK(Values!E104),"",Values!$B$18)</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3" t="str">
        <f>IF(ISBLANK(Values!E104),"",IF(Values!I104,Values!$B$23,Values!$B$33))</f>
        <v/>
      </c>
      <c r="AJ105" s="34"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EI105" s="1" t="str">
        <f>IF(ISBLANK(Values!E104),"",Values!$B$31)</f>
        <v/>
      </c>
      <c r="ES105" s="1" t="str">
        <f>IF(ISBLANK(Values!E104),"","Amazon Tellus UPS")</f>
        <v/>
      </c>
      <c r="EV105" s="1" t="str">
        <f>IF(ISBLANK(Values!E104),"","New")</f>
        <v/>
      </c>
      <c r="FE105" s="1" t="str">
        <f>IF(ISBLANK(Values!E104),"","3")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2"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IF(ISBLANK(Values!E105),"",Values!$B$18)</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3" t="str">
        <f>IF(ISBLANK(Values!E105),"",IF(Values!I105,Values!$B$23,Values!$B$33))</f>
        <v/>
      </c>
      <c r="AJ106" s="34"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EI106" s="1" t="str">
        <f>IF(ISBLANK(Values!E105),"",Values!$B$31)</f>
        <v/>
      </c>
      <c r="ES106" s="1" t="str">
        <f>IF(ISBLANK(Values!E105),"","Amazon Tellus UPS")</f>
        <v/>
      </c>
      <c r="EV106" s="1" t="str">
        <f>IF(ISBLANK(Values!E105),"","New")</f>
        <v/>
      </c>
      <c r="FE106" s="1" t="str">
        <f>IF(ISBLANK(Values!E105),"","3")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2"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IF(ISBLANK(Values!E106),"",Values!$B$18)</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3" t="str">
        <f>IF(ISBLANK(Values!E106),"",IF(Values!I106,Values!$B$23,Values!$B$33))</f>
        <v/>
      </c>
      <c r="AJ107" s="34"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EI107" s="1" t="str">
        <f>IF(ISBLANK(Values!E106),"",Values!$B$31)</f>
        <v/>
      </c>
      <c r="ES107" s="1" t="str">
        <f>IF(ISBLANK(Values!E106),"","Amazon Tellus UPS")</f>
        <v/>
      </c>
      <c r="EV107" s="1" t="str">
        <f>IF(ISBLANK(Values!E106),"","New")</f>
        <v/>
      </c>
      <c r="FE107" s="1" t="str">
        <f>IF(ISBLANK(Values!E106),"","3")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2"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3" t="str">
        <f>IF(ISBLANK(Values!E107),"",IF(Values!I107,Values!$B$23,Values!$B$33))</f>
        <v/>
      </c>
      <c r="AJ108" s="34"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2"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3" t="str">
        <f>IF(ISBLANK(Values!E108),"",IF(Values!I108,Values!$B$23,Values!$B$33))</f>
        <v/>
      </c>
      <c r="AJ109" s="34"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2"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3" t="str">
        <f>IF(ISBLANK(Values!E109),"",IF(Values!I109,Values!$B$23,Values!$B$33))</f>
        <v/>
      </c>
      <c r="AJ110" s="34"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2"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3" t="str">
        <f>IF(ISBLANK(Values!E110),"",IF(Values!I110,Values!$B$23,Values!$B$33))</f>
        <v/>
      </c>
      <c r="AJ111" s="34"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2"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3" t="str">
        <f>IF(ISBLANK(Values!E111),"",IF(Values!I111,Values!$B$23,Values!$B$33))</f>
        <v/>
      </c>
      <c r="AJ112" s="34"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2"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3" t="str">
        <f>IF(ISBLANK(Values!E112),"",IF(Values!I112,Values!$B$23,Values!$B$33))</f>
        <v/>
      </c>
      <c r="AJ113" s="34"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2"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3" t="str">
        <f>IF(ISBLANK(Values!E113),"",IF(Values!I113,Values!$B$23,Values!$B$33))</f>
        <v/>
      </c>
      <c r="AJ114" s="34"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2"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3" t="str">
        <f>IF(ISBLANK(Values!E114),"",IF(Values!I114,Values!$B$23,Values!$B$33))</f>
        <v/>
      </c>
      <c r="AJ115" s="34"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2"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3" t="str">
        <f>IF(ISBLANK(Values!E115),"",IF(Values!I115,Values!$B$23,Values!$B$33))</f>
        <v/>
      </c>
      <c r="AJ116" s="34"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2"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3" t="str">
        <f>IF(ISBLANK(Values!E116),"",IF(Values!I116,Values!$B$23,Values!$B$33))</f>
        <v/>
      </c>
      <c r="AJ117" s="34"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2"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3" t="str">
        <f>IF(ISBLANK(Values!E117),"",IF(Values!I117,Values!$B$23,Values!$B$33))</f>
        <v/>
      </c>
      <c r="AJ118" s="34"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2"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3" t="str">
        <f>IF(ISBLANK(Values!E118),"",IF(Values!I118,Values!$B$23,Values!$B$33))</f>
        <v/>
      </c>
      <c r="AJ119" s="34"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2"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3" t="str">
        <f>IF(ISBLANK(Values!E119),"",IF(Values!I119,Values!$B$23,Values!$B$33))</f>
        <v/>
      </c>
      <c r="AJ120" s="34"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2"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3" t="str">
        <f>IF(ISBLANK(Values!E120),"",IF(Values!I120,Values!$B$23,Values!$B$33))</f>
        <v/>
      </c>
      <c r="AJ121" s="34"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2"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3" t="str">
        <f>IF(ISBLANK(Values!E121),"",IF(Values!I121,Values!$B$23,Values!$B$33))</f>
        <v/>
      </c>
      <c r="AJ122" s="34"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2"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3" t="str">
        <f>IF(ISBLANK(Values!E122),"",IF(Values!I122,Values!$B$23,Values!$B$33))</f>
        <v/>
      </c>
      <c r="AJ123" s="34"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2"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3" t="str">
        <f>IF(ISBLANK(Values!E123),"",IF(Values!I123,Values!$B$23,Values!$B$33))</f>
        <v/>
      </c>
      <c r="AJ124" s="34"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2"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3" t="str">
        <f>IF(ISBLANK(Values!E124),"",IF(Values!I124,Values!$B$23,Values!$B$33))</f>
        <v/>
      </c>
      <c r="AJ125" s="34"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2"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3" t="str">
        <f>IF(ISBLANK(Values!E125),"",IF(Values!I125,Values!$B$23,Values!$B$33))</f>
        <v/>
      </c>
      <c r="AJ126" s="34"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2"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3" t="str">
        <f>IF(ISBLANK(Values!E126),"",IF(Values!I126,Values!$B$23,Values!$B$33))</f>
        <v/>
      </c>
      <c r="AJ127" s="34"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2"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3" t="str">
        <f>IF(ISBLANK(Values!E127),"",IF(Values!I127,Values!$B$23,Values!$B$33))</f>
        <v/>
      </c>
      <c r="AJ128" s="34"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2"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3" t="str">
        <f>IF(ISBLANK(Values!E128),"",IF(Values!I128,Values!$B$23,Values!$B$33))</f>
        <v/>
      </c>
      <c r="AJ129" s="34"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2"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3" t="str">
        <f>IF(ISBLANK(Values!E129),"",IF(Values!I129,Values!$B$23,Values!$B$33))</f>
        <v/>
      </c>
      <c r="AJ130" s="34"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2"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3" t="str">
        <f>IF(ISBLANK(Values!E130),"",IF(Values!I130,Values!$B$23,Values!$B$33))</f>
        <v/>
      </c>
      <c r="AJ131" s="34"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2"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3" t="str">
        <f>IF(ISBLANK(Values!E131),"",IF(Values!I131,Values!$B$23,Values!$B$33))</f>
        <v/>
      </c>
      <c r="AJ132" s="34"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2"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3" t="str">
        <f>IF(ISBLANK(Values!E132),"",IF(Values!I132,Values!$B$23,Values!$B$33))</f>
        <v/>
      </c>
      <c r="AJ133" s="34"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2"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3" t="str">
        <f>IF(ISBLANK(Values!E133),"",IF(Values!I133,Values!$B$23,Values!$B$33))</f>
        <v/>
      </c>
      <c r="AJ134" s="34"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2"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3" t="str">
        <f>IF(ISBLANK(Values!E134),"",IF(Values!I134,Values!$B$23,Values!$B$33))</f>
        <v/>
      </c>
      <c r="AJ135" s="34"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2"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3" t="str">
        <f>IF(ISBLANK(Values!E135),"",IF(Values!I135,Values!$B$23,Values!$B$33))</f>
        <v/>
      </c>
      <c r="AJ136" s="34"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2"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3" t="str">
        <f>IF(ISBLANK(Values!E136),"",IF(Values!I136,Values!$B$23,Values!$B$33))</f>
        <v/>
      </c>
      <c r="AJ137" s="34"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2"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3" t="str">
        <f>IF(ISBLANK(Values!E137),"",IF(Values!I137,Values!$B$23,Values!$B$33))</f>
        <v/>
      </c>
      <c r="AJ138" s="34"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2"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3" t="str">
        <f>IF(ISBLANK(Values!E138),"",IF(Values!I138,Values!$B$23,Values!$B$33))</f>
        <v/>
      </c>
      <c r="AJ139" s="34"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2"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3" t="str">
        <f>IF(ISBLANK(Values!E139),"",IF(Values!I139,Values!$B$23,Values!$B$33))</f>
        <v/>
      </c>
      <c r="AJ140" s="34"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2"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3" t="str">
        <f>IF(ISBLANK(Values!E140),"",IF(Values!I140,Values!$B$23,Values!$B$33))</f>
        <v/>
      </c>
      <c r="AJ141" s="34"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2"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3" t="str">
        <f>IF(ISBLANK(Values!E141),"",IF(Values!I141,Values!$B$23,Values!$B$33))</f>
        <v/>
      </c>
      <c r="AJ142" s="34"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2"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3" t="str">
        <f>IF(ISBLANK(Values!E142),"",IF(Values!I142,Values!$B$23,Values!$B$33))</f>
        <v/>
      </c>
      <c r="AJ143" s="34"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2"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3" t="str">
        <f>IF(ISBLANK(Values!E143),"",IF(Values!I143,Values!$B$23,Values!$B$33))</f>
        <v/>
      </c>
      <c r="AJ144" s="34"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2"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3" t="str">
        <f>IF(ISBLANK(Values!E144),"",IF(Values!I144,Values!$B$23,Values!$B$33))</f>
        <v/>
      </c>
      <c r="AJ145" s="34"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2"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3" t="str">
        <f>IF(ISBLANK(Values!E145),"",IF(Values!I145,Values!$B$23,Values!$B$33))</f>
        <v/>
      </c>
      <c r="AJ146" s="34"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2"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3" t="str">
        <f>IF(ISBLANK(Values!E146),"",IF(Values!I146,Values!$B$23,Values!$B$33))</f>
        <v/>
      </c>
      <c r="AJ147" s="34"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2"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3" t="str">
        <f>IF(ISBLANK(Values!E147),"",IF(Values!I147,Values!$B$23,Values!$B$33))</f>
        <v/>
      </c>
      <c r="AJ148" s="34"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2"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3" t="str">
        <f>IF(ISBLANK(Values!E148),"",IF(Values!I148,Values!$B$23,Values!$B$33))</f>
        <v/>
      </c>
      <c r="AJ149" s="34"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2"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3" t="str">
        <f>IF(ISBLANK(Values!E149),"",IF(Values!I149,Values!$B$23,Values!$B$33))</f>
        <v/>
      </c>
      <c r="AJ150" s="34"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2"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3" t="str">
        <f>IF(ISBLANK(Values!E150),"",IF(Values!I150,Values!$B$23,Values!$B$33))</f>
        <v/>
      </c>
      <c r="AJ151" s="34"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2"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3" t="str">
        <f>IF(ISBLANK(Values!E151),"",IF(Values!I151,Values!$B$23,Values!$B$33))</f>
        <v/>
      </c>
      <c r="AJ152" s="34"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2"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3" t="str">
        <f>IF(ISBLANK(Values!E152),"",IF(Values!I152,Values!$B$23,Values!$B$33))</f>
        <v/>
      </c>
      <c r="AJ153" s="34"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2"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3" t="str">
        <f>IF(ISBLANK(Values!E153),"",IF(Values!I153,Values!$B$23,Values!$B$33))</f>
        <v/>
      </c>
      <c r="AJ154" s="34"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2"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3" t="str">
        <f>IF(ISBLANK(Values!E154),"",IF(Values!I154,Values!$B$23,Values!$B$33))</f>
        <v/>
      </c>
      <c r="AJ155" s="34"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2"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3" t="str">
        <f>IF(ISBLANK(Values!E155),"",IF(Values!I155,Values!$B$23,Values!$B$33))</f>
        <v/>
      </c>
      <c r="AJ156" s="34"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2"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3" t="str">
        <f>IF(ISBLANK(Values!E156),"",IF(Values!I156,Values!$B$23,Values!$B$33))</f>
        <v/>
      </c>
      <c r="AJ157" s="34"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2"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3" t="str">
        <f>IF(ISBLANK(Values!E157),"",IF(Values!I157,Values!$B$23,Values!$B$33))</f>
        <v/>
      </c>
      <c r="AJ158" s="34"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2"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3" t="str">
        <f>IF(ISBLANK(Values!E158),"",IF(Values!I158,Values!$B$23,Values!$B$33))</f>
        <v/>
      </c>
      <c r="AJ159" s="34"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2"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3" t="str">
        <f>IF(ISBLANK(Values!E159),"",IF(Values!I159,Values!$B$23,Values!$B$33))</f>
        <v/>
      </c>
      <c r="AJ160" s="34"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2"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3" t="str">
        <f>IF(ISBLANK(Values!E160),"",IF(Values!I160,Values!$B$23,Values!$B$33))</f>
        <v/>
      </c>
      <c r="AJ161" s="34"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2"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3" t="str">
        <f>IF(ISBLANK(Values!E161),"",IF(Values!I161,Values!$B$23,Values!$B$33))</f>
        <v/>
      </c>
      <c r="AJ162" s="34"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2"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3" t="str">
        <f>IF(ISBLANK(Values!E162),"",IF(Values!I162,Values!$B$23,Values!$B$33))</f>
        <v/>
      </c>
      <c r="AJ163" s="34"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2"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3" t="str">
        <f>IF(ISBLANK(Values!E163),"",IF(Values!I163,Values!$B$23,Values!$B$33))</f>
        <v/>
      </c>
      <c r="AJ164" s="34"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2"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3" t="str">
        <f>IF(ISBLANK(Values!E164),"",IF(Values!I164,Values!$B$23,Values!$B$33))</f>
        <v/>
      </c>
      <c r="AJ165" s="34"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2"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3" t="str">
        <f>IF(ISBLANK(Values!E165),"",IF(Values!I165,Values!$B$23,Values!$B$33))</f>
        <v/>
      </c>
      <c r="AJ166" s="34"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2"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3" t="str">
        <f>IF(ISBLANK(Values!E166),"",IF(Values!I166,Values!$B$23,Values!$B$33))</f>
        <v/>
      </c>
      <c r="AJ167" s="34"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2"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3" t="str">
        <f>IF(ISBLANK(Values!E167),"",IF(Values!I167,Values!$B$23,Values!$B$33))</f>
        <v/>
      </c>
      <c r="AJ168" s="34"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2"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3" t="str">
        <f>IF(ISBLANK(Values!E168),"",IF(Values!I168,Values!$B$23,Values!$B$33))</f>
        <v/>
      </c>
      <c r="AJ169" s="34"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2"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3" t="str">
        <f>IF(ISBLANK(Values!E169),"",IF(Values!I169,Values!$B$23,Values!$B$33))</f>
        <v/>
      </c>
      <c r="AJ170" s="34"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2"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3" t="str">
        <f>IF(ISBLANK(Values!E170),"",IF(Values!I170,Values!$B$23,Values!$B$33))</f>
        <v/>
      </c>
      <c r="AJ171" s="34"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2"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3" t="str">
        <f>IF(ISBLANK(Values!E171),"",IF(Values!I171,Values!$B$23,Values!$B$33))</f>
        <v/>
      </c>
      <c r="AJ172" s="34"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2"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3" t="str">
        <f>IF(ISBLANK(Values!E172),"",IF(Values!I172,Values!$B$23,Values!$B$33))</f>
        <v/>
      </c>
      <c r="AJ173" s="34"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2"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3" t="str">
        <f>IF(ISBLANK(Values!E173),"",IF(Values!I173,Values!$B$23,Values!$B$33))</f>
        <v/>
      </c>
      <c r="AJ174" s="34"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2"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3" t="str">
        <f>IF(ISBLANK(Values!E174),"",IF(Values!I174,Values!$B$23,Values!$B$33))</f>
        <v/>
      </c>
      <c r="AJ175" s="34"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2"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3" t="str">
        <f>IF(ISBLANK(Values!E175),"",IF(Values!I175,Values!$B$23,Values!$B$33))</f>
        <v/>
      </c>
      <c r="AJ176" s="34"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2"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3" t="str">
        <f>IF(ISBLANK(Values!E176),"",IF(Values!I176,Values!$B$23,Values!$B$33))</f>
        <v/>
      </c>
      <c r="AJ177" s="34"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2"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3" t="str">
        <f>IF(ISBLANK(Values!E177),"",IF(Values!I177,Values!$B$23,Values!$B$33))</f>
        <v/>
      </c>
      <c r="AJ178" s="34"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2"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3" t="str">
        <f>IF(ISBLANK(Values!E178),"",IF(Values!I178,Values!$B$23,Values!$B$33))</f>
        <v/>
      </c>
      <c r="AJ179" s="34"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2"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3" t="str">
        <f>IF(ISBLANK(Values!E179),"",IF(Values!I179,Values!$B$23,Values!$B$33))</f>
        <v/>
      </c>
      <c r="AJ180" s="34"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2"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3" t="str">
        <f>IF(ISBLANK(Values!E180),"",IF(Values!I180,Values!$B$23,Values!$B$33))</f>
        <v/>
      </c>
      <c r="AJ181" s="34"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2"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3" t="str">
        <f>IF(ISBLANK(Values!E181),"",IF(Values!I181,Values!$B$23,Values!$B$33))</f>
        <v/>
      </c>
      <c r="AJ182" s="34"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2"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3" t="str">
        <f>IF(ISBLANK(Values!E182),"",IF(Values!I182,Values!$B$23,Values!$B$33))</f>
        <v/>
      </c>
      <c r="AJ183" s="34"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2"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3" t="str">
        <f>IF(ISBLANK(Values!E183),"",IF(Values!I183,Values!$B$23,Values!$B$33))</f>
        <v/>
      </c>
      <c r="AJ184" s="34"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2"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3" t="str">
        <f>IF(ISBLANK(Values!E184),"",IF(Values!I184,Values!$B$23,Values!$B$33))</f>
        <v/>
      </c>
      <c r="AJ185" s="34"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2"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3" t="str">
        <f>IF(ISBLANK(Values!E185),"",IF(Values!I185,Values!$B$23,Values!$B$33))</f>
        <v/>
      </c>
      <c r="AJ186" s="34"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2"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3" t="str">
        <f>IF(ISBLANK(Values!E186),"",IF(Values!I186,Values!$B$23,Values!$B$33))</f>
        <v/>
      </c>
      <c r="AJ187" s="34"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2"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3" t="str">
        <f>IF(ISBLANK(Values!E187),"",IF(Values!I187,Values!$B$23,Values!$B$33))</f>
        <v/>
      </c>
      <c r="AJ188" s="34"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2"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3" t="str">
        <f>IF(ISBLANK(Values!E188),"",IF(Values!I188,Values!$B$23,Values!$B$33))</f>
        <v/>
      </c>
      <c r="AJ189" s="34"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2"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3" t="str">
        <f>IF(ISBLANK(Values!E189),"",IF(Values!I189,Values!$B$23,Values!$B$33))</f>
        <v/>
      </c>
      <c r="AJ190" s="34"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2"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3" t="str">
        <f>IF(ISBLANK(Values!E190),"",IF(Values!I190,Values!$B$23,Values!$B$33))</f>
        <v/>
      </c>
      <c r="AJ191" s="34"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2"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3" t="str">
        <f>IF(ISBLANK(Values!E191),"",IF(Values!I191,Values!$B$23,Values!$B$33))</f>
        <v/>
      </c>
      <c r="AJ192" s="34"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2"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3" t="str">
        <f>IF(ISBLANK(Values!E192),"",IF(Values!I192,Values!$B$23,Values!$B$33))</f>
        <v/>
      </c>
      <c r="AJ193" s="34"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2"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3" t="str">
        <f>IF(ISBLANK(Values!E193),"",IF(Values!I193,Values!$B$23,Values!$B$33))</f>
        <v/>
      </c>
      <c r="AJ194" s="34"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2"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3" t="str">
        <f>IF(ISBLANK(Values!E194),"",IF(Values!I194,Values!$B$23,Values!$B$33))</f>
        <v/>
      </c>
      <c r="AJ195" s="34"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2"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3" t="str">
        <f>IF(ISBLANK(Values!E195),"",IF(Values!I195,Values!$B$23,Values!$B$33))</f>
        <v/>
      </c>
      <c r="AJ196" s="34"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2"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3" t="str">
        <f>IF(ISBLANK(Values!E196),"",IF(Values!I196,Values!$B$23,Values!$B$33))</f>
        <v/>
      </c>
      <c r="AJ197" s="34"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2"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3" t="str">
        <f>IF(ISBLANK(Values!E197),"",IF(Values!I197,Values!$B$23,Values!$B$33))</f>
        <v/>
      </c>
      <c r="AJ198" s="34"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2"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3" t="str">
        <f>IF(ISBLANK(Values!E198),"",IF(Values!I198,Values!$B$23,Values!$B$33))</f>
        <v/>
      </c>
      <c r="AJ199" s="34"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2"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3" t="str">
        <f>IF(ISBLANK(Values!E199),"",IF(Values!I199,Values!$B$23,Values!$B$33))</f>
        <v/>
      </c>
      <c r="AJ200" s="34"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2"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3" t="str">
        <f>IF(ISBLANK(Values!E200),"",IF(Values!I200,Values!$B$23,Values!$B$33))</f>
        <v/>
      </c>
      <c r="AJ201" s="34"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2"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3" t="str">
        <f>IF(ISBLANK(Values!E201),"",IF(Values!I201,Values!$B$23,Values!$B$33))</f>
        <v/>
      </c>
      <c r="AJ202" s="34"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2"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3" t="str">
        <f>IF(ISBLANK(Values!E202),"",IF(Values!I202,Values!$B$23,Values!$B$33))</f>
        <v/>
      </c>
      <c r="AJ203" s="34"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2"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3" t="str">
        <f>IF(ISBLANK(Values!E203),"",IF(Values!I203,Values!$B$23,Values!$B$33))</f>
        <v/>
      </c>
      <c r="AJ204" s="34"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4"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4"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4"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4"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4"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4"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4"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4"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4"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4"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4"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4"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4"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4"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4"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4"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4"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4: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0" zoomScaleNormal="100" workbookViewId="0">
      <selection activeCell="F21" sqref="F21"/>
    </sheetView>
  </sheetViews>
  <sheetFormatPr baseColWidth="10" defaultColWidth="12" defaultRowHeight="13" x14ac:dyDescent="0.15"/>
  <cols>
    <col min="1" max="1" width="18.83203125" customWidth="1"/>
    <col min="2" max="2" width="63.1640625" style="37"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30" x14ac:dyDescent="0.25">
      <c r="A1" s="38" t="s">
        <v>353</v>
      </c>
      <c r="B1" s="39"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65" t="s">
        <v>354</v>
      </c>
      <c r="F1" s="65"/>
      <c r="G1" s="65"/>
      <c r="H1" s="40"/>
      <c r="I1" s="40"/>
    </row>
    <row r="2" spans="1:22" ht="28" x14ac:dyDescent="0.15">
      <c r="A2" s="38" t="s">
        <v>355</v>
      </c>
      <c r="B2" s="39"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ht="14" x14ac:dyDescent="0.15">
      <c r="A3" s="38" t="s">
        <v>356</v>
      </c>
      <c r="B3" s="39" t="s">
        <v>586</v>
      </c>
      <c r="C3" s="38" t="s">
        <v>357</v>
      </c>
      <c r="D3" s="38" t="s">
        <v>358</v>
      </c>
      <c r="E3" s="38" t="s">
        <v>359</v>
      </c>
      <c r="F3" s="38" t="s">
        <v>360</v>
      </c>
      <c r="G3" s="38" t="s">
        <v>361</v>
      </c>
      <c r="H3" s="38" t="s">
        <v>362</v>
      </c>
      <c r="I3" s="38" t="s">
        <v>363</v>
      </c>
      <c r="J3" s="38" t="s">
        <v>364</v>
      </c>
      <c r="K3" s="38" t="s">
        <v>365</v>
      </c>
      <c r="L3" s="38" t="s">
        <v>366</v>
      </c>
      <c r="M3" s="38" t="s">
        <v>367</v>
      </c>
      <c r="N3" s="38" t="s">
        <v>368</v>
      </c>
      <c r="O3" s="38" t="s">
        <v>369</v>
      </c>
      <c r="V3" t="s">
        <v>370</v>
      </c>
    </row>
    <row r="4" spans="1:22" ht="18" x14ac:dyDescent="0.2">
      <c r="A4" s="38" t="s">
        <v>371</v>
      </c>
      <c r="B4" s="41">
        <v>68.989999999999995</v>
      </c>
      <c r="C4" s="42" t="b">
        <f>FALSE()</f>
        <v>0</v>
      </c>
      <c r="D4" t="b">
        <f>TRUE()</f>
        <v>1</v>
      </c>
      <c r="E4" s="61">
        <v>5714401511014</v>
      </c>
      <c r="F4" s="59" t="s">
        <v>581</v>
      </c>
      <c r="G4" s="43"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Duitse</v>
      </c>
      <c r="I4" s="44" t="b">
        <f>TRUE()</f>
        <v>1</v>
      </c>
      <c r="J4" s="45" t="b">
        <v>0</v>
      </c>
      <c r="K4" s="63" t="s">
        <v>601</v>
      </c>
      <c r="L4" s="46" t="b">
        <v>0</v>
      </c>
      <c r="M4" s="47" t="str">
        <f t="shared" ref="M4:M35" si="0">IF(ISBLANK(K4),"",IF(L4, "https://raw.githubusercontent.com/PatrickVibild/TellusAmazonPictures/master/pictures/"&amp;K4&amp;"/1.jpg","https://download.lenovo.com/Images/Parts/"&amp;K4&amp;"/"&amp;K4&amp;"_A.jpg"))</f>
        <v>https://download.lenovo.com/Images/Parts/01ER963/01ER963_A.jpg</v>
      </c>
      <c r="N4" s="47" t="str">
        <f t="shared" ref="N4:N35" si="1">IF(ISBLANK(K4),"",IF(L4, "https://raw.githubusercontent.com/PatrickVibild/TellusAmazonPictures/master/pictures/"&amp;K4&amp;"/2.jpg","https://download.lenovo.com/Images/Parts/"&amp;K4&amp;"/"&amp;K4&amp;"_B.jpg"))</f>
        <v>https://download.lenovo.com/Images/Parts/01ER963/01ER963_B.jpg</v>
      </c>
      <c r="O4" s="48" t="str">
        <f t="shared" ref="O4:O35" si="2">IF(ISBLANK(K4),"",IF(L4, "https://raw.githubusercontent.com/PatrickVibild/TellusAmazonPictures/master/pictures/"&amp;K4&amp;"/3.jpg","https://download.lenovo.com/Images/Parts/"&amp;K4&amp;"/"&amp;K4&amp;"_details.jpg"))</f>
        <v>https://download.lenovo.com/Images/Parts/01ER963/01ER963_details.jpg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43">
        <f>MATCH(G4,options!$D$1:$D$20,0)</f>
        <v>1</v>
      </c>
    </row>
    <row r="5" spans="1:22" ht="18" x14ac:dyDescent="0.2">
      <c r="A5" s="38" t="s">
        <v>373</v>
      </c>
      <c r="B5" s="41">
        <v>68.989999999999995</v>
      </c>
      <c r="C5" s="42" t="b">
        <f>FALSE()</f>
        <v>0</v>
      </c>
      <c r="D5" s="42" t="b">
        <f>TRUE()</f>
        <v>1</v>
      </c>
      <c r="E5" s="61">
        <v>5714401511021</v>
      </c>
      <c r="F5" s="59" t="s">
        <v>610</v>
      </c>
      <c r="G5" s="43"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Frans</v>
      </c>
      <c r="I5" s="44" t="b">
        <f>TRUE()</f>
        <v>1</v>
      </c>
      <c r="J5" s="45" t="b">
        <v>0</v>
      </c>
      <c r="K5" s="63" t="s">
        <v>602</v>
      </c>
      <c r="L5" s="46" t="b">
        <v>0</v>
      </c>
      <c r="M5" s="47" t="str">
        <f t="shared" si="0"/>
        <v>https://download.lenovo.com/Images/Parts/01ER962/01ER962_A.jpg</v>
      </c>
      <c r="N5" s="47" t="str">
        <f t="shared" si="1"/>
        <v>https://download.lenovo.com/Images/Parts/01ER962/01ER962_B.jpg</v>
      </c>
      <c r="O5" s="48" t="str">
        <f t="shared" si="2"/>
        <v>https://download.lenovo.com/Images/Parts/01ER962/01ER962_details.jpg</v>
      </c>
      <c r="P5" t="str">
        <f t="shared" si="3"/>
        <v/>
      </c>
      <c r="Q5" t="str">
        <f t="shared" si="4"/>
        <v/>
      </c>
      <c r="R5" t="str">
        <f t="shared" si="5"/>
        <v/>
      </c>
      <c r="S5" t="str">
        <f t="shared" si="6"/>
        <v/>
      </c>
      <c r="T5" t="str">
        <f t="shared" si="7"/>
        <v/>
      </c>
      <c r="U5" t="str">
        <f t="shared" si="8"/>
        <v/>
      </c>
      <c r="V5" s="43">
        <f>MATCH(G5,options!$D$1:$D$20,0)</f>
        <v>2</v>
      </c>
    </row>
    <row r="6" spans="1:22" ht="18" x14ac:dyDescent="0.2">
      <c r="A6" s="38" t="s">
        <v>375</v>
      </c>
      <c r="B6" s="49" t="s">
        <v>376</v>
      </c>
      <c r="C6" s="42" t="b">
        <f>FALSE()</f>
        <v>0</v>
      </c>
      <c r="D6" s="42" t="b">
        <f>TRUE()</f>
        <v>1</v>
      </c>
      <c r="E6" s="61">
        <v>5714401511038</v>
      </c>
      <c r="F6" s="59" t="s">
        <v>599</v>
      </c>
      <c r="G6" s="43"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Italiaans</v>
      </c>
      <c r="I6" s="44" t="b">
        <f>TRUE()</f>
        <v>1</v>
      </c>
      <c r="J6" s="45" t="b">
        <v>0</v>
      </c>
      <c r="K6" s="63" t="s">
        <v>603</v>
      </c>
      <c r="L6" s="46" t="b">
        <v>0</v>
      </c>
      <c r="M6" s="47" t="str">
        <f t="shared" si="0"/>
        <v>https://download.lenovo.com/Images/Parts/01ER968/01ER968_A.jpg</v>
      </c>
      <c r="N6" s="47" t="str">
        <f t="shared" si="1"/>
        <v>https://download.lenovo.com/Images/Parts/01ER968/01ER968_B.jpg</v>
      </c>
      <c r="O6" s="48" t="str">
        <f t="shared" si="2"/>
        <v>https://download.lenovo.com/Images/Parts/01ER968/01ER968_details.jpg</v>
      </c>
      <c r="P6" t="str">
        <f t="shared" si="3"/>
        <v/>
      </c>
      <c r="Q6" t="str">
        <f t="shared" si="4"/>
        <v/>
      </c>
      <c r="R6" t="str">
        <f t="shared" si="5"/>
        <v/>
      </c>
      <c r="S6" t="str">
        <f t="shared" si="6"/>
        <v/>
      </c>
      <c r="T6" t="str">
        <f t="shared" si="7"/>
        <v/>
      </c>
      <c r="U6" t="str">
        <f t="shared" si="8"/>
        <v/>
      </c>
      <c r="V6" s="43">
        <f>MATCH(G6,options!$D$1:$D$20,0)</f>
        <v>3</v>
      </c>
    </row>
    <row r="7" spans="1:22" ht="18" x14ac:dyDescent="0.2">
      <c r="A7" s="38" t="s">
        <v>378</v>
      </c>
      <c r="B7" s="50" t="str">
        <f>IF(B6=options!C1,"41","41")</f>
        <v>41</v>
      </c>
      <c r="C7" s="42" t="b">
        <f>FALSE()</f>
        <v>0</v>
      </c>
      <c r="D7" s="42" t="b">
        <f>TRUE()</f>
        <v>1</v>
      </c>
      <c r="E7" s="61">
        <v>5714401511045</v>
      </c>
      <c r="F7" s="59" t="s">
        <v>582</v>
      </c>
      <c r="G7" s="43"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Spaans</v>
      </c>
      <c r="I7" s="44" t="b">
        <f>TRUE()</f>
        <v>1</v>
      </c>
      <c r="J7" s="45" t="b">
        <v>0</v>
      </c>
      <c r="K7" s="63" t="s">
        <v>604</v>
      </c>
      <c r="L7" s="46" t="b">
        <v>0</v>
      </c>
      <c r="M7" s="47" t="str">
        <f t="shared" si="0"/>
        <v>https://download.lenovo.com/Images/Parts/01ER961/01ER961_A.jpg</v>
      </c>
      <c r="N7" s="47" t="str">
        <f t="shared" si="1"/>
        <v>https://download.lenovo.com/Images/Parts/01ER961/01ER961_B.jpg</v>
      </c>
      <c r="O7" s="48" t="str">
        <f t="shared" si="2"/>
        <v>https://download.lenovo.com/Images/Parts/01ER961/01ER961_details.jpg</v>
      </c>
      <c r="P7" t="str">
        <f t="shared" si="3"/>
        <v/>
      </c>
      <c r="Q7" t="str">
        <f t="shared" si="4"/>
        <v/>
      </c>
      <c r="R7" t="str">
        <f t="shared" si="5"/>
        <v/>
      </c>
      <c r="S7" t="str">
        <f t="shared" si="6"/>
        <v/>
      </c>
      <c r="T7" t="str">
        <f t="shared" si="7"/>
        <v/>
      </c>
      <c r="U7" t="str">
        <f t="shared" si="8"/>
        <v/>
      </c>
      <c r="V7" s="43">
        <f>MATCH(G7,options!$D$1:$D$20,0)</f>
        <v>4</v>
      </c>
    </row>
    <row r="8" spans="1:22" ht="18" x14ac:dyDescent="0.2">
      <c r="A8" s="38" t="s">
        <v>380</v>
      </c>
      <c r="B8" s="50" t="str">
        <f>IF(B6=options!C1,"17","17")</f>
        <v>17</v>
      </c>
      <c r="C8" s="42" t="b">
        <f>FALSE()</f>
        <v>0</v>
      </c>
      <c r="D8" s="42" t="b">
        <f>TRUE()</f>
        <v>1</v>
      </c>
      <c r="E8" s="61">
        <v>5714401511052</v>
      </c>
      <c r="F8" s="59" t="s">
        <v>600</v>
      </c>
      <c r="G8" s="43"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44" t="b">
        <f>TRUE()</f>
        <v>1</v>
      </c>
      <c r="J8" s="45" t="b">
        <v>0</v>
      </c>
      <c r="K8" s="63" t="s">
        <v>605</v>
      </c>
      <c r="L8" s="46" t="b">
        <v>0</v>
      </c>
      <c r="M8" s="47" t="str">
        <f t="shared" si="0"/>
        <v>https://download.lenovo.com/Images/Parts/01ER980/01ER980_A.jpg</v>
      </c>
      <c r="N8" s="47" t="str">
        <f t="shared" si="1"/>
        <v>https://download.lenovo.com/Images/Parts/01ER980/01ER980_B.jpg</v>
      </c>
      <c r="O8" s="48" t="str">
        <f t="shared" si="2"/>
        <v>https://download.lenovo.com/Images/Parts/01ER980/01ER980_details.jpg</v>
      </c>
      <c r="P8" t="str">
        <f t="shared" si="3"/>
        <v/>
      </c>
      <c r="Q8" t="str">
        <f t="shared" si="4"/>
        <v/>
      </c>
      <c r="R8" t="str">
        <f t="shared" si="5"/>
        <v/>
      </c>
      <c r="S8" t="str">
        <f t="shared" si="6"/>
        <v/>
      </c>
      <c r="T8" t="str">
        <f t="shared" si="7"/>
        <v/>
      </c>
      <c r="U8" t="str">
        <f t="shared" si="8"/>
        <v/>
      </c>
      <c r="V8" s="43">
        <f>MATCH(G8,options!$D$1:$D$20,0)</f>
        <v>5</v>
      </c>
    </row>
    <row r="9" spans="1:22" ht="18" x14ac:dyDescent="0.2">
      <c r="A9" s="38" t="s">
        <v>382</v>
      </c>
      <c r="B9" s="50" t="str">
        <f>IF(B6=options!C1,"5","5")</f>
        <v>5</v>
      </c>
      <c r="C9" t="b">
        <f>FALSE()</f>
        <v>0</v>
      </c>
      <c r="D9" t="b">
        <f>FALSE()</f>
        <v>0</v>
      </c>
      <c r="E9" s="61">
        <v>5714401511069</v>
      </c>
      <c r="F9" s="59" t="s">
        <v>611</v>
      </c>
      <c r="G9" s="43"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Scandinavisch - Scandinavisch</v>
      </c>
      <c r="I9" s="44" t="b">
        <f>TRUE()</f>
        <v>1</v>
      </c>
      <c r="J9" s="45" t="b">
        <v>0</v>
      </c>
      <c r="K9" s="63" t="s">
        <v>606</v>
      </c>
      <c r="L9" s="46" t="b">
        <v>0</v>
      </c>
      <c r="M9" s="47" t="str">
        <f t="shared" si="0"/>
        <v>https://download.lenovo.com/Images/Parts/01ER971/01ER971_A.jpg</v>
      </c>
      <c r="N9" s="47" t="str">
        <f t="shared" si="1"/>
        <v>https://download.lenovo.com/Images/Parts/01ER971/01ER971_B.jpg</v>
      </c>
      <c r="O9" s="48" t="str">
        <f t="shared" si="2"/>
        <v>https://download.lenovo.com/Images/Parts/01ER971/01ER971_details.jpg</v>
      </c>
      <c r="P9" t="str">
        <f t="shared" si="3"/>
        <v/>
      </c>
      <c r="Q9" t="str">
        <f t="shared" si="4"/>
        <v/>
      </c>
      <c r="R9" t="str">
        <f t="shared" si="5"/>
        <v/>
      </c>
      <c r="S9" t="str">
        <f t="shared" si="6"/>
        <v/>
      </c>
      <c r="T9" t="str">
        <f t="shared" si="7"/>
        <v/>
      </c>
      <c r="U9" t="str">
        <f t="shared" si="8"/>
        <v/>
      </c>
      <c r="V9" s="43">
        <f>MATCH(G9,options!$D$1:$D$20,0)</f>
        <v>6</v>
      </c>
    </row>
    <row r="10" spans="1:22" ht="18" x14ac:dyDescent="0.2">
      <c r="A10" t="s">
        <v>384</v>
      </c>
      <c r="B10" s="51"/>
      <c r="C10" s="42" t="b">
        <f>FALSE()</f>
        <v>0</v>
      </c>
      <c r="D10" s="42" t="b">
        <f>FALSE()</f>
        <v>0</v>
      </c>
      <c r="E10" s="62">
        <v>5714401511076</v>
      </c>
      <c r="F10" s="59" t="s">
        <v>583</v>
      </c>
      <c r="G10" s="43"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Belgisch</v>
      </c>
      <c r="I10" s="44" t="b">
        <f>TRUE()</f>
        <v>1</v>
      </c>
      <c r="J10" s="45" t="b">
        <v>0</v>
      </c>
      <c r="K10" s="63" t="s">
        <v>607</v>
      </c>
      <c r="L10" s="46" t="b">
        <v>0</v>
      </c>
      <c r="M10" s="47" t="str">
        <f t="shared" si="0"/>
        <v>https://download.lenovo.com/Images/Parts/01ER957/01ER957_A.jpg</v>
      </c>
      <c r="N10" s="47" t="str">
        <f t="shared" si="1"/>
        <v>https://download.lenovo.com/Images/Parts/01ER957/01ER957_B.jpg</v>
      </c>
      <c r="O10" s="48" t="str">
        <f t="shared" si="2"/>
        <v>https://download.lenovo.com/Images/Parts/01ER957/01ER957_details.jpg</v>
      </c>
      <c r="P10" t="str">
        <f t="shared" si="3"/>
        <v/>
      </c>
      <c r="Q10" t="str">
        <f t="shared" si="4"/>
        <v/>
      </c>
      <c r="R10" t="str">
        <f t="shared" si="5"/>
        <v/>
      </c>
      <c r="S10" t="str">
        <f t="shared" si="6"/>
        <v/>
      </c>
      <c r="T10" t="str">
        <f t="shared" si="7"/>
        <v/>
      </c>
      <c r="U10" t="str">
        <f t="shared" si="8"/>
        <v/>
      </c>
      <c r="V10" s="43">
        <f>MATCH(G10,options!$D$1:$D$20,0)</f>
        <v>7</v>
      </c>
    </row>
    <row r="11" spans="1:22" ht="18" x14ac:dyDescent="0.2">
      <c r="A11" s="38" t="s">
        <v>386</v>
      </c>
      <c r="B11" s="41">
        <v>150</v>
      </c>
      <c r="C11" s="42" t="b">
        <f>FALSE()</f>
        <v>0</v>
      </c>
      <c r="D11" s="42" t="b">
        <f>FALSE()</f>
        <v>0</v>
      </c>
      <c r="E11" s="62">
        <v>5714401511083</v>
      </c>
      <c r="F11" s="59" t="s">
        <v>620</v>
      </c>
      <c r="G11" s="43"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Bulgaars</v>
      </c>
      <c r="I11" s="44" t="b">
        <f>TRUE()</f>
        <v>1</v>
      </c>
      <c r="J11" s="45" t="b">
        <v>0</v>
      </c>
      <c r="K11" s="63" t="s">
        <v>608</v>
      </c>
      <c r="L11" s="46" t="b">
        <v>0</v>
      </c>
      <c r="M11" s="47" t="str">
        <f t="shared" si="0"/>
        <v>https://download.lenovo.com/Images/Parts/01ER958/01ER958_A.jpg</v>
      </c>
      <c r="N11" s="47" t="str">
        <f t="shared" si="1"/>
        <v>https://download.lenovo.com/Images/Parts/01ER958/01ER958_B.jpg</v>
      </c>
      <c r="O11" s="48" t="str">
        <f t="shared" si="2"/>
        <v>https://download.lenovo.com/Images/Parts/01ER958/01ER958_details.jpg</v>
      </c>
      <c r="P11" t="str">
        <f t="shared" si="3"/>
        <v/>
      </c>
      <c r="Q11" t="str">
        <f t="shared" si="4"/>
        <v/>
      </c>
      <c r="R11" t="str">
        <f t="shared" si="5"/>
        <v/>
      </c>
      <c r="S11" t="str">
        <f t="shared" si="6"/>
        <v/>
      </c>
      <c r="T11" t="str">
        <f t="shared" si="7"/>
        <v/>
      </c>
      <c r="U11" t="str">
        <f t="shared" si="8"/>
        <v/>
      </c>
      <c r="V11" s="43">
        <f>MATCH(G11,options!$D$1:$D$20,0)</f>
        <v>8</v>
      </c>
    </row>
    <row r="12" spans="1:22" ht="18" x14ac:dyDescent="0.2">
      <c r="B12" s="51"/>
      <c r="C12" s="42" t="b">
        <f>FALSE()</f>
        <v>0</v>
      </c>
      <c r="D12" s="42" t="b">
        <f>FALSE()</f>
        <v>0</v>
      </c>
      <c r="E12" s="62">
        <v>5714401511090</v>
      </c>
      <c r="F12" s="59" t="s">
        <v>621</v>
      </c>
      <c r="G12" s="43"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Tsjechisch</v>
      </c>
      <c r="I12" s="44" t="b">
        <f>TRUE()</f>
        <v>1</v>
      </c>
      <c r="J12" s="45" t="b">
        <v>0</v>
      </c>
      <c r="K12" s="63" t="s">
        <v>609</v>
      </c>
      <c r="L12" s="46" t="b">
        <v>0</v>
      </c>
      <c r="M12" s="47" t="str">
        <f>IF(ISBLANK(K12),"",IF(L12, "https://raw.githubusercontent.com/PatrickVibild/TellusAmazonPictures/master/pictures/"&amp;K12&amp;"/1.jpg","https://download.lenovo.com/Images/Parts/"&amp;K12&amp;"/"&amp;K12&amp;"_A.jpg"))</f>
        <v>https://download.lenovo.com/Images/Parts/01ER959/01ER959_A.jpg</v>
      </c>
      <c r="N12" s="47" t="str">
        <f>IF(ISBLANK(K12),"",IF(L12, "https://raw.githubusercontent.com/PatrickVibild/TellusAmazonPictures/master/pictures/"&amp;K12&amp;"/2.jpg","https://download.lenovo.com/Images/Parts/"&amp;K12&amp;"/"&amp;K12&amp;"_B.jpg"))</f>
        <v>https://download.lenovo.com/Images/Parts/01ER959/01ER959_B.jpg</v>
      </c>
      <c r="O12" s="48" t="str">
        <f t="shared" si="2"/>
        <v>https://download.lenovo.com/Images/Parts/01ER959/01ER959_details.jpg</v>
      </c>
      <c r="P12" t="str">
        <f>IF(ISBLANK(K12),"",IF(L12, "https://raw.githubusercontent.com/PatrickVibild/TellusAmazonPictures/master/pictures/"&amp;K12&amp;"/4.jpg", ""))</f>
        <v/>
      </c>
      <c r="Q12" t="str">
        <f>IF(ISBLANK(K12),"",IF(L12, "https://raw.githubusercontent.com/PatrickVibild/TellusAmazonPictures/master/pictures/"&amp;K12&amp;"/5.jpg", ""))</f>
        <v/>
      </c>
      <c r="R12" t="str">
        <f>IF(ISBLANK(K12),"",IF(L12, "https://raw.githubusercontent.com/PatrickVibild/TellusAmazonPictures/master/pictures/"&amp;K12&amp;"/6.jpg", ""))</f>
        <v/>
      </c>
      <c r="S12" t="str">
        <f>IF(ISBLANK(K12),"",IF(L12, "https://raw.githubusercontent.com/PatrickVibild/TellusAmazonPictures/master/pictures/"&amp;K12&amp;"/7.jpg", ""))</f>
        <v/>
      </c>
      <c r="T12" t="str">
        <f>IF(ISBLANK(K12),"",IF(L12, "https://raw.githubusercontent.com/PatrickVibild/TellusAmazonPictures/master/pictures/"&amp;K12&amp;"/8.jpg",""))</f>
        <v/>
      </c>
      <c r="U12" t="str">
        <f>IF(ISBLANK(K12),"",IF(L12, "https://raw.githubusercontent.com/PatrickVibild/TellusAmazonPictures/master/pictures/"&amp;K12&amp;"/9.jpg", ""))</f>
        <v/>
      </c>
      <c r="V12" s="43">
        <f>MATCH(G12,options!$D$1:$D$20,0)</f>
        <v>20</v>
      </c>
    </row>
    <row r="13" spans="1:22" ht="18" x14ac:dyDescent="0.2">
      <c r="A13" s="38" t="s">
        <v>389</v>
      </c>
      <c r="B13" s="37" t="s">
        <v>585</v>
      </c>
      <c r="C13" s="42" t="b">
        <f>FALSE()</f>
        <v>0</v>
      </c>
      <c r="D13" s="42" t="b">
        <f>FALSE()</f>
        <v>0</v>
      </c>
      <c r="E13" s="62">
        <v>5714401511106</v>
      </c>
      <c r="F13" s="59" t="s">
        <v>622</v>
      </c>
      <c r="G13" s="43"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Deens</v>
      </c>
      <c r="I13" s="44" t="b">
        <f>TRUE()</f>
        <v>1</v>
      </c>
      <c r="J13" s="45" t="b">
        <v>0</v>
      </c>
      <c r="K13" s="63" t="s">
        <v>612</v>
      </c>
      <c r="L13" s="46" t="b">
        <v>0</v>
      </c>
      <c r="M13" s="47" t="str">
        <f>IF(ISBLANK(K13),"",IF(L13, "https://raw.githubusercontent.com/PatrickVibild/TellusAmazonPictures/master/pictures/"&amp;K13&amp;"/1.jpg","https://download.lenovo.com/Images/Parts/"&amp;K13&amp;"/"&amp;K13&amp;"_A.jpg"))</f>
        <v>https://download.lenovo.com/Images/Parts/01ER960/01ER960_A.jpg</v>
      </c>
      <c r="N13" s="47" t="str">
        <f>IF(ISBLANK(K13),"",IF(L13, "https://raw.githubusercontent.com/PatrickVibild/TellusAmazonPictures/master/pictures/"&amp;K13&amp;"/2.jpg","https://download.lenovo.com/Images/Parts/"&amp;K13&amp;"/"&amp;K13&amp;"_B.jpg"))</f>
        <v>https://download.lenovo.com/Images/Parts/01ER960/01ER960_B.jpg</v>
      </c>
      <c r="O13" s="48" t="str">
        <f t="shared" si="2"/>
        <v>https://download.lenovo.com/Images/Parts/01ER960/01ER960_details.jpg</v>
      </c>
      <c r="P13" t="str">
        <f>IF(ISBLANK(K13),"",IF(L13, "https://raw.githubusercontent.com/PatrickVibild/TellusAmazonPictures/master/pictures/"&amp;K13&amp;"/4.jpg", ""))</f>
        <v/>
      </c>
      <c r="Q13" t="str">
        <f>IF(ISBLANK(K13),"",IF(L13, "https://raw.githubusercontent.com/PatrickVibild/TellusAmazonPictures/master/pictures/"&amp;K13&amp;"/5.jpg", ""))</f>
        <v/>
      </c>
      <c r="R13" t="str">
        <f>IF(ISBLANK(K13),"",IF(L13, "https://raw.githubusercontent.com/PatrickVibild/TellusAmazonPictures/master/pictures/"&amp;K13&amp;"/6.jpg", ""))</f>
        <v/>
      </c>
      <c r="S13" t="str">
        <f>IF(ISBLANK(K13),"",IF(L13, "https://raw.githubusercontent.com/PatrickVibild/TellusAmazonPictures/master/pictures/"&amp;K13&amp;"/7.jpg", ""))</f>
        <v/>
      </c>
      <c r="T13" t="str">
        <f>IF(ISBLANK(K13),"",IF(L13, "https://raw.githubusercontent.com/PatrickVibild/TellusAmazonPictures/master/pictures/"&amp;K13&amp;"/8.jpg",""))</f>
        <v/>
      </c>
      <c r="U13" t="str">
        <f>IF(ISBLANK(K13),"",IF(L13, "https://raw.githubusercontent.com/PatrickVibild/TellusAmazonPictures/master/pictures/"&amp;K13&amp;"/9.jpg", ""))</f>
        <v/>
      </c>
      <c r="V13" s="43">
        <f>MATCH(G13,options!$D$1:$D$20,0)</f>
        <v>9</v>
      </c>
    </row>
    <row r="14" spans="1:22" ht="18" x14ac:dyDescent="0.2">
      <c r="A14" s="38" t="s">
        <v>391</v>
      </c>
      <c r="B14" s="62">
        <v>5714401511991</v>
      </c>
      <c r="C14" s="42" t="b">
        <f>FALSE()</f>
        <v>0</v>
      </c>
      <c r="D14" s="42" t="b">
        <f>FALSE()</f>
        <v>0</v>
      </c>
      <c r="E14" s="62">
        <v>5714401511113</v>
      </c>
      <c r="F14" s="59" t="s">
        <v>623</v>
      </c>
      <c r="G14" s="43"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Hongaars</v>
      </c>
      <c r="I14" s="44" t="b">
        <f>TRUE()</f>
        <v>1</v>
      </c>
      <c r="J14" s="45" t="b">
        <v>0</v>
      </c>
      <c r="K14" s="63" t="s">
        <v>613</v>
      </c>
      <c r="L14" s="46" t="b">
        <v>0</v>
      </c>
      <c r="M14" s="47" t="str">
        <f t="shared" si="0"/>
        <v>https://download.lenovo.com/Images/Parts/01ER966/01ER966_A.jpg</v>
      </c>
      <c r="N14" s="47" t="str">
        <f t="shared" si="1"/>
        <v>https://download.lenovo.com/Images/Parts/01ER966/01ER966_B.jpg</v>
      </c>
      <c r="O14" s="48" t="str">
        <f t="shared" si="2"/>
        <v>https://download.lenovo.com/Images/Parts/01ER966/01ER966_details.jpg</v>
      </c>
      <c r="P14" t="str">
        <f t="shared" si="3"/>
        <v/>
      </c>
      <c r="Q14" t="str">
        <f t="shared" si="4"/>
        <v/>
      </c>
      <c r="R14" t="str">
        <f t="shared" si="5"/>
        <v/>
      </c>
      <c r="S14" t="str">
        <f t="shared" si="6"/>
        <v/>
      </c>
      <c r="T14" t="str">
        <f t="shared" si="7"/>
        <v/>
      </c>
      <c r="U14" t="str">
        <f t="shared" si="8"/>
        <v/>
      </c>
      <c r="V14" s="43">
        <f>MATCH(G14,options!$D$1:$D$20,0)</f>
        <v>19</v>
      </c>
    </row>
    <row r="15" spans="1:22" ht="18" x14ac:dyDescent="0.2">
      <c r="B15" s="51"/>
      <c r="C15" s="42" t="b">
        <f>FALSE()</f>
        <v>0</v>
      </c>
      <c r="D15" s="42" t="b">
        <f>FALSE()</f>
        <v>0</v>
      </c>
      <c r="E15" s="62">
        <v>5714401511120</v>
      </c>
      <c r="F15" s="59" t="s">
        <v>624</v>
      </c>
      <c r="G15" s="43"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Nederlands</v>
      </c>
      <c r="I15" s="44" t="b">
        <f>TRUE()</f>
        <v>1</v>
      </c>
      <c r="J15" s="45" t="b">
        <v>0</v>
      </c>
      <c r="K15" s="63" t="s">
        <v>614</v>
      </c>
      <c r="L15" s="46" t="b">
        <v>0</v>
      </c>
      <c r="M15" s="47" t="str">
        <f t="shared" si="0"/>
        <v>https://download.lenovo.com/Images/Parts/01ER970/01ER970_A.jpg</v>
      </c>
      <c r="N15" s="47" t="str">
        <f t="shared" si="1"/>
        <v>https://download.lenovo.com/Images/Parts/01ER970/01ER970_B.jpg</v>
      </c>
      <c r="O15" s="48" t="str">
        <f t="shared" si="2"/>
        <v>https://download.lenovo.com/Images/Parts/01ER970/01ER970_details.jpg</v>
      </c>
      <c r="P15" t="str">
        <f t="shared" si="3"/>
        <v/>
      </c>
      <c r="Q15" t="str">
        <f t="shared" si="4"/>
        <v/>
      </c>
      <c r="R15" t="str">
        <f t="shared" si="5"/>
        <v/>
      </c>
      <c r="S15" t="str">
        <f t="shared" si="6"/>
        <v/>
      </c>
      <c r="T15" t="str">
        <f t="shared" si="7"/>
        <v/>
      </c>
      <c r="U15" t="str">
        <f t="shared" si="8"/>
        <v/>
      </c>
      <c r="V15" s="43">
        <f>MATCH(G15,options!$D$1:$D$20,0)</f>
        <v>10</v>
      </c>
    </row>
    <row r="16" spans="1:22" ht="18" x14ac:dyDescent="0.2">
      <c r="A16" s="38" t="s">
        <v>394</v>
      </c>
      <c r="B16" s="39" t="s">
        <v>395</v>
      </c>
      <c r="C16" s="42" t="b">
        <f>FALSE()</f>
        <v>0</v>
      </c>
      <c r="D16" s="42" t="b">
        <f>FALSE()</f>
        <v>0</v>
      </c>
      <c r="E16" s="62">
        <v>5714401511137</v>
      </c>
      <c r="F16" s="59" t="s">
        <v>625</v>
      </c>
      <c r="G16" s="43"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Noors</v>
      </c>
      <c r="I16" s="44" t="b">
        <f>TRUE()</f>
        <v>1</v>
      </c>
      <c r="J16" s="45" t="b">
        <v>0</v>
      </c>
      <c r="K16" s="63" t="s">
        <v>606</v>
      </c>
      <c r="L16" s="46" t="b">
        <v>0</v>
      </c>
      <c r="M16" s="47" t="str">
        <f t="shared" ref="M16" si="9">IF(ISBLANK(K16),"",IF(L16, "https://raw.githubusercontent.com/PatrickVibild/TellusAmazonPictures/master/pictures/"&amp;K16&amp;"/1.jpg","https://download.lenovo.com/Images/Parts/"&amp;K16&amp;"/"&amp;K16&amp;"_A.jpg"))</f>
        <v>https://download.lenovo.com/Images/Parts/01ER971/01ER971_A.jpg</v>
      </c>
      <c r="N16" s="47" t="str">
        <f t="shared" ref="N16" si="10">IF(ISBLANK(K16),"",IF(L16, "https://raw.githubusercontent.com/PatrickVibild/TellusAmazonPictures/master/pictures/"&amp;K16&amp;"/2.jpg","https://download.lenovo.com/Images/Parts/"&amp;K16&amp;"/"&amp;K16&amp;"_B.jpg"))</f>
        <v>https://download.lenovo.com/Images/Parts/01ER971/01ER971_B.jpg</v>
      </c>
      <c r="O16" s="48" t="str">
        <f t="shared" si="2"/>
        <v>https://download.lenovo.com/Images/Parts/01ER971/01ER971_details.jpg</v>
      </c>
      <c r="P16" t="str">
        <f t="shared" si="3"/>
        <v/>
      </c>
      <c r="Q16" t="str">
        <f t="shared" si="4"/>
        <v/>
      </c>
      <c r="R16" t="str">
        <f t="shared" si="5"/>
        <v/>
      </c>
      <c r="S16" t="str">
        <f t="shared" si="6"/>
        <v/>
      </c>
      <c r="T16" t="str">
        <f t="shared" si="7"/>
        <v/>
      </c>
      <c r="U16" t="str">
        <f t="shared" si="8"/>
        <v/>
      </c>
      <c r="V16" s="43">
        <f>MATCH(G16,options!$D$1:$D$20,0)</f>
        <v>11</v>
      </c>
    </row>
    <row r="17" spans="1:22" ht="15" x14ac:dyDescent="0.2">
      <c r="B17" s="51"/>
      <c r="C17" s="42" t="b">
        <f>FALSE()</f>
        <v>0</v>
      </c>
      <c r="D17" s="42" t="b">
        <f>FALSE()</f>
        <v>0</v>
      </c>
      <c r="E17" s="62">
        <v>5714401511144</v>
      </c>
      <c r="F17" s="59" t="s">
        <v>626</v>
      </c>
      <c r="G17" s="43"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Pools</v>
      </c>
      <c r="I17" s="44" t="b">
        <f>TRUE()</f>
        <v>1</v>
      </c>
      <c r="J17" s="45" t="b">
        <v>0</v>
      </c>
      <c r="K17" s="37"/>
      <c r="L17" s="46" t="b">
        <v>0</v>
      </c>
      <c r="M17" s="47" t="str">
        <f>IF(ISBLANK(K17),"",IF(L17, "https://raw.githubusercontent.com/PatrickVibild/TellusAmazonPictures/master/pictures/"&amp;K17&amp;"/1.jpg","https://download.lenovo.com/Images/Parts/"&amp;K17&amp;"/"&amp;K17&amp;"_A.jpg"))</f>
        <v/>
      </c>
      <c r="N17" s="47" t="str">
        <f>IF(ISBLANK(K17),"",IF(L17, "https://raw.githubusercontent.com/PatrickVibild/TellusAmazonPictures/master/pictures/"&amp;K17&amp;"/2.jpg","https://download.lenovo.com/Images/Parts/"&amp;K17&amp;"/"&amp;K17&amp;"_B.jpg"))</f>
        <v/>
      </c>
      <c r="O17" s="48" t="str">
        <f t="shared" si="2"/>
        <v/>
      </c>
      <c r="P17" t="str">
        <f>IF(ISBLANK(K17),"",IF(L17, "https://raw.githubusercontent.com/PatrickVibild/TellusAmazonPictures/master/pictures/"&amp;K17&amp;"/4.jpg", ""))</f>
        <v/>
      </c>
      <c r="Q17" t="str">
        <f>IF(ISBLANK(K17),"",IF(L17, "https://raw.githubusercontent.com/PatrickVibild/TellusAmazonPictures/master/pictures/"&amp;K17&amp;"/5.jpg", ""))</f>
        <v/>
      </c>
      <c r="R17" t="str">
        <f>IF(ISBLANK(K17),"",IF(L17, "https://raw.githubusercontent.com/PatrickVibild/TellusAmazonPictures/master/pictures/"&amp;K17&amp;"/6.jpg", ""))</f>
        <v/>
      </c>
      <c r="S17" t="str">
        <f>IF(ISBLANK(K17),"",IF(L17, "https://raw.githubusercontent.com/PatrickVibild/TellusAmazonPictures/master/pictures/"&amp;K17&amp;"/7.jpg", ""))</f>
        <v/>
      </c>
      <c r="T17" t="str">
        <f>IF(ISBLANK(K17),"",IF(L17, "https://raw.githubusercontent.com/PatrickVibild/TellusAmazonPictures/master/pictures/"&amp;K17&amp;"/8.jpg",""))</f>
        <v/>
      </c>
      <c r="U17" t="str">
        <f>IF(ISBLANK(K17),"",IF(L17, "https://raw.githubusercontent.com/PatrickVibild/TellusAmazonPictures/master/pictures/"&amp;K17&amp;"/9.jpg", ""))</f>
        <v/>
      </c>
      <c r="V17" s="43">
        <f>MATCH(G17,options!$D$1:$D$20,0)</f>
        <v>12</v>
      </c>
    </row>
    <row r="18" spans="1:22" ht="18" x14ac:dyDescent="0.2">
      <c r="A18" s="38" t="s">
        <v>398</v>
      </c>
      <c r="B18" s="41">
        <v>5</v>
      </c>
      <c r="C18" s="42" t="b">
        <f>FALSE()</f>
        <v>0</v>
      </c>
      <c r="D18" s="42" t="b">
        <f>FALSE()</f>
        <v>0</v>
      </c>
      <c r="E18" s="62">
        <v>5714401511151</v>
      </c>
      <c r="F18" s="59" t="s">
        <v>627</v>
      </c>
      <c r="G18" s="43"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Portugees</v>
      </c>
      <c r="I18" s="44" t="b">
        <f>TRUE()</f>
        <v>1</v>
      </c>
      <c r="J18" s="45" t="b">
        <v>0</v>
      </c>
      <c r="K18" s="63" t="s">
        <v>615</v>
      </c>
      <c r="L18" s="46" t="b">
        <v>0</v>
      </c>
      <c r="M18" s="47" t="str">
        <f>IF(ISBLANK(K18),"",IF(L18, "https://raw.githubusercontent.com/PatrickVibild/TellusAmazonPictures/master/pictures/"&amp;K18&amp;"/1.jpg","https://download.lenovo.com/Images/Parts/"&amp;K18&amp;"/"&amp;K18&amp;"_A.jpg"))</f>
        <v>https://download.lenovo.com/Images/Parts/01ER973/01ER973_A.jpg</v>
      </c>
      <c r="N18" s="47" t="str">
        <f>IF(ISBLANK(K18),"",IF(L18, "https://raw.githubusercontent.com/PatrickVibild/TellusAmazonPictures/master/pictures/"&amp;K18&amp;"/2.jpg","https://download.lenovo.com/Images/Parts/"&amp;K18&amp;"/"&amp;K18&amp;"_B.jpg"))</f>
        <v>https://download.lenovo.com/Images/Parts/01ER973/01ER973_B.jpg</v>
      </c>
      <c r="O18" s="48" t="str">
        <f t="shared" si="2"/>
        <v>https://download.lenovo.com/Images/Parts/01ER973/01ER973_details.jpg</v>
      </c>
      <c r="P18" t="str">
        <f>IF(ISBLANK(K18),"",IF(L18, "https://raw.githubusercontent.com/PatrickVibild/TellusAmazonPictures/master/pictures/"&amp;K18&amp;"/4.jpg", ""))</f>
        <v/>
      </c>
      <c r="Q18" t="str">
        <f>IF(ISBLANK(K18),"",IF(L18, "https://raw.githubusercontent.com/PatrickVibild/TellusAmazonPictures/master/pictures/"&amp;K18&amp;"/5.jpg", ""))</f>
        <v/>
      </c>
      <c r="R18" t="str">
        <f>IF(ISBLANK(K18),"",IF(L18, "https://raw.githubusercontent.com/PatrickVibild/TellusAmazonPictures/master/pictures/"&amp;K18&amp;"/6.jpg", ""))</f>
        <v/>
      </c>
      <c r="S18" t="str">
        <f>IF(ISBLANK(K18),"",IF(L18, "https://raw.githubusercontent.com/PatrickVibild/TellusAmazonPictures/master/pictures/"&amp;K18&amp;"/7.jpg", ""))</f>
        <v/>
      </c>
      <c r="T18" t="str">
        <f>IF(ISBLANK(K18),"",IF(L18, "https://raw.githubusercontent.com/PatrickVibild/TellusAmazonPictures/master/pictures/"&amp;K18&amp;"/8.jpg",""))</f>
        <v/>
      </c>
      <c r="U18" t="str">
        <f>IF(ISBLANK(K18),"",IF(L18, "https://raw.githubusercontent.com/PatrickVibild/TellusAmazonPictures/master/pictures/"&amp;K18&amp;"/9.jpg", ""))</f>
        <v/>
      </c>
      <c r="V18" s="43">
        <f>MATCH(G18,options!$D$1:$D$20,0)</f>
        <v>13</v>
      </c>
    </row>
    <row r="19" spans="1:22" ht="18" x14ac:dyDescent="0.2">
      <c r="B19" s="51"/>
      <c r="C19" s="42" t="b">
        <f>FALSE()</f>
        <v>0</v>
      </c>
      <c r="D19" s="42" t="b">
        <f>FALSE()</f>
        <v>0</v>
      </c>
      <c r="E19" s="62">
        <v>5714401511168</v>
      </c>
      <c r="F19" s="59" t="s">
        <v>628</v>
      </c>
      <c r="G19" s="43"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Zweeds – Finsh</v>
      </c>
      <c r="I19" s="44" t="b">
        <f>TRUE()</f>
        <v>1</v>
      </c>
      <c r="J19" s="45" t="b">
        <v>0</v>
      </c>
      <c r="K19" s="63" t="s">
        <v>616</v>
      </c>
      <c r="L19" s="46" t="b">
        <v>0</v>
      </c>
      <c r="M19" s="47" t="str">
        <f t="shared" si="0"/>
        <v>https://download.lenovo.com/Images/Parts/01ER977/01ER977_A.jpg</v>
      </c>
      <c r="N19" s="47" t="str">
        <f t="shared" si="1"/>
        <v>https://download.lenovo.com/Images/Parts/01ER977/01ER977_B.jpg</v>
      </c>
      <c r="O19" s="48" t="str">
        <f t="shared" si="2"/>
        <v>https://download.lenovo.com/Images/Parts/01ER977/01ER977_details.jpg</v>
      </c>
      <c r="P19" t="str">
        <f t="shared" si="3"/>
        <v/>
      </c>
      <c r="Q19" t="str">
        <f t="shared" si="4"/>
        <v/>
      </c>
      <c r="R19" t="str">
        <f t="shared" si="5"/>
        <v/>
      </c>
      <c r="S19" t="str">
        <f t="shared" si="6"/>
        <v/>
      </c>
      <c r="T19" t="str">
        <f t="shared" si="7"/>
        <v/>
      </c>
      <c r="U19" t="str">
        <f t="shared" si="8"/>
        <v/>
      </c>
      <c r="V19" s="43">
        <f>MATCH(G19,options!$D$1:$D$20,0)</f>
        <v>14</v>
      </c>
    </row>
    <row r="20" spans="1:22" ht="18" x14ac:dyDescent="0.2">
      <c r="A20" s="38" t="s">
        <v>401</v>
      </c>
      <c r="B20" s="52" t="s">
        <v>417</v>
      </c>
      <c r="C20" s="42" t="b">
        <f>FALSE()</f>
        <v>0</v>
      </c>
      <c r="D20" s="42" t="b">
        <f>FALSE()</f>
        <v>0</v>
      </c>
      <c r="E20" s="62">
        <v>5714401511175</v>
      </c>
      <c r="F20" s="59" t="s">
        <v>584</v>
      </c>
      <c r="G20" s="43"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Zwitsers</v>
      </c>
      <c r="I20" s="44" t="b">
        <f>TRUE()</f>
        <v>1</v>
      </c>
      <c r="J20" s="45" t="b">
        <v>0</v>
      </c>
      <c r="K20" s="63" t="s">
        <v>617</v>
      </c>
      <c r="L20" s="46" t="b">
        <v>0</v>
      </c>
      <c r="M20" s="47" t="str">
        <f t="shared" si="0"/>
        <v>https://download.lenovo.com/Images/Parts/01ER951/01ER951_A.jpg</v>
      </c>
      <c r="N20" s="47" t="str">
        <f t="shared" si="1"/>
        <v>https://download.lenovo.com/Images/Parts/01ER951/01ER951_B.jpg</v>
      </c>
      <c r="O20" s="48" t="str">
        <f t="shared" si="2"/>
        <v>https://download.lenovo.com/Images/Parts/01ER951/01ER951_details.jpg</v>
      </c>
      <c r="P20" t="str">
        <f t="shared" si="3"/>
        <v/>
      </c>
      <c r="Q20" t="str">
        <f t="shared" si="4"/>
        <v/>
      </c>
      <c r="R20" t="str">
        <f t="shared" si="5"/>
        <v/>
      </c>
      <c r="S20" t="str">
        <f t="shared" si="6"/>
        <v/>
      </c>
      <c r="T20" t="str">
        <f t="shared" si="7"/>
        <v/>
      </c>
      <c r="U20" t="str">
        <f t="shared" si="8"/>
        <v/>
      </c>
      <c r="V20" s="43">
        <f>MATCH(G20,options!$D$1:$D$20,0)</f>
        <v>15</v>
      </c>
    </row>
    <row r="21" spans="1:22" ht="18" x14ac:dyDescent="0.2">
      <c r="B21" s="51"/>
      <c r="C21" s="42" t="b">
        <f>FALSE()</f>
        <v>0</v>
      </c>
      <c r="D21" s="42" t="b">
        <f>TRUE()</f>
        <v>1</v>
      </c>
      <c r="E21" s="62">
        <v>5714401511182</v>
      </c>
      <c r="F21" s="59" t="s">
        <v>629</v>
      </c>
      <c r="G21" s="43"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Internationaal</v>
      </c>
      <c r="I21" s="44" t="b">
        <f>TRUE()</f>
        <v>1</v>
      </c>
      <c r="J21" s="45" t="b">
        <v>0</v>
      </c>
      <c r="K21" s="63" t="s">
        <v>618</v>
      </c>
      <c r="L21" s="46" t="b">
        <v>0</v>
      </c>
      <c r="M21" s="47" t="str">
        <f t="shared" si="0"/>
        <v>https://download.lenovo.com/Images/Parts/01ER981/01ER981_A.jpg</v>
      </c>
      <c r="N21" s="47" t="str">
        <f t="shared" si="1"/>
        <v>https://download.lenovo.com/Images/Parts/01ER981/01ER981_B.jpg</v>
      </c>
      <c r="O21" s="48" t="str">
        <f t="shared" si="2"/>
        <v>https://download.lenovo.com/Images/Parts/01ER981/01ER981_details.jpg</v>
      </c>
      <c r="P21" t="str">
        <f t="shared" si="3"/>
        <v/>
      </c>
      <c r="Q21" t="str">
        <f t="shared" si="4"/>
        <v/>
      </c>
      <c r="R21" t="str">
        <f t="shared" si="5"/>
        <v/>
      </c>
      <c r="S21" t="str">
        <f t="shared" si="6"/>
        <v/>
      </c>
      <c r="T21" t="str">
        <f t="shared" si="7"/>
        <v/>
      </c>
      <c r="U21" t="str">
        <f t="shared" si="8"/>
        <v/>
      </c>
      <c r="V21" s="43">
        <f>MATCH(G21,options!$D$1:$D$20,0)</f>
        <v>16</v>
      </c>
    </row>
    <row r="22" spans="1:22" ht="18" x14ac:dyDescent="0.2">
      <c r="B22" s="51"/>
      <c r="C22" s="42" t="b">
        <f>FALSE()</f>
        <v>0</v>
      </c>
      <c r="D22" s="42" t="b">
        <f>FALSE()</f>
        <v>0</v>
      </c>
      <c r="E22" s="62">
        <v>5714401511199</v>
      </c>
      <c r="F22" s="60" t="s">
        <v>630</v>
      </c>
      <c r="G22" s="43"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Russisch</v>
      </c>
      <c r="I22" s="44" t="b">
        <f>TRUE()</f>
        <v>1</v>
      </c>
      <c r="J22" s="45" t="b">
        <v>0</v>
      </c>
      <c r="K22" s="63" t="s">
        <v>619</v>
      </c>
      <c r="L22" s="64"/>
      <c r="M22" s="47" t="str">
        <f t="shared" si="0"/>
        <v>https://download.lenovo.com/Images/Parts/01ER974/01ER974_A.jpg</v>
      </c>
      <c r="N22" s="47" t="str">
        <f t="shared" si="1"/>
        <v>https://download.lenovo.com/Images/Parts/01ER974/01ER974_B.jpg</v>
      </c>
      <c r="O22" s="48" t="str">
        <f t="shared" si="2"/>
        <v>https://download.lenovo.com/Images/Parts/01ER974/01ER974_details.jpg</v>
      </c>
      <c r="P22" t="str">
        <f t="shared" si="3"/>
        <v/>
      </c>
      <c r="Q22" t="str">
        <f t="shared" si="4"/>
        <v/>
      </c>
      <c r="R22" t="str">
        <f t="shared" si="5"/>
        <v/>
      </c>
      <c r="S22" t="str">
        <f t="shared" si="6"/>
        <v/>
      </c>
      <c r="T22" t="str">
        <f t="shared" si="7"/>
        <v/>
      </c>
      <c r="U22" t="str">
        <f t="shared" si="8"/>
        <v/>
      </c>
      <c r="V22" s="43">
        <f>MATCH(G22,options!$D$1:$D$20,0)</f>
        <v>17</v>
      </c>
    </row>
    <row r="23" spans="1:22" ht="57" x14ac:dyDescent="0.2">
      <c r="A23" s="38" t="s">
        <v>406</v>
      </c>
      <c r="B23" s="39"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42" t="b">
        <v>1</v>
      </c>
      <c r="D23" s="42" t="b">
        <f>FALSE()</f>
        <v>0</v>
      </c>
      <c r="E23" s="62">
        <v>5714401511205</v>
      </c>
      <c r="F23" s="60" t="s">
        <v>631</v>
      </c>
      <c r="G23" s="43"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v>
      </c>
      <c r="I23" s="44" t="b">
        <f>TRUE()</f>
        <v>1</v>
      </c>
      <c r="J23" s="45" t="b">
        <v>0</v>
      </c>
      <c r="K23" s="63" t="s">
        <v>617</v>
      </c>
      <c r="L23" s="46" t="b">
        <v>0</v>
      </c>
      <c r="M23" s="47" t="str">
        <f t="shared" si="0"/>
        <v>https://download.lenovo.com/Images/Parts/01ER951/01ER951_A.jpg</v>
      </c>
      <c r="N23" s="47" t="str">
        <f t="shared" si="1"/>
        <v>https://download.lenovo.com/Images/Parts/01ER951/01ER951_B.jpg</v>
      </c>
      <c r="O23" s="48" t="str">
        <f t="shared" si="2"/>
        <v>https://download.lenovo.com/Images/Parts/01ER951/01ER951_details.jpg</v>
      </c>
      <c r="P23" t="str">
        <f t="shared" si="3"/>
        <v/>
      </c>
      <c r="Q23" t="str">
        <f t="shared" si="4"/>
        <v/>
      </c>
      <c r="R23" t="str">
        <f t="shared" si="5"/>
        <v/>
      </c>
      <c r="S23" t="str">
        <f t="shared" si="6"/>
        <v/>
      </c>
      <c r="T23" t="str">
        <f t="shared" si="7"/>
        <v/>
      </c>
      <c r="U23" t="str">
        <f t="shared" si="8"/>
        <v/>
      </c>
      <c r="V23" s="43">
        <f>MATCH(G23,options!$D$1:$D$20,0)</f>
        <v>18</v>
      </c>
    </row>
    <row r="24" spans="1:22" ht="71" x14ac:dyDescent="0.2">
      <c r="A24" s="38" t="s">
        <v>408</v>
      </c>
      <c r="B24" s="39"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E24" s="61"/>
      <c r="F24" s="37"/>
      <c r="G24" s="43"/>
      <c r="H24" t="e">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#N/A</v>
      </c>
      <c r="I24" s="44"/>
      <c r="J24" s="45"/>
      <c r="K24" s="37"/>
      <c r="L24" s="46" t="b">
        <f>FALSE()</f>
        <v>0</v>
      </c>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t="e">
        <f>MATCH(G24,options!$D$1:$D$20,0)</f>
        <v>#N/A</v>
      </c>
    </row>
    <row r="25" spans="1:22" ht="57" x14ac:dyDescent="0.2">
      <c r="A25" s="38" t="s">
        <v>409</v>
      </c>
      <c r="B25" s="39"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E25" s="61"/>
      <c r="F25" s="37"/>
      <c r="G25" s="43"/>
      <c r="H25" t="e">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#N/A</v>
      </c>
      <c r="I25" s="44"/>
      <c r="J25" s="45"/>
      <c r="K25" s="37"/>
      <c r="L25" s="46" t="b">
        <f>FALSE()</f>
        <v>0</v>
      </c>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t="e">
        <f>MATCH(G25,options!$D$1:$D$20,0)</f>
        <v>#N/A</v>
      </c>
    </row>
    <row r="26" spans="1:22" ht="15" x14ac:dyDescent="0.2">
      <c r="A26" s="38" t="s">
        <v>410</v>
      </c>
      <c r="B26" s="39"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E26" s="61"/>
      <c r="F26" s="37"/>
      <c r="G26" s="43"/>
      <c r="H26" t="e">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#N/A</v>
      </c>
      <c r="I26" s="44"/>
      <c r="J26" s="45"/>
      <c r="K26" s="37"/>
      <c r="L26" s="46" t="b">
        <f>FALSE()</f>
        <v>0</v>
      </c>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t="e">
        <f>MATCH(G26,options!$D$1:$D$20,0)</f>
        <v>#N/A</v>
      </c>
    </row>
    <row r="27" spans="1:22" ht="57" x14ac:dyDescent="0.2">
      <c r="A27" s="38" t="s">
        <v>409</v>
      </c>
      <c r="B27" s="39"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E27" s="61"/>
      <c r="F27" s="37"/>
      <c r="G27" s="43"/>
      <c r="H27" t="e">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#N/A</v>
      </c>
      <c r="I27" s="44"/>
      <c r="J27" s="45"/>
      <c r="K27" s="37"/>
      <c r="L27" s="46" t="b">
        <f>FALSE()</f>
        <v>0</v>
      </c>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t="e">
        <f>MATCH(G27,options!$D$1:$D$20,0)</f>
        <v>#N/A</v>
      </c>
    </row>
    <row r="28" spans="1:22" ht="15" x14ac:dyDescent="0.2">
      <c r="B28" s="53"/>
      <c r="E28" s="61"/>
      <c r="F28" s="37"/>
      <c r="G28" s="43"/>
      <c r="H28" t="e">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#N/A</v>
      </c>
      <c r="I28" s="44"/>
      <c r="J28" s="45"/>
      <c r="K28" s="37"/>
      <c r="L28" s="46" t="b">
        <f>FALSE()</f>
        <v>0</v>
      </c>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t="e">
        <f>MATCH(G28,options!$D$1:$D$20,0)</f>
        <v>#N/A</v>
      </c>
    </row>
    <row r="29" spans="1:22" ht="71" x14ac:dyDescent="0.2">
      <c r="A29" s="38" t="s">
        <v>411</v>
      </c>
      <c r="B29" s="39"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E29" s="61"/>
      <c r="F29" s="37"/>
      <c r="G29" s="43"/>
      <c r="H29" t="e">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#N/A</v>
      </c>
      <c r="I29" s="44"/>
      <c r="J29" s="45"/>
      <c r="K29" s="47"/>
      <c r="L29" s="46" t="b">
        <f>FALSE()</f>
        <v>0</v>
      </c>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t="e">
        <f>MATCH(G29,options!$D$1:$D$20,0)</f>
        <v>#N/A</v>
      </c>
    </row>
    <row r="30" spans="1:22" ht="15" x14ac:dyDescent="0.2">
      <c r="B30" s="53"/>
      <c r="E30" s="61"/>
      <c r="F30" s="37"/>
      <c r="G30" s="43"/>
      <c r="H30" t="e">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#N/A</v>
      </c>
      <c r="I30" s="44"/>
      <c r="J30" s="45"/>
      <c r="K30" s="37"/>
      <c r="L30" s="46" t="b">
        <f>FALSE()</f>
        <v>0</v>
      </c>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t="e">
        <f>MATCH(G30,options!$D$1:$D$20,0)</f>
        <v>#N/A</v>
      </c>
    </row>
    <row r="31" spans="1:22" ht="57" x14ac:dyDescent="0.2">
      <c r="A31" s="38" t="s">
        <v>412</v>
      </c>
      <c r="B31" s="39"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E31" s="61"/>
      <c r="F31" s="37"/>
      <c r="G31" s="43"/>
      <c r="H31" t="e">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#N/A</v>
      </c>
      <c r="I31" s="44"/>
      <c r="J31" s="45"/>
      <c r="K31" s="37"/>
      <c r="L31" s="46" t="b">
        <f>FALSE()</f>
        <v>0</v>
      </c>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t="e">
        <f>MATCH(G31,options!$D$1:$D$20,0)</f>
        <v>#N/A</v>
      </c>
    </row>
    <row r="32" spans="1:22" ht="15" x14ac:dyDescent="0.2">
      <c r="E32" s="61"/>
      <c r="F32" s="37"/>
      <c r="G32" s="43"/>
      <c r="H32" t="e">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#N/A</v>
      </c>
      <c r="I32" s="44"/>
      <c r="J32" s="45"/>
      <c r="K32" s="37"/>
      <c r="L32" s="46" t="b">
        <f>FALSE()</f>
        <v>0</v>
      </c>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t="e">
        <f>MATCH(G32,options!$D$1:$D$20,0)</f>
        <v>#N/A</v>
      </c>
    </row>
    <row r="33" spans="1:22" ht="15" x14ac:dyDescent="0.2">
      <c r="A33" s="38" t="s">
        <v>413</v>
      </c>
      <c r="B33" s="39"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E33" s="61"/>
      <c r="F33" s="37"/>
      <c r="G33" s="43"/>
      <c r="H33" t="e">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#N/A</v>
      </c>
      <c r="I33" s="44"/>
      <c r="J33" s="45"/>
      <c r="K33" s="37"/>
      <c r="L33" s="46" t="b">
        <f>FALSE()</f>
        <v>0</v>
      </c>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t="e">
        <f>MATCH(G33,options!$D$1:$D$20,0)</f>
        <v>#N/A</v>
      </c>
    </row>
    <row r="34" spans="1:22" ht="15" x14ac:dyDescent="0.2">
      <c r="E34" s="61"/>
      <c r="F34" s="37"/>
      <c r="G34" s="43"/>
      <c r="H34" t="e">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#N/A</v>
      </c>
      <c r="I34" s="44"/>
      <c r="J34" s="45"/>
      <c r="K34" s="37"/>
      <c r="L34" s="46" t="b">
        <f>FALSE()</f>
        <v>0</v>
      </c>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t="e">
        <f>MATCH(G34,options!$D$1:$D$20,0)</f>
        <v>#N/A</v>
      </c>
    </row>
    <row r="35" spans="1:22" ht="15" x14ac:dyDescent="0.2">
      <c r="E35" s="61"/>
      <c r="F35" s="37"/>
      <c r="G35" s="43"/>
      <c r="H35" t="e">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#N/A</v>
      </c>
      <c r="I35" s="44"/>
      <c r="J35" s="45"/>
      <c r="K35" s="37"/>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t="e">
        <f>MATCH(G35,options!$D$1:$D$20,0)</f>
        <v>#N/A</v>
      </c>
    </row>
    <row r="36" spans="1:22" ht="14" x14ac:dyDescent="0.15">
      <c r="A36" s="38" t="s">
        <v>414</v>
      </c>
      <c r="B36" s="52" t="s">
        <v>393</v>
      </c>
      <c r="E36" s="37"/>
      <c r="F36" s="37"/>
      <c r="G36" s="43"/>
      <c r="H36" t="e">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#N/A</v>
      </c>
      <c r="I36" s="44"/>
      <c r="J36" s="45"/>
      <c r="K36" s="37"/>
      <c r="L36" s="46" t="b">
        <f>FALSE()</f>
        <v>0</v>
      </c>
      <c r="M36" s="47" t="str">
        <f t="shared" ref="M36:M67" si="11">IF(ISBLANK(K36),"",IF(L36, "https://raw.githubusercontent.com/PatrickVibild/TellusAmazonPictures/master/pictures/"&amp;K36&amp;"/1.jpg","https://download.lenovo.com/Images/Parts/"&amp;K36&amp;"/"&amp;K36&amp;"_A.jpg"))</f>
        <v/>
      </c>
      <c r="N36" s="47" t="str">
        <f t="shared" ref="N36:N67" si="12">IF(ISBLANK(K36),"",IF(L36, "https://raw.githubusercontent.com/PatrickVibild/TellusAmazonPictures/master/pictures/"&amp;K36&amp;"/2.jpg","https://download.lenovo.com/Images/Parts/"&amp;K36&amp;"/"&amp;K36&amp;"_B.jpg"))</f>
        <v/>
      </c>
      <c r="O36" s="48" t="str">
        <f t="shared" ref="O36:O67" si="13">IF(ISBLANK(K36),"",IF(L36, "https://raw.githubusercontent.com/PatrickVibild/TellusAmazonPictures/master/pictures/"&amp;K36&amp;"/3.jpg","https://download.lenovo.com/Images/Parts/"&amp;K36&amp;"/"&amp;K36&amp;"_details.jpg"))</f>
        <v/>
      </c>
      <c r="P36" t="str">
        <f t="shared" ref="P36:P67" si="14">IF(ISBLANK(K36),"",IF(L36, "https://raw.githubusercontent.com/PatrickVibild/TellusAmazonPictures/master/pictures/"&amp;K36&amp;"/4.jpg", ""))</f>
        <v/>
      </c>
      <c r="Q36" t="str">
        <f t="shared" ref="Q36:Q67" si="15">IF(ISBLANK(K36),"",IF(L36, "https://raw.githubusercontent.com/PatrickVibild/TellusAmazonPictures/master/pictures/"&amp;K36&amp;"/5.jpg", ""))</f>
        <v/>
      </c>
      <c r="R36" t="str">
        <f t="shared" ref="R36:R67" si="16">IF(ISBLANK(K36),"",IF(L36, "https://raw.githubusercontent.com/PatrickVibild/TellusAmazonPictures/master/pictures/"&amp;K36&amp;"/6.jpg", ""))</f>
        <v/>
      </c>
      <c r="S36" t="str">
        <f t="shared" ref="S36:S67" si="17">IF(ISBLANK(K36),"",IF(L36, "https://raw.githubusercontent.com/PatrickVibild/TellusAmazonPictures/master/pictures/"&amp;K36&amp;"/7.jpg", ""))</f>
        <v/>
      </c>
      <c r="T36" t="str">
        <f t="shared" ref="T36:T67" si="18">IF(ISBLANK(K36),"",IF(L36, "https://raw.githubusercontent.com/PatrickVibild/TellusAmazonPictures/master/pictures/"&amp;K36&amp;"/8.jpg",""))</f>
        <v/>
      </c>
      <c r="U36" t="str">
        <f t="shared" ref="U36:U67" si="19">IF(ISBLANK(K36),"",IF(L36, "https://raw.githubusercontent.com/PatrickVibild/TellusAmazonPictures/master/pictures/"&amp;K36&amp;"/9.jpg", ""))</f>
        <v/>
      </c>
      <c r="V36" s="43" t="e">
        <f>MATCH(G36,options!$D$1:$D$20,0)</f>
        <v>#N/A</v>
      </c>
    </row>
    <row r="37" spans="1:22" ht="14" x14ac:dyDescent="0.15">
      <c r="A37" t="s">
        <v>416</v>
      </c>
      <c r="B37" s="52" t="s">
        <v>420</v>
      </c>
      <c r="E37" s="37"/>
      <c r="F37" s="37"/>
      <c r="G37" s="43"/>
      <c r="H37" t="e">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#N/A</v>
      </c>
      <c r="I37" s="44"/>
      <c r="J37" s="45"/>
      <c r="K37" s="37"/>
      <c r="L37" s="46" t="b">
        <f>FALSE()</f>
        <v>0</v>
      </c>
      <c r="M37" s="47" t="str">
        <f t="shared" si="11"/>
        <v/>
      </c>
      <c r="N37" s="47" t="str">
        <f t="shared" si="12"/>
        <v/>
      </c>
      <c r="O37" s="48" t="str">
        <f t="shared" si="13"/>
        <v/>
      </c>
      <c r="P37" t="str">
        <f t="shared" si="14"/>
        <v/>
      </c>
      <c r="Q37" t="str">
        <f t="shared" si="15"/>
        <v/>
      </c>
      <c r="R37" t="str">
        <f t="shared" si="16"/>
        <v/>
      </c>
      <c r="S37" t="str">
        <f t="shared" si="17"/>
        <v/>
      </c>
      <c r="T37" t="str">
        <f t="shared" si="18"/>
        <v/>
      </c>
      <c r="U37" t="str">
        <f t="shared" si="19"/>
        <v/>
      </c>
      <c r="V37" s="43" t="e">
        <f>MATCH(G37,options!$D$1:$D$20,0)</f>
        <v>#N/A</v>
      </c>
    </row>
    <row r="38" spans="1:22" x14ac:dyDescent="0.15">
      <c r="E38" s="37"/>
      <c r="F38" s="37"/>
      <c r="G38" s="43"/>
      <c r="H38" t="e">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#N/A</v>
      </c>
      <c r="I38" s="44"/>
      <c r="J38" s="45"/>
      <c r="K38" s="37"/>
      <c r="L38" s="46" t="b">
        <f>FALSE()</f>
        <v>0</v>
      </c>
      <c r="M38" s="47" t="str">
        <f t="shared" si="11"/>
        <v/>
      </c>
      <c r="N38" s="47" t="str">
        <f t="shared" si="12"/>
        <v/>
      </c>
      <c r="O38" s="48" t="str">
        <f t="shared" si="13"/>
        <v/>
      </c>
      <c r="P38" t="str">
        <f t="shared" si="14"/>
        <v/>
      </c>
      <c r="Q38" t="str">
        <f t="shared" si="15"/>
        <v/>
      </c>
      <c r="R38" t="str">
        <f t="shared" si="16"/>
        <v/>
      </c>
      <c r="S38" t="str">
        <f t="shared" si="17"/>
        <v/>
      </c>
      <c r="T38" t="str">
        <f t="shared" si="18"/>
        <v/>
      </c>
      <c r="U38" t="str">
        <f t="shared" si="19"/>
        <v/>
      </c>
      <c r="V38" s="43" t="e">
        <f>MATCH(G38,options!$D$1:$D$20,0)</f>
        <v>#N/A</v>
      </c>
    </row>
    <row r="39" spans="1:22" x14ac:dyDescent="0.15">
      <c r="E39" s="37"/>
      <c r="F39" s="37"/>
      <c r="G39" s="43"/>
      <c r="H39" t="e">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#N/A</v>
      </c>
      <c r="I39" s="44"/>
      <c r="J39" s="45"/>
      <c r="K39" s="37"/>
      <c r="L39" s="46" t="b">
        <f>FALSE()</f>
        <v>0</v>
      </c>
      <c r="M39" s="47" t="str">
        <f t="shared" si="11"/>
        <v/>
      </c>
      <c r="N39" s="47" t="str">
        <f t="shared" si="12"/>
        <v/>
      </c>
      <c r="O39" s="48" t="str">
        <f t="shared" si="13"/>
        <v/>
      </c>
      <c r="P39" t="str">
        <f t="shared" si="14"/>
        <v/>
      </c>
      <c r="Q39" t="str">
        <f t="shared" si="15"/>
        <v/>
      </c>
      <c r="R39" t="str">
        <f t="shared" si="16"/>
        <v/>
      </c>
      <c r="S39" t="str">
        <f t="shared" si="17"/>
        <v/>
      </c>
      <c r="T39" t="str">
        <f t="shared" si="18"/>
        <v/>
      </c>
      <c r="U39" t="str">
        <f t="shared" si="19"/>
        <v/>
      </c>
      <c r="V39" s="43" t="e">
        <f>MATCH(G39,options!$D$1:$D$20,0)</f>
        <v>#N/A</v>
      </c>
    </row>
    <row r="40" spans="1:22" x14ac:dyDescent="0.15">
      <c r="E40" s="37"/>
      <c r="F40" s="37"/>
      <c r="G40" s="43"/>
      <c r="H40" t="e">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#N/A</v>
      </c>
      <c r="I40" s="44"/>
      <c r="J40" s="45"/>
      <c r="K40" s="37"/>
      <c r="L40" s="46" t="b">
        <f>FALSE()</f>
        <v>0</v>
      </c>
      <c r="M40" s="47" t="str">
        <f t="shared" si="11"/>
        <v/>
      </c>
      <c r="N40" s="47" t="str">
        <f t="shared" si="12"/>
        <v/>
      </c>
      <c r="O40" s="48" t="str">
        <f t="shared" si="13"/>
        <v/>
      </c>
      <c r="P40" t="str">
        <f t="shared" si="14"/>
        <v/>
      </c>
      <c r="Q40" t="str">
        <f t="shared" si="15"/>
        <v/>
      </c>
      <c r="R40" t="str">
        <f t="shared" si="16"/>
        <v/>
      </c>
      <c r="S40" t="str">
        <f t="shared" si="17"/>
        <v/>
      </c>
      <c r="T40" t="str">
        <f t="shared" si="18"/>
        <v/>
      </c>
      <c r="U40" t="str">
        <f t="shared" si="19"/>
        <v/>
      </c>
      <c r="V40" s="43" t="e">
        <f>MATCH(G40,options!$D$1:$D$20,0)</f>
        <v>#N/A</v>
      </c>
    </row>
    <row r="41" spans="1:22" x14ac:dyDescent="0.15">
      <c r="E41" s="37"/>
      <c r="F41" s="37"/>
      <c r="G41" s="43"/>
      <c r="H41" t="e">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#N/A</v>
      </c>
      <c r="I41" s="44"/>
      <c r="J41" s="45"/>
      <c r="K41" s="37"/>
      <c r="L41" s="46" t="b">
        <f>FALSE()</f>
        <v>0</v>
      </c>
      <c r="M41" s="47" t="str">
        <f t="shared" si="11"/>
        <v/>
      </c>
      <c r="N41" s="47" t="str">
        <f t="shared" si="12"/>
        <v/>
      </c>
      <c r="O41" s="48" t="str">
        <f t="shared" si="13"/>
        <v/>
      </c>
      <c r="P41" t="str">
        <f t="shared" si="14"/>
        <v/>
      </c>
      <c r="Q41" t="str">
        <f t="shared" si="15"/>
        <v/>
      </c>
      <c r="R41" t="str">
        <f t="shared" si="16"/>
        <v/>
      </c>
      <c r="S41" t="str">
        <f t="shared" si="17"/>
        <v/>
      </c>
      <c r="T41" t="str">
        <f t="shared" si="18"/>
        <v/>
      </c>
      <c r="U41" t="str">
        <f t="shared" si="19"/>
        <v/>
      </c>
      <c r="V41" s="43" t="e">
        <f>MATCH(G41,options!$D$1:$D$20,0)</f>
        <v>#N/A</v>
      </c>
    </row>
    <row r="42" spans="1:22" x14ac:dyDescent="0.15">
      <c r="E42" s="37"/>
      <c r="F42" s="37"/>
      <c r="G42" s="43"/>
      <c r="H42" t="e">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#N/A</v>
      </c>
      <c r="I42" s="44"/>
      <c r="J42" s="45"/>
      <c r="K42" s="37"/>
      <c r="L42" s="46" t="b">
        <f>FALSE()</f>
        <v>0</v>
      </c>
      <c r="M42" s="47" t="str">
        <f t="shared" si="11"/>
        <v/>
      </c>
      <c r="N42" s="47" t="str">
        <f t="shared" si="12"/>
        <v/>
      </c>
      <c r="O42" s="48" t="str">
        <f t="shared" si="13"/>
        <v/>
      </c>
      <c r="P42" t="str">
        <f t="shared" si="14"/>
        <v/>
      </c>
      <c r="Q42" t="str">
        <f t="shared" si="15"/>
        <v/>
      </c>
      <c r="R42" t="str">
        <f t="shared" si="16"/>
        <v/>
      </c>
      <c r="S42" t="str">
        <f t="shared" si="17"/>
        <v/>
      </c>
      <c r="T42" t="str">
        <f t="shared" si="18"/>
        <v/>
      </c>
      <c r="U42" t="str">
        <f t="shared" si="19"/>
        <v/>
      </c>
      <c r="V42" s="43" t="e">
        <f>MATCH(G42,options!$D$1:$D$20,0)</f>
        <v>#N/A</v>
      </c>
    </row>
    <row r="43" spans="1:22" x14ac:dyDescent="0.15">
      <c r="E43" s="37"/>
      <c r="F43" s="37"/>
      <c r="G43" s="43"/>
      <c r="H43" t="e">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#N/A</v>
      </c>
      <c r="I43" s="44"/>
      <c r="J43" s="45"/>
      <c r="K43" s="37"/>
      <c r="L43" s="46" t="b">
        <f>FALSE()</f>
        <v>0</v>
      </c>
      <c r="M43" s="47" t="str">
        <f t="shared" si="11"/>
        <v/>
      </c>
      <c r="N43" s="47" t="str">
        <f t="shared" si="12"/>
        <v/>
      </c>
      <c r="O43" s="48" t="str">
        <f t="shared" si="13"/>
        <v/>
      </c>
      <c r="P43" t="str">
        <f t="shared" si="14"/>
        <v/>
      </c>
      <c r="Q43" t="str">
        <f t="shared" si="15"/>
        <v/>
      </c>
      <c r="R43" t="str">
        <f t="shared" si="16"/>
        <v/>
      </c>
      <c r="S43" t="str">
        <f t="shared" si="17"/>
        <v/>
      </c>
      <c r="T43" t="str">
        <f t="shared" si="18"/>
        <v/>
      </c>
      <c r="U43" t="str">
        <f t="shared" si="19"/>
        <v/>
      </c>
      <c r="V43" s="43" t="e">
        <f>MATCH(G43,options!$D$1:$D$20,0)</f>
        <v>#N/A</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7"/>
      <c r="L44" s="47"/>
      <c r="M44" s="47" t="str">
        <f t="shared" si="11"/>
        <v/>
      </c>
      <c r="N44" s="47" t="str">
        <f t="shared" si="12"/>
        <v/>
      </c>
      <c r="O44" s="48" t="str">
        <f t="shared" si="13"/>
        <v/>
      </c>
      <c r="P44" t="str">
        <f t="shared" si="14"/>
        <v/>
      </c>
      <c r="Q44" t="str">
        <f t="shared" si="15"/>
        <v/>
      </c>
      <c r="R44" t="str">
        <f t="shared" si="16"/>
        <v/>
      </c>
      <c r="S44" t="str">
        <f t="shared" si="17"/>
        <v/>
      </c>
      <c r="T44" t="str">
        <f t="shared" si="18"/>
        <v/>
      </c>
      <c r="U44" t="str">
        <f t="shared" si="19"/>
        <v/>
      </c>
      <c r="V44" s="43"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7"/>
      <c r="L45" s="47"/>
      <c r="M45" s="47" t="str">
        <f t="shared" si="11"/>
        <v/>
      </c>
      <c r="N45" s="47" t="str">
        <f t="shared" si="12"/>
        <v/>
      </c>
      <c r="O45" s="48" t="str">
        <f t="shared" si="13"/>
        <v/>
      </c>
      <c r="P45" t="str">
        <f t="shared" si="14"/>
        <v/>
      </c>
      <c r="Q45" t="str">
        <f t="shared" si="15"/>
        <v/>
      </c>
      <c r="R45" t="str">
        <f t="shared" si="16"/>
        <v/>
      </c>
      <c r="S45" t="str">
        <f t="shared" si="17"/>
        <v/>
      </c>
      <c r="T45" t="str">
        <f t="shared" si="18"/>
        <v/>
      </c>
      <c r="U45" t="str">
        <f t="shared" si="19"/>
        <v/>
      </c>
      <c r="V45" s="43"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7"/>
      <c r="L46" s="47"/>
      <c r="M46" s="47" t="str">
        <f t="shared" si="11"/>
        <v/>
      </c>
      <c r="N46" s="47" t="str">
        <f t="shared" si="12"/>
        <v/>
      </c>
      <c r="O46" s="48" t="str">
        <f t="shared" si="13"/>
        <v/>
      </c>
      <c r="P46" t="str">
        <f t="shared" si="14"/>
        <v/>
      </c>
      <c r="Q46" t="str">
        <f t="shared" si="15"/>
        <v/>
      </c>
      <c r="R46" t="str">
        <f t="shared" si="16"/>
        <v/>
      </c>
      <c r="S46" t="str">
        <f t="shared" si="17"/>
        <v/>
      </c>
      <c r="T46" t="str">
        <f t="shared" si="18"/>
        <v/>
      </c>
      <c r="U46" t="str">
        <f t="shared" si="19"/>
        <v/>
      </c>
      <c r="V46" s="43"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7"/>
      <c r="L47" s="47"/>
      <c r="M47" s="47" t="str">
        <f t="shared" si="11"/>
        <v/>
      </c>
      <c r="N47" s="47" t="str">
        <f t="shared" si="12"/>
        <v/>
      </c>
      <c r="O47" s="48" t="str">
        <f t="shared" si="13"/>
        <v/>
      </c>
      <c r="P47" t="str">
        <f t="shared" si="14"/>
        <v/>
      </c>
      <c r="Q47" t="str">
        <f t="shared" si="15"/>
        <v/>
      </c>
      <c r="R47" t="str">
        <f t="shared" si="16"/>
        <v/>
      </c>
      <c r="S47" t="str">
        <f t="shared" si="17"/>
        <v/>
      </c>
      <c r="T47" t="str">
        <f t="shared" si="18"/>
        <v/>
      </c>
      <c r="U47" t="str">
        <f t="shared" si="19"/>
        <v/>
      </c>
      <c r="V47" s="43"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7"/>
      <c r="L48" s="47"/>
      <c r="M48" s="47" t="str">
        <f t="shared" si="11"/>
        <v/>
      </c>
      <c r="N48" s="47" t="str">
        <f t="shared" si="12"/>
        <v/>
      </c>
      <c r="O48" s="48" t="str">
        <f t="shared" si="13"/>
        <v/>
      </c>
      <c r="P48" t="str">
        <f t="shared" si="14"/>
        <v/>
      </c>
      <c r="Q48" t="str">
        <f t="shared" si="15"/>
        <v/>
      </c>
      <c r="R48" t="str">
        <f t="shared" si="16"/>
        <v/>
      </c>
      <c r="S48" t="str">
        <f t="shared" si="17"/>
        <v/>
      </c>
      <c r="T48" t="str">
        <f t="shared" si="18"/>
        <v/>
      </c>
      <c r="U48" t="str">
        <f t="shared" si="19"/>
        <v/>
      </c>
      <c r="V48" s="43"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7"/>
      <c r="L49" s="47"/>
      <c r="M49" s="47" t="str">
        <f t="shared" si="11"/>
        <v/>
      </c>
      <c r="N49" s="47" t="str">
        <f t="shared" si="12"/>
        <v/>
      </c>
      <c r="O49" s="48" t="str">
        <f t="shared" si="13"/>
        <v/>
      </c>
      <c r="P49" t="str">
        <f t="shared" si="14"/>
        <v/>
      </c>
      <c r="Q49" t="str">
        <f t="shared" si="15"/>
        <v/>
      </c>
      <c r="R49" t="str">
        <f t="shared" si="16"/>
        <v/>
      </c>
      <c r="S49" t="str">
        <f t="shared" si="17"/>
        <v/>
      </c>
      <c r="T49" t="str">
        <f t="shared" si="18"/>
        <v/>
      </c>
      <c r="U49" t="str">
        <f t="shared" si="19"/>
        <v/>
      </c>
      <c r="V49" s="43"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7"/>
      <c r="L50" s="47"/>
      <c r="M50" s="47" t="str">
        <f t="shared" si="11"/>
        <v/>
      </c>
      <c r="N50" s="47" t="str">
        <f t="shared" si="12"/>
        <v/>
      </c>
      <c r="O50" s="48" t="str">
        <f t="shared" si="13"/>
        <v/>
      </c>
      <c r="P50" t="str">
        <f t="shared" si="14"/>
        <v/>
      </c>
      <c r="Q50" t="str">
        <f t="shared" si="15"/>
        <v/>
      </c>
      <c r="R50" t="str">
        <f t="shared" si="16"/>
        <v/>
      </c>
      <c r="S50" t="str">
        <f t="shared" si="17"/>
        <v/>
      </c>
      <c r="T50" t="str">
        <f t="shared" si="18"/>
        <v/>
      </c>
      <c r="U50" t="str">
        <f t="shared" si="19"/>
        <v/>
      </c>
      <c r="V50" s="43"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7"/>
      <c r="L51" s="47"/>
      <c r="M51" s="47" t="str">
        <f t="shared" si="11"/>
        <v/>
      </c>
      <c r="N51" s="47" t="str">
        <f t="shared" si="12"/>
        <v/>
      </c>
      <c r="O51" s="48" t="str">
        <f t="shared" si="13"/>
        <v/>
      </c>
      <c r="P51" t="str">
        <f t="shared" si="14"/>
        <v/>
      </c>
      <c r="Q51" t="str">
        <f t="shared" si="15"/>
        <v/>
      </c>
      <c r="R51" t="str">
        <f t="shared" si="16"/>
        <v/>
      </c>
      <c r="S51" t="str">
        <f t="shared" si="17"/>
        <v/>
      </c>
      <c r="T51" t="str">
        <f t="shared" si="18"/>
        <v/>
      </c>
      <c r="U51" t="str">
        <f t="shared" si="19"/>
        <v/>
      </c>
      <c r="V51" s="43"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7"/>
      <c r="L52" s="47"/>
      <c r="M52" s="47" t="str">
        <f t="shared" si="11"/>
        <v/>
      </c>
      <c r="N52" s="47" t="str">
        <f t="shared" si="12"/>
        <v/>
      </c>
      <c r="O52" s="48" t="str">
        <f t="shared" si="13"/>
        <v/>
      </c>
      <c r="P52" t="str">
        <f t="shared" si="14"/>
        <v/>
      </c>
      <c r="Q52" t="str">
        <f t="shared" si="15"/>
        <v/>
      </c>
      <c r="R52" t="str">
        <f t="shared" si="16"/>
        <v/>
      </c>
      <c r="S52" t="str">
        <f t="shared" si="17"/>
        <v/>
      </c>
      <c r="T52" t="str">
        <f t="shared" si="18"/>
        <v/>
      </c>
      <c r="U52" t="str">
        <f t="shared" si="19"/>
        <v/>
      </c>
      <c r="V52" s="43"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7"/>
      <c r="L53" s="47"/>
      <c r="M53" s="47" t="str">
        <f t="shared" si="11"/>
        <v/>
      </c>
      <c r="N53" s="47" t="str">
        <f t="shared" si="12"/>
        <v/>
      </c>
      <c r="O53" s="48" t="str">
        <f t="shared" si="13"/>
        <v/>
      </c>
      <c r="P53" t="str">
        <f t="shared" si="14"/>
        <v/>
      </c>
      <c r="Q53" t="str">
        <f t="shared" si="15"/>
        <v/>
      </c>
      <c r="R53" t="str">
        <f t="shared" si="16"/>
        <v/>
      </c>
      <c r="S53" t="str">
        <f t="shared" si="17"/>
        <v/>
      </c>
      <c r="T53" t="str">
        <f t="shared" si="18"/>
        <v/>
      </c>
      <c r="U53" t="str">
        <f t="shared" si="19"/>
        <v/>
      </c>
      <c r="V53" s="43"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7"/>
      <c r="L54" s="47"/>
      <c r="M54" s="47" t="str">
        <f t="shared" si="11"/>
        <v/>
      </c>
      <c r="N54" s="47" t="str">
        <f t="shared" si="12"/>
        <v/>
      </c>
      <c r="O54" s="48" t="str">
        <f t="shared" si="13"/>
        <v/>
      </c>
      <c r="P54" t="str">
        <f t="shared" si="14"/>
        <v/>
      </c>
      <c r="Q54" t="str">
        <f t="shared" si="15"/>
        <v/>
      </c>
      <c r="R54" t="str">
        <f t="shared" si="16"/>
        <v/>
      </c>
      <c r="S54" t="str">
        <f t="shared" si="17"/>
        <v/>
      </c>
      <c r="T54" t="str">
        <f t="shared" si="18"/>
        <v/>
      </c>
      <c r="U54" t="str">
        <f t="shared" si="19"/>
        <v/>
      </c>
      <c r="V54" s="43"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7"/>
      <c r="L55" s="47"/>
      <c r="M55" s="47" t="str">
        <f t="shared" si="11"/>
        <v/>
      </c>
      <c r="N55" s="47" t="str">
        <f t="shared" si="12"/>
        <v/>
      </c>
      <c r="O55" s="48" t="str">
        <f t="shared" si="13"/>
        <v/>
      </c>
      <c r="P55" t="str">
        <f t="shared" si="14"/>
        <v/>
      </c>
      <c r="Q55" t="str">
        <f t="shared" si="15"/>
        <v/>
      </c>
      <c r="R55" t="str">
        <f t="shared" si="16"/>
        <v/>
      </c>
      <c r="S55" t="str">
        <f t="shared" si="17"/>
        <v/>
      </c>
      <c r="T55" t="str">
        <f t="shared" si="18"/>
        <v/>
      </c>
      <c r="U55" t="str">
        <f t="shared" si="19"/>
        <v/>
      </c>
      <c r="V55" s="43"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7"/>
      <c r="L56" s="47"/>
      <c r="M56" s="47" t="str">
        <f t="shared" si="11"/>
        <v/>
      </c>
      <c r="N56" s="47" t="str">
        <f t="shared" si="12"/>
        <v/>
      </c>
      <c r="O56" s="48" t="str">
        <f t="shared" si="13"/>
        <v/>
      </c>
      <c r="P56" t="str">
        <f t="shared" si="14"/>
        <v/>
      </c>
      <c r="Q56" t="str">
        <f t="shared" si="15"/>
        <v/>
      </c>
      <c r="R56" t="str">
        <f t="shared" si="16"/>
        <v/>
      </c>
      <c r="S56" t="str">
        <f t="shared" si="17"/>
        <v/>
      </c>
      <c r="T56" t="str">
        <f t="shared" si="18"/>
        <v/>
      </c>
      <c r="U56" t="str">
        <f t="shared" si="19"/>
        <v/>
      </c>
      <c r="V56" s="43"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7"/>
      <c r="L57" s="47"/>
      <c r="M57" s="47" t="str">
        <f t="shared" si="11"/>
        <v/>
      </c>
      <c r="N57" s="47" t="str">
        <f t="shared" si="12"/>
        <v/>
      </c>
      <c r="O57" s="48" t="str">
        <f t="shared" si="13"/>
        <v/>
      </c>
      <c r="P57" t="str">
        <f t="shared" si="14"/>
        <v/>
      </c>
      <c r="Q57" t="str">
        <f t="shared" si="15"/>
        <v/>
      </c>
      <c r="R57" t="str">
        <f t="shared" si="16"/>
        <v/>
      </c>
      <c r="S57" t="str">
        <f t="shared" si="17"/>
        <v/>
      </c>
      <c r="T57" t="str">
        <f t="shared" si="18"/>
        <v/>
      </c>
      <c r="U57" t="str">
        <f t="shared" si="19"/>
        <v/>
      </c>
      <c r="V57" s="43"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7"/>
      <c r="L58" s="47"/>
      <c r="M58" s="47" t="str">
        <f t="shared" si="11"/>
        <v/>
      </c>
      <c r="N58" s="47" t="str">
        <f t="shared" si="12"/>
        <v/>
      </c>
      <c r="O58" s="48" t="str">
        <f t="shared" si="13"/>
        <v/>
      </c>
      <c r="P58" t="str">
        <f t="shared" si="14"/>
        <v/>
      </c>
      <c r="Q58" t="str">
        <f t="shared" si="15"/>
        <v/>
      </c>
      <c r="R58" t="str">
        <f t="shared" si="16"/>
        <v/>
      </c>
      <c r="S58" t="str">
        <f t="shared" si="17"/>
        <v/>
      </c>
      <c r="T58" t="str">
        <f t="shared" si="18"/>
        <v/>
      </c>
      <c r="U58" t="str">
        <f t="shared" si="19"/>
        <v/>
      </c>
      <c r="V58" s="43"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7"/>
      <c r="L59" s="47"/>
      <c r="M59" s="47" t="str">
        <f t="shared" si="11"/>
        <v/>
      </c>
      <c r="N59" s="47" t="str">
        <f t="shared" si="12"/>
        <v/>
      </c>
      <c r="O59" s="48" t="str">
        <f t="shared" si="13"/>
        <v/>
      </c>
      <c r="P59" t="str">
        <f t="shared" si="14"/>
        <v/>
      </c>
      <c r="Q59" t="str">
        <f t="shared" si="15"/>
        <v/>
      </c>
      <c r="R59" t="str">
        <f t="shared" si="16"/>
        <v/>
      </c>
      <c r="S59" t="str">
        <f t="shared" si="17"/>
        <v/>
      </c>
      <c r="T59" t="str">
        <f t="shared" si="18"/>
        <v/>
      </c>
      <c r="U59" t="str">
        <f t="shared" si="19"/>
        <v/>
      </c>
      <c r="V59" s="43"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7"/>
      <c r="L60" s="47"/>
      <c r="M60" s="47" t="str">
        <f t="shared" si="11"/>
        <v/>
      </c>
      <c r="N60" s="47" t="str">
        <f t="shared" si="12"/>
        <v/>
      </c>
      <c r="O60" s="48" t="str">
        <f t="shared" si="13"/>
        <v/>
      </c>
      <c r="P60" t="str">
        <f t="shared" si="14"/>
        <v/>
      </c>
      <c r="Q60" t="str">
        <f t="shared" si="15"/>
        <v/>
      </c>
      <c r="R60" t="str">
        <f t="shared" si="16"/>
        <v/>
      </c>
      <c r="S60" t="str">
        <f t="shared" si="17"/>
        <v/>
      </c>
      <c r="T60" t="str">
        <f t="shared" si="18"/>
        <v/>
      </c>
      <c r="U60" t="str">
        <f t="shared" si="19"/>
        <v/>
      </c>
      <c r="V60" s="43"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7"/>
      <c r="L61" s="47"/>
      <c r="M61" s="47" t="str">
        <f t="shared" si="11"/>
        <v/>
      </c>
      <c r="N61" s="47" t="str">
        <f t="shared" si="12"/>
        <v/>
      </c>
      <c r="O61" s="48" t="str">
        <f t="shared" si="13"/>
        <v/>
      </c>
      <c r="P61" t="str">
        <f t="shared" si="14"/>
        <v/>
      </c>
      <c r="Q61" t="str">
        <f t="shared" si="15"/>
        <v/>
      </c>
      <c r="R61" t="str">
        <f t="shared" si="16"/>
        <v/>
      </c>
      <c r="S61" t="str">
        <f t="shared" si="17"/>
        <v/>
      </c>
      <c r="T61" t="str">
        <f t="shared" si="18"/>
        <v/>
      </c>
      <c r="U61" t="str">
        <f t="shared" si="19"/>
        <v/>
      </c>
      <c r="V61" s="43"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7"/>
      <c r="L62" s="47"/>
      <c r="M62" s="47" t="str">
        <f t="shared" si="11"/>
        <v/>
      </c>
      <c r="N62" s="47" t="str">
        <f t="shared" si="12"/>
        <v/>
      </c>
      <c r="O62" s="48" t="str">
        <f t="shared" si="13"/>
        <v/>
      </c>
      <c r="P62" t="str">
        <f t="shared" si="14"/>
        <v/>
      </c>
      <c r="Q62" t="str">
        <f t="shared" si="15"/>
        <v/>
      </c>
      <c r="R62" t="str">
        <f t="shared" si="16"/>
        <v/>
      </c>
      <c r="S62" t="str">
        <f t="shared" si="17"/>
        <v/>
      </c>
      <c r="T62" t="str">
        <f t="shared" si="18"/>
        <v/>
      </c>
      <c r="U62" t="str">
        <f t="shared" si="19"/>
        <v/>
      </c>
      <c r="V62" s="43"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7"/>
      <c r="L63" s="47"/>
      <c r="M63" s="47" t="str">
        <f t="shared" si="11"/>
        <v/>
      </c>
      <c r="N63" s="47" t="str">
        <f t="shared" si="12"/>
        <v/>
      </c>
      <c r="O63" s="48" t="str">
        <f t="shared" si="13"/>
        <v/>
      </c>
      <c r="P63" t="str">
        <f t="shared" si="14"/>
        <v/>
      </c>
      <c r="Q63" t="str">
        <f t="shared" si="15"/>
        <v/>
      </c>
      <c r="R63" t="str">
        <f t="shared" si="16"/>
        <v/>
      </c>
      <c r="S63" t="str">
        <f t="shared" si="17"/>
        <v/>
      </c>
      <c r="T63" t="str">
        <f t="shared" si="18"/>
        <v/>
      </c>
      <c r="U63" t="str">
        <f t="shared" si="19"/>
        <v/>
      </c>
      <c r="V63" s="43"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7"/>
      <c r="L64" s="47"/>
      <c r="M64" s="47" t="str">
        <f t="shared" si="11"/>
        <v/>
      </c>
      <c r="N64" s="47" t="str">
        <f t="shared" si="12"/>
        <v/>
      </c>
      <c r="O64" s="48" t="str">
        <f t="shared" si="13"/>
        <v/>
      </c>
      <c r="P64" t="str">
        <f t="shared" si="14"/>
        <v/>
      </c>
      <c r="Q64" t="str">
        <f t="shared" si="15"/>
        <v/>
      </c>
      <c r="R64" t="str">
        <f t="shared" si="16"/>
        <v/>
      </c>
      <c r="S64" t="str">
        <f t="shared" si="17"/>
        <v/>
      </c>
      <c r="T64" t="str">
        <f t="shared" si="18"/>
        <v/>
      </c>
      <c r="U64" t="str">
        <f t="shared" si="19"/>
        <v/>
      </c>
      <c r="V64" s="43"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7"/>
      <c r="L65" s="47"/>
      <c r="M65" s="47" t="str">
        <f t="shared" si="11"/>
        <v/>
      </c>
      <c r="N65" s="47" t="str">
        <f t="shared" si="12"/>
        <v/>
      </c>
      <c r="O65" s="48" t="str">
        <f t="shared" si="13"/>
        <v/>
      </c>
      <c r="P65" t="str">
        <f t="shared" si="14"/>
        <v/>
      </c>
      <c r="Q65" t="str">
        <f t="shared" si="15"/>
        <v/>
      </c>
      <c r="R65" t="str">
        <f t="shared" si="16"/>
        <v/>
      </c>
      <c r="S65" t="str">
        <f t="shared" si="17"/>
        <v/>
      </c>
      <c r="T65" t="str">
        <f t="shared" si="18"/>
        <v/>
      </c>
      <c r="U65" t="str">
        <f t="shared" si="19"/>
        <v/>
      </c>
      <c r="V65" s="43"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7"/>
      <c r="L66" s="47"/>
      <c r="M66" s="47" t="str">
        <f t="shared" si="11"/>
        <v/>
      </c>
      <c r="N66" s="47" t="str">
        <f t="shared" si="12"/>
        <v/>
      </c>
      <c r="O66" s="48" t="str">
        <f t="shared" si="13"/>
        <v/>
      </c>
      <c r="P66" t="str">
        <f t="shared" si="14"/>
        <v/>
      </c>
      <c r="Q66" t="str">
        <f t="shared" si="15"/>
        <v/>
      </c>
      <c r="R66" t="str">
        <f t="shared" si="16"/>
        <v/>
      </c>
      <c r="S66" t="str">
        <f t="shared" si="17"/>
        <v/>
      </c>
      <c r="T66" t="str">
        <f t="shared" si="18"/>
        <v/>
      </c>
      <c r="U66" t="str">
        <f t="shared" si="19"/>
        <v/>
      </c>
      <c r="V66" s="43"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7"/>
      <c r="L67" s="47"/>
      <c r="M67" s="47" t="str">
        <f t="shared" si="11"/>
        <v/>
      </c>
      <c r="N67" s="47" t="str">
        <f t="shared" si="12"/>
        <v/>
      </c>
      <c r="O67" s="48" t="str">
        <f t="shared" si="13"/>
        <v/>
      </c>
      <c r="P67" t="str">
        <f t="shared" si="14"/>
        <v/>
      </c>
      <c r="Q67" t="str">
        <f t="shared" si="15"/>
        <v/>
      </c>
      <c r="R67" t="str">
        <f t="shared" si="16"/>
        <v/>
      </c>
      <c r="S67" t="str">
        <f t="shared" si="17"/>
        <v/>
      </c>
      <c r="T67" t="str">
        <f t="shared" si="18"/>
        <v/>
      </c>
      <c r="U67" t="str">
        <f t="shared" si="19"/>
        <v/>
      </c>
      <c r="V67" s="43"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7"/>
      <c r="L68" s="47"/>
      <c r="M68" s="47" t="str">
        <f t="shared" ref="M68:M99" si="20">IF(ISBLANK(K68),"",IF(L68, "https://raw.githubusercontent.com/PatrickVibild/TellusAmazonPictures/master/pictures/"&amp;K68&amp;"/1.jpg","https://download.lenovo.com/Images/Parts/"&amp;K68&amp;"/"&amp;K68&amp;"_A.jpg"))</f>
        <v/>
      </c>
      <c r="N68" s="47" t="str">
        <f t="shared" ref="N68:N103" si="21">IF(ISBLANK(K68),"",IF(L68, "https://raw.githubusercontent.com/PatrickVibild/TellusAmazonPictures/master/pictures/"&amp;K68&amp;"/2.jpg","https://download.lenovo.com/Images/Parts/"&amp;K68&amp;"/"&amp;K68&amp;"_B.jpg"))</f>
        <v/>
      </c>
      <c r="O68" s="48" t="str">
        <f t="shared" ref="O68:O103" si="22">IF(ISBLANK(K68),"",IF(L68, "https://raw.githubusercontent.com/PatrickVibild/TellusAmazonPictures/master/pictures/"&amp;K68&amp;"/3.jpg","https://download.lenovo.com/Images/Parts/"&amp;K68&amp;"/"&amp;K68&amp;"_details.jpg"))</f>
        <v/>
      </c>
      <c r="P68" t="str">
        <f t="shared" ref="P68:P103" si="23">IF(ISBLANK(K68),"",IF(L68, "https://raw.githubusercontent.com/PatrickVibild/TellusAmazonPictures/master/pictures/"&amp;K68&amp;"/4.jpg", ""))</f>
        <v/>
      </c>
      <c r="Q68" t="str">
        <f t="shared" ref="Q68:Q103" si="24">IF(ISBLANK(K68),"",IF(L68, "https://raw.githubusercontent.com/PatrickVibild/TellusAmazonPictures/master/pictures/"&amp;K68&amp;"/5.jpg", ""))</f>
        <v/>
      </c>
      <c r="R68" t="str">
        <f t="shared" ref="R68:R103" si="25">IF(ISBLANK(K68),"",IF(L68, "https://raw.githubusercontent.com/PatrickVibild/TellusAmazonPictures/master/pictures/"&amp;K68&amp;"/6.jpg", ""))</f>
        <v/>
      </c>
      <c r="S68" t="str">
        <f t="shared" ref="S68:S103" si="26">IF(ISBLANK(K68),"",IF(L68, "https://raw.githubusercontent.com/PatrickVibild/TellusAmazonPictures/master/pictures/"&amp;K68&amp;"/7.jpg", ""))</f>
        <v/>
      </c>
      <c r="T68" t="str">
        <f t="shared" ref="T68:T103" si="27">IF(ISBLANK(K68),"",IF(L68, "https://raw.githubusercontent.com/PatrickVibild/TellusAmazonPictures/master/pictures/"&amp;K68&amp;"/8.jpg",""))</f>
        <v/>
      </c>
      <c r="U68" t="str">
        <f t="shared" ref="U68:U103" si="28">IF(ISBLANK(K68),"",IF(L68, "https://raw.githubusercontent.com/PatrickVibild/TellusAmazonPictures/master/pictures/"&amp;K68&amp;"/9.jpg", ""))</f>
        <v/>
      </c>
      <c r="V68" s="43"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7"/>
      <c r="L69" s="47"/>
      <c r="M69" s="47" t="str">
        <f t="shared" si="20"/>
        <v/>
      </c>
      <c r="N69" s="47" t="str">
        <f t="shared" si="21"/>
        <v/>
      </c>
      <c r="O69" s="48" t="str">
        <f t="shared" si="22"/>
        <v/>
      </c>
      <c r="P69" t="str">
        <f t="shared" si="23"/>
        <v/>
      </c>
      <c r="Q69" t="str">
        <f t="shared" si="24"/>
        <v/>
      </c>
      <c r="R69" t="str">
        <f t="shared" si="25"/>
        <v/>
      </c>
      <c r="S69" t="str">
        <f t="shared" si="26"/>
        <v/>
      </c>
      <c r="T69" t="str">
        <f t="shared" si="27"/>
        <v/>
      </c>
      <c r="U69" t="str">
        <f t="shared" si="28"/>
        <v/>
      </c>
      <c r="V69" s="43"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7"/>
      <c r="L70" s="47"/>
      <c r="M70" s="47" t="str">
        <f t="shared" si="20"/>
        <v/>
      </c>
      <c r="N70" s="47" t="str">
        <f t="shared" si="21"/>
        <v/>
      </c>
      <c r="O70" s="48" t="str">
        <f t="shared" si="22"/>
        <v/>
      </c>
      <c r="P70" t="str">
        <f t="shared" si="23"/>
        <v/>
      </c>
      <c r="Q70" t="str">
        <f t="shared" si="24"/>
        <v/>
      </c>
      <c r="R70" t="str">
        <f t="shared" si="25"/>
        <v/>
      </c>
      <c r="S70" t="str">
        <f t="shared" si="26"/>
        <v/>
      </c>
      <c r="T70" t="str">
        <f t="shared" si="27"/>
        <v/>
      </c>
      <c r="U70" t="str">
        <f t="shared" si="28"/>
        <v/>
      </c>
      <c r="V70" s="43"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7"/>
      <c r="L71" s="47"/>
      <c r="M71" s="47" t="str">
        <f t="shared" si="20"/>
        <v/>
      </c>
      <c r="N71" s="47" t="str">
        <f t="shared" si="21"/>
        <v/>
      </c>
      <c r="O71" s="48" t="str">
        <f t="shared" si="22"/>
        <v/>
      </c>
      <c r="P71" t="str">
        <f t="shared" si="23"/>
        <v/>
      </c>
      <c r="Q71" t="str">
        <f t="shared" si="24"/>
        <v/>
      </c>
      <c r="R71" t="str">
        <f t="shared" si="25"/>
        <v/>
      </c>
      <c r="S71" t="str">
        <f t="shared" si="26"/>
        <v/>
      </c>
      <c r="T71" t="str">
        <f t="shared" si="27"/>
        <v/>
      </c>
      <c r="U71" t="str">
        <f t="shared" si="28"/>
        <v/>
      </c>
      <c r="V71" s="43"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7"/>
      <c r="L72" s="47"/>
      <c r="M72" s="47" t="str">
        <f t="shared" si="20"/>
        <v/>
      </c>
      <c r="N72" s="47" t="str">
        <f t="shared" si="21"/>
        <v/>
      </c>
      <c r="O72" s="48" t="str">
        <f t="shared" si="22"/>
        <v/>
      </c>
      <c r="P72" t="str">
        <f t="shared" si="23"/>
        <v/>
      </c>
      <c r="Q72" t="str">
        <f t="shared" si="24"/>
        <v/>
      </c>
      <c r="R72" t="str">
        <f t="shared" si="25"/>
        <v/>
      </c>
      <c r="S72" t="str">
        <f t="shared" si="26"/>
        <v/>
      </c>
      <c r="T72" t="str">
        <f t="shared" si="27"/>
        <v/>
      </c>
      <c r="U72" t="str">
        <f t="shared" si="28"/>
        <v/>
      </c>
      <c r="V72" s="43"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7"/>
      <c r="L73" s="47"/>
      <c r="M73" s="47" t="str">
        <f t="shared" si="20"/>
        <v/>
      </c>
      <c r="N73" s="47" t="str">
        <f t="shared" si="21"/>
        <v/>
      </c>
      <c r="O73" s="48" t="str">
        <f t="shared" si="22"/>
        <v/>
      </c>
      <c r="P73" t="str">
        <f t="shared" si="23"/>
        <v/>
      </c>
      <c r="Q73" t="str">
        <f t="shared" si="24"/>
        <v/>
      </c>
      <c r="R73" t="str">
        <f t="shared" si="25"/>
        <v/>
      </c>
      <c r="S73" t="str">
        <f t="shared" si="26"/>
        <v/>
      </c>
      <c r="T73" t="str">
        <f t="shared" si="27"/>
        <v/>
      </c>
      <c r="U73" t="str">
        <f t="shared" si="28"/>
        <v/>
      </c>
      <c r="V73" s="43"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7"/>
      <c r="L74" s="47"/>
      <c r="M74" s="47" t="str">
        <f t="shared" si="20"/>
        <v/>
      </c>
      <c r="N74" s="47" t="str">
        <f t="shared" si="21"/>
        <v/>
      </c>
      <c r="O74" s="48" t="str">
        <f t="shared" si="22"/>
        <v/>
      </c>
      <c r="P74" t="str">
        <f t="shared" si="23"/>
        <v/>
      </c>
      <c r="Q74" t="str">
        <f t="shared" si="24"/>
        <v/>
      </c>
      <c r="R74" t="str">
        <f t="shared" si="25"/>
        <v/>
      </c>
      <c r="S74" t="str">
        <f t="shared" si="26"/>
        <v/>
      </c>
      <c r="T74" t="str">
        <f t="shared" si="27"/>
        <v/>
      </c>
      <c r="U74" t="str">
        <f t="shared" si="28"/>
        <v/>
      </c>
      <c r="V74" s="43"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7"/>
      <c r="L75" s="47"/>
      <c r="M75" s="47" t="str">
        <f t="shared" si="20"/>
        <v/>
      </c>
      <c r="N75" s="47" t="str">
        <f t="shared" si="21"/>
        <v/>
      </c>
      <c r="O75" s="48" t="str">
        <f t="shared" si="22"/>
        <v/>
      </c>
      <c r="P75" t="str">
        <f t="shared" si="23"/>
        <v/>
      </c>
      <c r="Q75" t="str">
        <f t="shared" si="24"/>
        <v/>
      </c>
      <c r="R75" t="str">
        <f t="shared" si="25"/>
        <v/>
      </c>
      <c r="S75" t="str">
        <f t="shared" si="26"/>
        <v/>
      </c>
      <c r="T75" t="str">
        <f t="shared" si="27"/>
        <v/>
      </c>
      <c r="U75" t="str">
        <f t="shared" si="28"/>
        <v/>
      </c>
      <c r="V75" s="43"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7"/>
      <c r="L76" s="47"/>
      <c r="M76" s="47" t="str">
        <f t="shared" si="20"/>
        <v/>
      </c>
      <c r="N76" s="47" t="str">
        <f t="shared" si="21"/>
        <v/>
      </c>
      <c r="O76" s="48" t="str">
        <f t="shared" si="22"/>
        <v/>
      </c>
      <c r="P76" t="str">
        <f t="shared" si="23"/>
        <v/>
      </c>
      <c r="Q76" t="str">
        <f t="shared" si="24"/>
        <v/>
      </c>
      <c r="R76" t="str">
        <f t="shared" si="25"/>
        <v/>
      </c>
      <c r="S76" t="str">
        <f t="shared" si="26"/>
        <v/>
      </c>
      <c r="T76" t="str">
        <f t="shared" si="27"/>
        <v/>
      </c>
      <c r="U76" t="str">
        <f t="shared" si="28"/>
        <v/>
      </c>
      <c r="V76" s="43"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7"/>
      <c r="L77" s="47"/>
      <c r="M77" s="47" t="str">
        <f t="shared" si="20"/>
        <v/>
      </c>
      <c r="N77" s="47" t="str">
        <f t="shared" si="21"/>
        <v/>
      </c>
      <c r="O77" s="48" t="str">
        <f t="shared" si="22"/>
        <v/>
      </c>
      <c r="P77" t="str">
        <f t="shared" si="23"/>
        <v/>
      </c>
      <c r="Q77" t="str">
        <f t="shared" si="24"/>
        <v/>
      </c>
      <c r="R77" t="str">
        <f t="shared" si="25"/>
        <v/>
      </c>
      <c r="S77" t="str">
        <f t="shared" si="26"/>
        <v/>
      </c>
      <c r="T77" t="str">
        <f t="shared" si="27"/>
        <v/>
      </c>
      <c r="U77" t="str">
        <f t="shared" si="28"/>
        <v/>
      </c>
      <c r="V77" s="43"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7"/>
      <c r="L78" s="47"/>
      <c r="M78" s="47" t="str">
        <f t="shared" si="20"/>
        <v/>
      </c>
      <c r="N78" s="47" t="str">
        <f t="shared" si="21"/>
        <v/>
      </c>
      <c r="O78" s="48" t="str">
        <f t="shared" si="22"/>
        <v/>
      </c>
      <c r="P78" t="str">
        <f t="shared" si="23"/>
        <v/>
      </c>
      <c r="Q78" t="str">
        <f t="shared" si="24"/>
        <v/>
      </c>
      <c r="R78" t="str">
        <f t="shared" si="25"/>
        <v/>
      </c>
      <c r="S78" t="str">
        <f t="shared" si="26"/>
        <v/>
      </c>
      <c r="T78" t="str">
        <f t="shared" si="27"/>
        <v/>
      </c>
      <c r="U78" t="str">
        <f t="shared" si="28"/>
        <v/>
      </c>
      <c r="V78" s="43"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7"/>
      <c r="L79" s="47"/>
      <c r="M79" s="47" t="str">
        <f t="shared" si="20"/>
        <v/>
      </c>
      <c r="N79" s="47" t="str">
        <f t="shared" si="21"/>
        <v/>
      </c>
      <c r="O79" s="48" t="str">
        <f t="shared" si="22"/>
        <v/>
      </c>
      <c r="P79" t="str">
        <f t="shared" si="23"/>
        <v/>
      </c>
      <c r="Q79" t="str">
        <f t="shared" si="24"/>
        <v/>
      </c>
      <c r="R79" t="str">
        <f t="shared" si="25"/>
        <v/>
      </c>
      <c r="S79" t="str">
        <f t="shared" si="26"/>
        <v/>
      </c>
      <c r="T79" t="str">
        <f t="shared" si="27"/>
        <v/>
      </c>
      <c r="U79" t="str">
        <f t="shared" si="28"/>
        <v/>
      </c>
      <c r="V79" s="43"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7"/>
      <c r="L80" s="47"/>
      <c r="M80" s="47" t="str">
        <f t="shared" si="20"/>
        <v/>
      </c>
      <c r="N80" s="47" t="str">
        <f t="shared" si="21"/>
        <v/>
      </c>
      <c r="O80" s="48" t="str">
        <f t="shared" si="22"/>
        <v/>
      </c>
      <c r="P80" t="str">
        <f t="shared" si="23"/>
        <v/>
      </c>
      <c r="Q80" t="str">
        <f t="shared" si="24"/>
        <v/>
      </c>
      <c r="R80" t="str">
        <f t="shared" si="25"/>
        <v/>
      </c>
      <c r="S80" t="str">
        <f t="shared" si="26"/>
        <v/>
      </c>
      <c r="T80" t="str">
        <f t="shared" si="27"/>
        <v/>
      </c>
      <c r="U80" t="str">
        <f t="shared" si="28"/>
        <v/>
      </c>
      <c r="V80" s="43"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7"/>
      <c r="L81" s="47"/>
      <c r="M81" s="47" t="str">
        <f t="shared" si="20"/>
        <v/>
      </c>
      <c r="N81" s="47" t="str">
        <f t="shared" si="21"/>
        <v/>
      </c>
      <c r="O81" s="48" t="str">
        <f t="shared" si="22"/>
        <v/>
      </c>
      <c r="P81" t="str">
        <f t="shared" si="23"/>
        <v/>
      </c>
      <c r="Q81" t="str">
        <f t="shared" si="24"/>
        <v/>
      </c>
      <c r="R81" t="str">
        <f t="shared" si="25"/>
        <v/>
      </c>
      <c r="S81" t="str">
        <f t="shared" si="26"/>
        <v/>
      </c>
      <c r="T81" t="str">
        <f t="shared" si="27"/>
        <v/>
      </c>
      <c r="U81" t="str">
        <f t="shared" si="28"/>
        <v/>
      </c>
      <c r="V81" s="43"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7"/>
      <c r="L82" s="47"/>
      <c r="M82" s="47" t="str">
        <f t="shared" si="20"/>
        <v/>
      </c>
      <c r="N82" s="47" t="str">
        <f t="shared" si="21"/>
        <v/>
      </c>
      <c r="O82" s="48" t="str">
        <f t="shared" si="22"/>
        <v/>
      </c>
      <c r="P82" t="str">
        <f t="shared" si="23"/>
        <v/>
      </c>
      <c r="Q82" t="str">
        <f t="shared" si="24"/>
        <v/>
      </c>
      <c r="R82" t="str">
        <f t="shared" si="25"/>
        <v/>
      </c>
      <c r="S82" t="str">
        <f t="shared" si="26"/>
        <v/>
      </c>
      <c r="T82" t="str">
        <f t="shared" si="27"/>
        <v/>
      </c>
      <c r="U82" t="str">
        <f t="shared" si="28"/>
        <v/>
      </c>
      <c r="V82" s="43"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7"/>
      <c r="L83" s="47"/>
      <c r="M83" s="47" t="str">
        <f t="shared" si="20"/>
        <v/>
      </c>
      <c r="N83" s="47" t="str">
        <f t="shared" si="21"/>
        <v/>
      </c>
      <c r="O83" s="48" t="str">
        <f t="shared" si="22"/>
        <v/>
      </c>
      <c r="P83" t="str">
        <f t="shared" si="23"/>
        <v/>
      </c>
      <c r="Q83" t="str">
        <f t="shared" si="24"/>
        <v/>
      </c>
      <c r="R83" t="str">
        <f t="shared" si="25"/>
        <v/>
      </c>
      <c r="S83" t="str">
        <f t="shared" si="26"/>
        <v/>
      </c>
      <c r="T83" t="str">
        <f t="shared" si="27"/>
        <v/>
      </c>
      <c r="U83" t="str">
        <f t="shared" si="28"/>
        <v/>
      </c>
      <c r="V83" s="43"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7"/>
      <c r="L84" s="47"/>
      <c r="M84" s="47" t="str">
        <f t="shared" si="20"/>
        <v/>
      </c>
      <c r="N84" s="47" t="str">
        <f t="shared" si="21"/>
        <v/>
      </c>
      <c r="O84" s="48" t="str">
        <f t="shared" si="22"/>
        <v/>
      </c>
      <c r="P84" t="str">
        <f t="shared" si="23"/>
        <v/>
      </c>
      <c r="Q84" t="str">
        <f t="shared" si="24"/>
        <v/>
      </c>
      <c r="R84" t="str">
        <f t="shared" si="25"/>
        <v/>
      </c>
      <c r="S84" t="str">
        <f t="shared" si="26"/>
        <v/>
      </c>
      <c r="T84" t="str">
        <f t="shared" si="27"/>
        <v/>
      </c>
      <c r="U84" t="str">
        <f t="shared" si="28"/>
        <v/>
      </c>
      <c r="V84" s="43"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7"/>
      <c r="L85" s="47"/>
      <c r="M85" s="47" t="str">
        <f t="shared" si="20"/>
        <v/>
      </c>
      <c r="N85" s="47" t="str">
        <f t="shared" si="21"/>
        <v/>
      </c>
      <c r="O85" s="48" t="str">
        <f t="shared" si="22"/>
        <v/>
      </c>
      <c r="P85" t="str">
        <f t="shared" si="23"/>
        <v/>
      </c>
      <c r="Q85" t="str">
        <f t="shared" si="24"/>
        <v/>
      </c>
      <c r="R85" t="str">
        <f t="shared" si="25"/>
        <v/>
      </c>
      <c r="S85" t="str">
        <f t="shared" si="26"/>
        <v/>
      </c>
      <c r="T85" t="str">
        <f t="shared" si="27"/>
        <v/>
      </c>
      <c r="U85" t="str">
        <f t="shared" si="28"/>
        <v/>
      </c>
      <c r="V85" s="43"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7"/>
      <c r="L86" s="47"/>
      <c r="M86" s="47" t="str">
        <f t="shared" si="20"/>
        <v/>
      </c>
      <c r="N86" s="47" t="str">
        <f t="shared" si="21"/>
        <v/>
      </c>
      <c r="O86" s="48" t="str">
        <f t="shared" si="22"/>
        <v/>
      </c>
      <c r="P86" t="str">
        <f t="shared" si="23"/>
        <v/>
      </c>
      <c r="Q86" t="str">
        <f t="shared" si="24"/>
        <v/>
      </c>
      <c r="R86" t="str">
        <f t="shared" si="25"/>
        <v/>
      </c>
      <c r="S86" t="str">
        <f t="shared" si="26"/>
        <v/>
      </c>
      <c r="T86" t="str">
        <f t="shared" si="27"/>
        <v/>
      </c>
      <c r="U86" t="str">
        <f t="shared" si="28"/>
        <v/>
      </c>
      <c r="V86" s="43"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7"/>
      <c r="L87" s="47"/>
      <c r="M87" s="47" t="str">
        <f t="shared" si="20"/>
        <v/>
      </c>
      <c r="N87" s="47" t="str">
        <f t="shared" si="21"/>
        <v/>
      </c>
      <c r="O87" s="48" t="str">
        <f t="shared" si="22"/>
        <v/>
      </c>
      <c r="P87" t="str">
        <f t="shared" si="23"/>
        <v/>
      </c>
      <c r="Q87" t="str">
        <f t="shared" si="24"/>
        <v/>
      </c>
      <c r="R87" t="str">
        <f t="shared" si="25"/>
        <v/>
      </c>
      <c r="S87" t="str">
        <f t="shared" si="26"/>
        <v/>
      </c>
      <c r="T87" t="str">
        <f t="shared" si="27"/>
        <v/>
      </c>
      <c r="U87" t="str">
        <f t="shared" si="28"/>
        <v/>
      </c>
      <c r="V87" s="43"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7"/>
      <c r="L88" s="47"/>
      <c r="M88" s="47" t="str">
        <f t="shared" si="20"/>
        <v/>
      </c>
      <c r="N88" s="47" t="str">
        <f t="shared" si="21"/>
        <v/>
      </c>
      <c r="O88" s="48" t="str">
        <f t="shared" si="22"/>
        <v/>
      </c>
      <c r="P88" t="str">
        <f t="shared" si="23"/>
        <v/>
      </c>
      <c r="Q88" t="str">
        <f t="shared" si="24"/>
        <v/>
      </c>
      <c r="R88" t="str">
        <f t="shared" si="25"/>
        <v/>
      </c>
      <c r="S88" t="str">
        <f t="shared" si="26"/>
        <v/>
      </c>
      <c r="T88" t="str">
        <f t="shared" si="27"/>
        <v/>
      </c>
      <c r="U88" t="str">
        <f t="shared" si="28"/>
        <v/>
      </c>
      <c r="V88" s="43"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7"/>
      <c r="L89" s="47"/>
      <c r="M89" s="47" t="str">
        <f t="shared" si="20"/>
        <v/>
      </c>
      <c r="N89" s="47" t="str">
        <f t="shared" si="21"/>
        <v/>
      </c>
      <c r="O89" s="48" t="str">
        <f t="shared" si="22"/>
        <v/>
      </c>
      <c r="P89" t="str">
        <f t="shared" si="23"/>
        <v/>
      </c>
      <c r="Q89" t="str">
        <f t="shared" si="24"/>
        <v/>
      </c>
      <c r="R89" t="str">
        <f t="shared" si="25"/>
        <v/>
      </c>
      <c r="S89" t="str">
        <f t="shared" si="26"/>
        <v/>
      </c>
      <c r="T89" t="str">
        <f t="shared" si="27"/>
        <v/>
      </c>
      <c r="U89" t="str">
        <f t="shared" si="28"/>
        <v/>
      </c>
      <c r="V89" s="43"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7"/>
      <c r="L90" s="47"/>
      <c r="M90" s="47" t="str">
        <f t="shared" si="20"/>
        <v/>
      </c>
      <c r="N90" s="47" t="str">
        <f t="shared" si="21"/>
        <v/>
      </c>
      <c r="O90" s="48" t="str">
        <f t="shared" si="22"/>
        <v/>
      </c>
      <c r="P90" t="str">
        <f t="shared" si="23"/>
        <v/>
      </c>
      <c r="Q90" t="str">
        <f t="shared" si="24"/>
        <v/>
      </c>
      <c r="R90" t="str">
        <f t="shared" si="25"/>
        <v/>
      </c>
      <c r="S90" t="str">
        <f t="shared" si="26"/>
        <v/>
      </c>
      <c r="T90" t="str">
        <f t="shared" si="27"/>
        <v/>
      </c>
      <c r="U90" t="str">
        <f t="shared" si="28"/>
        <v/>
      </c>
      <c r="V90" s="43"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7"/>
      <c r="L91" s="47"/>
      <c r="M91" s="47" t="str">
        <f t="shared" si="20"/>
        <v/>
      </c>
      <c r="N91" s="47" t="str">
        <f t="shared" si="21"/>
        <v/>
      </c>
      <c r="O91" s="48" t="str">
        <f t="shared" si="22"/>
        <v/>
      </c>
      <c r="P91" t="str">
        <f t="shared" si="23"/>
        <v/>
      </c>
      <c r="Q91" t="str">
        <f t="shared" si="24"/>
        <v/>
      </c>
      <c r="R91" t="str">
        <f t="shared" si="25"/>
        <v/>
      </c>
      <c r="S91" t="str">
        <f t="shared" si="26"/>
        <v/>
      </c>
      <c r="T91" t="str">
        <f t="shared" si="27"/>
        <v/>
      </c>
      <c r="U91" t="str">
        <f t="shared" si="28"/>
        <v/>
      </c>
      <c r="V91" s="43"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7"/>
      <c r="L92" s="47"/>
      <c r="M92" s="47" t="str">
        <f t="shared" si="20"/>
        <v/>
      </c>
      <c r="N92" s="47" t="str">
        <f t="shared" si="21"/>
        <v/>
      </c>
      <c r="O92" s="48" t="str">
        <f t="shared" si="22"/>
        <v/>
      </c>
      <c r="P92" t="str">
        <f t="shared" si="23"/>
        <v/>
      </c>
      <c r="Q92" t="str">
        <f t="shared" si="24"/>
        <v/>
      </c>
      <c r="R92" t="str">
        <f t="shared" si="25"/>
        <v/>
      </c>
      <c r="S92" t="str">
        <f t="shared" si="26"/>
        <v/>
      </c>
      <c r="T92" t="str">
        <f t="shared" si="27"/>
        <v/>
      </c>
      <c r="U92" t="str">
        <f t="shared" si="28"/>
        <v/>
      </c>
      <c r="V92" s="43"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7"/>
      <c r="L93" s="47"/>
      <c r="M93" s="47" t="str">
        <f t="shared" si="20"/>
        <v/>
      </c>
      <c r="N93" s="47" t="str">
        <f t="shared" si="21"/>
        <v/>
      </c>
      <c r="O93" s="48" t="str">
        <f t="shared" si="22"/>
        <v/>
      </c>
      <c r="P93" t="str">
        <f t="shared" si="23"/>
        <v/>
      </c>
      <c r="Q93" t="str">
        <f t="shared" si="24"/>
        <v/>
      </c>
      <c r="R93" t="str">
        <f t="shared" si="25"/>
        <v/>
      </c>
      <c r="S93" t="str">
        <f t="shared" si="26"/>
        <v/>
      </c>
      <c r="T93" t="str">
        <f t="shared" si="27"/>
        <v/>
      </c>
      <c r="U93" t="str">
        <f t="shared" si="28"/>
        <v/>
      </c>
      <c r="V93" s="43"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7"/>
      <c r="L94" s="47"/>
      <c r="M94" s="47" t="str">
        <f t="shared" si="20"/>
        <v/>
      </c>
      <c r="N94" s="47" t="str">
        <f t="shared" si="21"/>
        <v/>
      </c>
      <c r="O94" s="48" t="str">
        <f t="shared" si="22"/>
        <v/>
      </c>
      <c r="P94" t="str">
        <f t="shared" si="23"/>
        <v/>
      </c>
      <c r="Q94" t="str">
        <f t="shared" si="24"/>
        <v/>
      </c>
      <c r="R94" t="str">
        <f t="shared" si="25"/>
        <v/>
      </c>
      <c r="S94" t="str">
        <f t="shared" si="26"/>
        <v/>
      </c>
      <c r="T94" t="str">
        <f t="shared" si="27"/>
        <v/>
      </c>
      <c r="U94" t="str">
        <f t="shared" si="28"/>
        <v/>
      </c>
      <c r="V94" s="43"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7"/>
      <c r="L95" s="47"/>
      <c r="M95" s="47" t="str">
        <f t="shared" si="20"/>
        <v/>
      </c>
      <c r="N95" s="47" t="str">
        <f t="shared" si="21"/>
        <v/>
      </c>
      <c r="O95" s="48" t="str">
        <f t="shared" si="22"/>
        <v/>
      </c>
      <c r="P95" t="str">
        <f t="shared" si="23"/>
        <v/>
      </c>
      <c r="Q95" t="str">
        <f t="shared" si="24"/>
        <v/>
      </c>
      <c r="R95" t="str">
        <f t="shared" si="25"/>
        <v/>
      </c>
      <c r="S95" t="str">
        <f t="shared" si="26"/>
        <v/>
      </c>
      <c r="T95" t="str">
        <f t="shared" si="27"/>
        <v/>
      </c>
      <c r="U95" t="str">
        <f t="shared" si="28"/>
        <v/>
      </c>
      <c r="V95" s="43"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7"/>
      <c r="L96" s="47"/>
      <c r="M96" s="47" t="str">
        <f t="shared" si="20"/>
        <v/>
      </c>
      <c r="N96" s="47" t="str">
        <f t="shared" si="21"/>
        <v/>
      </c>
      <c r="O96" s="48" t="str">
        <f t="shared" si="22"/>
        <v/>
      </c>
      <c r="P96" t="str">
        <f t="shared" si="23"/>
        <v/>
      </c>
      <c r="Q96" t="str">
        <f t="shared" si="24"/>
        <v/>
      </c>
      <c r="R96" t="str">
        <f t="shared" si="25"/>
        <v/>
      </c>
      <c r="S96" t="str">
        <f t="shared" si="26"/>
        <v/>
      </c>
      <c r="T96" t="str">
        <f t="shared" si="27"/>
        <v/>
      </c>
      <c r="U96" t="str">
        <f t="shared" si="28"/>
        <v/>
      </c>
      <c r="V96" s="43"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7"/>
      <c r="L97" s="47"/>
      <c r="M97" s="47" t="str">
        <f t="shared" si="20"/>
        <v/>
      </c>
      <c r="N97" s="47" t="str">
        <f t="shared" si="21"/>
        <v/>
      </c>
      <c r="O97" s="48" t="str">
        <f t="shared" si="22"/>
        <v/>
      </c>
      <c r="P97" t="str">
        <f t="shared" si="23"/>
        <v/>
      </c>
      <c r="Q97" t="str">
        <f t="shared" si="24"/>
        <v/>
      </c>
      <c r="R97" t="str">
        <f t="shared" si="25"/>
        <v/>
      </c>
      <c r="S97" t="str">
        <f t="shared" si="26"/>
        <v/>
      </c>
      <c r="T97" t="str">
        <f t="shared" si="27"/>
        <v/>
      </c>
      <c r="U97" t="str">
        <f t="shared" si="28"/>
        <v/>
      </c>
      <c r="V97" s="43"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7"/>
      <c r="L98" s="47"/>
      <c r="M98" s="47" t="str">
        <f t="shared" si="20"/>
        <v/>
      </c>
      <c r="N98" s="47" t="str">
        <f t="shared" si="21"/>
        <v/>
      </c>
      <c r="O98" s="48" t="str">
        <f t="shared" si="22"/>
        <v/>
      </c>
      <c r="P98" t="str">
        <f t="shared" si="23"/>
        <v/>
      </c>
      <c r="Q98" t="str">
        <f t="shared" si="24"/>
        <v/>
      </c>
      <c r="R98" t="str">
        <f t="shared" si="25"/>
        <v/>
      </c>
      <c r="S98" t="str">
        <f t="shared" si="26"/>
        <v/>
      </c>
      <c r="T98" t="str">
        <f t="shared" si="27"/>
        <v/>
      </c>
      <c r="U98" t="str">
        <f t="shared" si="28"/>
        <v/>
      </c>
      <c r="V98" s="43"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7"/>
      <c r="L99" s="47"/>
      <c r="M99" s="47" t="str">
        <f t="shared" si="20"/>
        <v/>
      </c>
      <c r="N99" s="47" t="str">
        <f t="shared" si="21"/>
        <v/>
      </c>
      <c r="O99" s="48" t="str">
        <f t="shared" si="22"/>
        <v/>
      </c>
      <c r="P99" t="str">
        <f t="shared" si="23"/>
        <v/>
      </c>
      <c r="Q99" t="str">
        <f t="shared" si="24"/>
        <v/>
      </c>
      <c r="R99" t="str">
        <f t="shared" si="25"/>
        <v/>
      </c>
      <c r="S99" t="str">
        <f t="shared" si="26"/>
        <v/>
      </c>
      <c r="T99" t="str">
        <f t="shared" si="27"/>
        <v/>
      </c>
      <c r="U99" t="str">
        <f t="shared" si="28"/>
        <v/>
      </c>
      <c r="V99" s="43"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7"/>
      <c r="L100" s="47"/>
      <c r="M100" s="47" t="str">
        <f t="shared" ref="M100:M103" si="29">IF(ISBLANK(K100),"",IF(L100, "https://raw.githubusercontent.com/PatrickVibild/TellusAmazonPictures/master/pictures/"&amp;K100&amp;"/1.jpg","https://download.lenovo.com/Images/Parts/"&amp;K100&amp;"/"&amp;K100&amp;"_A.jpg"))</f>
        <v/>
      </c>
      <c r="N100" s="47" t="str">
        <f t="shared" si="21"/>
        <v/>
      </c>
      <c r="O100" s="48" t="str">
        <f t="shared" si="22"/>
        <v/>
      </c>
      <c r="P100" t="str">
        <f t="shared" si="23"/>
        <v/>
      </c>
      <c r="Q100" t="str">
        <f t="shared" si="24"/>
        <v/>
      </c>
      <c r="R100" t="str">
        <f t="shared" si="25"/>
        <v/>
      </c>
      <c r="S100" t="str">
        <f t="shared" si="26"/>
        <v/>
      </c>
      <c r="T100" t="str">
        <f t="shared" si="27"/>
        <v/>
      </c>
      <c r="U100" t="str">
        <f t="shared" si="28"/>
        <v/>
      </c>
      <c r="V100" s="43"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7"/>
      <c r="L101" s="47"/>
      <c r="M101" s="47" t="str">
        <f t="shared" si="29"/>
        <v/>
      </c>
      <c r="N101" s="47" t="str">
        <f t="shared" si="21"/>
        <v/>
      </c>
      <c r="O101" s="48" t="str">
        <f t="shared" si="22"/>
        <v/>
      </c>
      <c r="P101" t="str">
        <f t="shared" si="23"/>
        <v/>
      </c>
      <c r="Q101" t="str">
        <f t="shared" si="24"/>
        <v/>
      </c>
      <c r="R101" t="str">
        <f t="shared" si="25"/>
        <v/>
      </c>
      <c r="S101" t="str">
        <f t="shared" si="26"/>
        <v/>
      </c>
      <c r="T101" t="str">
        <f t="shared" si="27"/>
        <v/>
      </c>
      <c r="U101" t="str">
        <f t="shared" si="28"/>
        <v/>
      </c>
      <c r="V101" s="43"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7"/>
      <c r="L102" s="47"/>
      <c r="M102" s="47" t="str">
        <f t="shared" si="29"/>
        <v/>
      </c>
      <c r="N102" s="47" t="str">
        <f t="shared" si="21"/>
        <v/>
      </c>
      <c r="O102" s="48" t="str">
        <f t="shared" si="22"/>
        <v/>
      </c>
      <c r="P102" t="str">
        <f t="shared" si="23"/>
        <v/>
      </c>
      <c r="Q102" t="str">
        <f t="shared" si="24"/>
        <v/>
      </c>
      <c r="R102" t="str">
        <f t="shared" si="25"/>
        <v/>
      </c>
      <c r="S102" t="str">
        <f t="shared" si="26"/>
        <v/>
      </c>
      <c r="T102" t="str">
        <f t="shared" si="27"/>
        <v/>
      </c>
      <c r="U102" t="str">
        <f t="shared" si="28"/>
        <v/>
      </c>
      <c r="V102" s="43"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7"/>
      <c r="L103" s="47"/>
      <c r="M103" s="47" t="str">
        <f t="shared" si="29"/>
        <v/>
      </c>
      <c r="N103" s="47" t="str">
        <f t="shared" si="21"/>
        <v/>
      </c>
      <c r="O103" s="48" t="str">
        <f t="shared" si="22"/>
        <v/>
      </c>
      <c r="P103" t="str">
        <f t="shared" si="23"/>
        <v/>
      </c>
      <c r="Q103" t="str">
        <f t="shared" si="24"/>
        <v/>
      </c>
      <c r="R103" t="str">
        <f t="shared" si="25"/>
        <v/>
      </c>
      <c r="S103" t="str">
        <f t="shared" si="26"/>
        <v/>
      </c>
      <c r="T103" t="str">
        <f t="shared" si="27"/>
        <v/>
      </c>
      <c r="U103" t="str">
        <f t="shared" si="28"/>
        <v/>
      </c>
      <c r="V103" s="43"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L4:L21 L23:L104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42" t="b">
        <f>TRUE()</f>
        <v>1</v>
      </c>
      <c r="C1" t="s">
        <v>418</v>
      </c>
      <c r="D1" s="43" t="s">
        <v>372</v>
      </c>
      <c r="E1" t="s">
        <v>419</v>
      </c>
      <c r="F1" t="s">
        <v>415</v>
      </c>
      <c r="G1" t="s">
        <v>420</v>
      </c>
    </row>
    <row r="2" spans="1:7" x14ac:dyDescent="0.15">
      <c r="A2" t="s">
        <v>402</v>
      </c>
      <c r="B2" s="42" t="b">
        <f>FALSE()</f>
        <v>0</v>
      </c>
      <c r="C2" t="s">
        <v>376</v>
      </c>
      <c r="D2" s="43" t="s">
        <v>374</v>
      </c>
      <c r="E2" t="s">
        <v>421</v>
      </c>
      <c r="F2" t="s">
        <v>374</v>
      </c>
      <c r="G2" t="s">
        <v>407</v>
      </c>
    </row>
    <row r="3" spans="1:7" x14ac:dyDescent="0.15">
      <c r="A3" t="s">
        <v>422</v>
      </c>
      <c r="D3" s="43" t="s">
        <v>377</v>
      </c>
      <c r="E3" t="s">
        <v>423</v>
      </c>
      <c r="F3" t="s">
        <v>372</v>
      </c>
    </row>
    <row r="4" spans="1:7" x14ac:dyDescent="0.15">
      <c r="D4" s="43" t="s">
        <v>379</v>
      </c>
      <c r="E4" t="s">
        <v>424</v>
      </c>
      <c r="F4" t="s">
        <v>377</v>
      </c>
    </row>
    <row r="5" spans="1:7" x14ac:dyDescent="0.15">
      <c r="D5" s="43" t="s">
        <v>381</v>
      </c>
      <c r="E5" t="s">
        <v>425</v>
      </c>
      <c r="F5" t="s">
        <v>379</v>
      </c>
    </row>
    <row r="6" spans="1:7" x14ac:dyDescent="0.15">
      <c r="D6" s="43" t="s">
        <v>383</v>
      </c>
      <c r="E6" t="s">
        <v>426</v>
      </c>
      <c r="F6" t="s">
        <v>393</v>
      </c>
    </row>
    <row r="7" spans="1:7" x14ac:dyDescent="0.15">
      <c r="D7" s="43" t="s">
        <v>385</v>
      </c>
      <c r="E7" t="s">
        <v>427</v>
      </c>
    </row>
    <row r="8" spans="1:7" x14ac:dyDescent="0.15">
      <c r="D8" s="43" t="s">
        <v>387</v>
      </c>
      <c r="E8" t="s">
        <v>428</v>
      </c>
    </row>
    <row r="9" spans="1:7" x14ac:dyDescent="0.15">
      <c r="D9" s="43" t="s">
        <v>390</v>
      </c>
      <c r="E9" t="s">
        <v>429</v>
      </c>
    </row>
    <row r="10" spans="1:7" x14ac:dyDescent="0.15">
      <c r="D10" s="43" t="s">
        <v>393</v>
      </c>
      <c r="E10" t="s">
        <v>430</v>
      </c>
    </row>
    <row r="11" spans="1:7" x14ac:dyDescent="0.15">
      <c r="D11" s="43" t="s">
        <v>396</v>
      </c>
      <c r="E11" t="s">
        <v>431</v>
      </c>
    </row>
    <row r="12" spans="1:7" x14ac:dyDescent="0.15">
      <c r="D12" s="43" t="s">
        <v>397</v>
      </c>
      <c r="E12" t="s">
        <v>432</v>
      </c>
    </row>
    <row r="13" spans="1:7" x14ac:dyDescent="0.15">
      <c r="D13" s="43" t="s">
        <v>399</v>
      </c>
      <c r="E13" t="s">
        <v>433</v>
      </c>
    </row>
    <row r="14" spans="1:7" x14ac:dyDescent="0.15">
      <c r="D14" s="43" t="s">
        <v>400</v>
      </c>
      <c r="E14" t="s">
        <v>434</v>
      </c>
    </row>
    <row r="15" spans="1:7" x14ac:dyDescent="0.15">
      <c r="D15" s="43" t="s">
        <v>403</v>
      </c>
      <c r="E15" t="s">
        <v>435</v>
      </c>
    </row>
    <row r="16" spans="1:7" x14ac:dyDescent="0.15">
      <c r="D16" s="43" t="s">
        <v>404</v>
      </c>
      <c r="E16" s="56" t="s">
        <v>436</v>
      </c>
    </row>
    <row r="17" spans="4:5" x14ac:dyDescent="0.15">
      <c r="D17" s="43" t="s">
        <v>405</v>
      </c>
      <c r="E17" t="s">
        <v>437</v>
      </c>
    </row>
    <row r="18" spans="4:5" x14ac:dyDescent="0.15">
      <c r="D18" s="43" t="s">
        <v>407</v>
      </c>
      <c r="E18" t="s">
        <v>438</v>
      </c>
    </row>
    <row r="19" spans="4:5" x14ac:dyDescent="0.15">
      <c r="D19" s="43" t="s">
        <v>392</v>
      </c>
      <c r="E19" t="s">
        <v>439</v>
      </c>
    </row>
    <row r="20" spans="4:5" x14ac:dyDescent="0.15">
      <c r="D20" s="43" t="s">
        <v>388</v>
      </c>
      <c r="E20" t="s">
        <v>440</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4" sqref="B4"/>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58" t="s">
        <v>441</v>
      </c>
    </row>
    <row r="4" spans="1:2" x14ac:dyDescent="0.15">
      <c r="B4" s="58" t="s">
        <v>442</v>
      </c>
    </row>
    <row r="5" spans="1:2" x14ac:dyDescent="0.15">
      <c r="B5" s="58" t="s">
        <v>443</v>
      </c>
    </row>
    <row r="6" spans="1:2" x14ac:dyDescent="0.15">
      <c r="A6" t="s">
        <v>444</v>
      </c>
      <c r="B6" s="58" t="s">
        <v>445</v>
      </c>
    </row>
    <row r="7" spans="1:2" x14ac:dyDescent="0.15">
      <c r="B7" s="58" t="s">
        <v>446</v>
      </c>
    </row>
    <row r="8" spans="1:2" x14ac:dyDescent="0.15">
      <c r="A8" t="s">
        <v>40</v>
      </c>
      <c r="B8" s="58" t="s">
        <v>447</v>
      </c>
    </row>
    <row r="9" spans="1:2" x14ac:dyDescent="0.15">
      <c r="A9" t="s">
        <v>448</v>
      </c>
      <c r="B9" s="58" t="s">
        <v>449</v>
      </c>
    </row>
    <row r="10" spans="1:2" x14ac:dyDescent="0.15">
      <c r="B10" t="s">
        <v>588</v>
      </c>
    </row>
    <row r="11" spans="1:2" x14ac:dyDescent="0.15">
      <c r="B11" t="s">
        <v>587</v>
      </c>
    </row>
    <row r="14" spans="1:2" x14ac:dyDescent="0.15">
      <c r="B14" s="58" t="s">
        <v>450</v>
      </c>
    </row>
    <row r="20" spans="2:2" x14ac:dyDescent="0.15">
      <c r="B20" s="43" t="s">
        <v>372</v>
      </c>
    </row>
    <row r="21" spans="2:2" x14ac:dyDescent="0.15">
      <c r="B21" s="43" t="s">
        <v>374</v>
      </c>
    </row>
    <row r="22" spans="2:2" x14ac:dyDescent="0.15">
      <c r="B22" s="43" t="s">
        <v>377</v>
      </c>
    </row>
    <row r="23" spans="2:2" x14ac:dyDescent="0.15">
      <c r="B23" s="43" t="s">
        <v>379</v>
      </c>
    </row>
    <row r="24" spans="2:2" x14ac:dyDescent="0.15">
      <c r="B24" s="43" t="s">
        <v>381</v>
      </c>
    </row>
    <row r="25" spans="2:2" x14ac:dyDescent="0.15">
      <c r="B25" s="43" t="s">
        <v>383</v>
      </c>
    </row>
    <row r="26" spans="2:2" x14ac:dyDescent="0.15">
      <c r="B26" s="43" t="s">
        <v>385</v>
      </c>
    </row>
    <row r="27" spans="2:2" x14ac:dyDescent="0.15">
      <c r="B27" s="43" t="s">
        <v>387</v>
      </c>
    </row>
    <row r="28" spans="2:2" x14ac:dyDescent="0.15">
      <c r="B28" s="43" t="s">
        <v>390</v>
      </c>
    </row>
    <row r="29" spans="2:2" x14ac:dyDescent="0.15">
      <c r="B29" s="43" t="s">
        <v>393</v>
      </c>
    </row>
    <row r="30" spans="2:2" x14ac:dyDescent="0.15">
      <c r="B30" s="43" t="s">
        <v>396</v>
      </c>
    </row>
    <row r="31" spans="2:2" x14ac:dyDescent="0.15">
      <c r="B31" s="43" t="s">
        <v>397</v>
      </c>
    </row>
    <row r="32" spans="2:2" x14ac:dyDescent="0.15">
      <c r="B32" s="43" t="s">
        <v>399</v>
      </c>
    </row>
    <row r="33" spans="2:4" x14ac:dyDescent="0.15">
      <c r="B33" s="43" t="s">
        <v>400</v>
      </c>
    </row>
    <row r="34" spans="2:4" x14ac:dyDescent="0.15">
      <c r="B34" s="43" t="s">
        <v>403</v>
      </c>
      <c r="D34" s="58"/>
    </row>
    <row r="35" spans="2:4" x14ac:dyDescent="0.15">
      <c r="B35" s="43" t="s">
        <v>404</v>
      </c>
      <c r="D35" s="58"/>
    </row>
    <row r="36" spans="2:4" x14ac:dyDescent="0.15">
      <c r="B36" s="43" t="s">
        <v>405</v>
      </c>
      <c r="D36" s="58"/>
    </row>
    <row r="37" spans="2:4" x14ac:dyDescent="0.15">
      <c r="B37" s="43" t="s">
        <v>407</v>
      </c>
      <c r="D37" s="58"/>
    </row>
    <row r="38" spans="2:4" x14ac:dyDescent="0.15">
      <c r="B38" s="43" t="s">
        <v>392</v>
      </c>
      <c r="D38" s="58"/>
    </row>
    <row r="39" spans="2:4" x14ac:dyDescent="0.15">
      <c r="B39" s="43" t="s">
        <v>388</v>
      </c>
      <c r="D39" s="58"/>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2" sqref="B12"/>
    </sheetView>
  </sheetViews>
  <sheetFormatPr baseColWidth="10" defaultColWidth="12" defaultRowHeight="13" x14ac:dyDescent="0.15"/>
  <sheetData>
    <row r="2" spans="1:2" x14ac:dyDescent="0.15">
      <c r="B2" t="s">
        <v>372</v>
      </c>
    </row>
    <row r="3" spans="1:2" ht="16" x14ac:dyDescent="0.2">
      <c r="B3" s="57" t="s">
        <v>451</v>
      </c>
    </row>
    <row r="4" spans="1:2" ht="16" x14ac:dyDescent="0.2">
      <c r="B4" s="57" t="s">
        <v>452</v>
      </c>
    </row>
    <row r="5" spans="1:2" ht="16" x14ac:dyDescent="0.2">
      <c r="B5" s="57" t="s">
        <v>453</v>
      </c>
    </row>
    <row r="6" spans="1:2" ht="16" x14ac:dyDescent="0.2">
      <c r="B6" s="57" t="s">
        <v>454</v>
      </c>
    </row>
    <row r="7" spans="1:2" ht="16" x14ac:dyDescent="0.2">
      <c r="B7" s="57" t="s">
        <v>455</v>
      </c>
    </row>
    <row r="8" spans="1:2" x14ac:dyDescent="0.15">
      <c r="A8" t="s">
        <v>456</v>
      </c>
      <c r="B8" t="s">
        <v>457</v>
      </c>
    </row>
    <row r="9" spans="1:2" x14ac:dyDescent="0.15">
      <c r="A9" t="s">
        <v>458</v>
      </c>
      <c r="B9" t="s">
        <v>459</v>
      </c>
    </row>
    <row r="10" spans="1:2" x14ac:dyDescent="0.15">
      <c r="B10" t="s">
        <v>589</v>
      </c>
    </row>
    <row r="11" spans="1:2" x14ac:dyDescent="0.15">
      <c r="B11" t="s">
        <v>590</v>
      </c>
    </row>
    <row r="14" spans="1:2" x14ac:dyDescent="0.15">
      <c r="B14" t="s">
        <v>460</v>
      </c>
    </row>
    <row r="20" spans="2:2" x14ac:dyDescent="0.15">
      <c r="B20" t="s">
        <v>461</v>
      </c>
    </row>
    <row r="21" spans="2:2" x14ac:dyDescent="0.15">
      <c r="B21" t="s">
        <v>462</v>
      </c>
    </row>
    <row r="22" spans="2:2" x14ac:dyDescent="0.15">
      <c r="B22" t="s">
        <v>463</v>
      </c>
    </row>
    <row r="23" spans="2:2" x14ac:dyDescent="0.15">
      <c r="B23" t="s">
        <v>464</v>
      </c>
    </row>
    <row r="24" spans="2:2" x14ac:dyDescent="0.15">
      <c r="B24" t="s">
        <v>381</v>
      </c>
    </row>
    <row r="25" spans="2:2" x14ac:dyDescent="0.15">
      <c r="B25" t="s">
        <v>465</v>
      </c>
    </row>
    <row r="26" spans="2:2" x14ac:dyDescent="0.15">
      <c r="B26" t="s">
        <v>466</v>
      </c>
    </row>
    <row r="27" spans="2:2" x14ac:dyDescent="0.15">
      <c r="B27" t="s">
        <v>467</v>
      </c>
    </row>
    <row r="28" spans="2:2" x14ac:dyDescent="0.15">
      <c r="B28" t="s">
        <v>468</v>
      </c>
    </row>
    <row r="29" spans="2:2" x14ac:dyDescent="0.15">
      <c r="B29" t="s">
        <v>469</v>
      </c>
    </row>
    <row r="30" spans="2:2" x14ac:dyDescent="0.15">
      <c r="B30" t="s">
        <v>470</v>
      </c>
    </row>
    <row r="31" spans="2:2" x14ac:dyDescent="0.15">
      <c r="B31" t="s">
        <v>471</v>
      </c>
    </row>
    <row r="32" spans="2:2" x14ac:dyDescent="0.15">
      <c r="B32" t="s">
        <v>472</v>
      </c>
    </row>
    <row r="33" spans="2:2" x14ac:dyDescent="0.15">
      <c r="B33" t="s">
        <v>473</v>
      </c>
    </row>
    <row r="34" spans="2:2" x14ac:dyDescent="0.15">
      <c r="B34" t="s">
        <v>474</v>
      </c>
    </row>
    <row r="35" spans="2:2" x14ac:dyDescent="0.15">
      <c r="B35" t="s">
        <v>404</v>
      </c>
    </row>
    <row r="36" spans="2:2" x14ac:dyDescent="0.15">
      <c r="B36" t="s">
        <v>475</v>
      </c>
    </row>
    <row r="37" spans="2:2" x14ac:dyDescent="0.15">
      <c r="B37" t="s">
        <v>476</v>
      </c>
    </row>
    <row r="38" spans="2:2" x14ac:dyDescent="0.15">
      <c r="B38" t="s">
        <v>477</v>
      </c>
    </row>
    <row r="39" spans="2:2" x14ac:dyDescent="0.15">
      <c r="B39" t="s">
        <v>478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B12" sqref="B12"/>
    </sheetView>
  </sheetViews>
  <sheetFormatPr baseColWidth="10" defaultColWidth="12" defaultRowHeight="13" x14ac:dyDescent="0.15"/>
  <sheetData>
    <row r="1" spans="1:2" x14ac:dyDescent="0.15">
      <c r="B1" s="58"/>
    </row>
    <row r="2" spans="1:2" x14ac:dyDescent="0.15">
      <c r="B2" s="58" t="s">
        <v>379</v>
      </c>
    </row>
    <row r="3" spans="1:2" x14ac:dyDescent="0.15">
      <c r="B3" s="58" t="s">
        <v>479</v>
      </c>
    </row>
    <row r="4" spans="1:2" x14ac:dyDescent="0.15">
      <c r="B4" s="58" t="s">
        <v>480</v>
      </c>
    </row>
    <row r="5" spans="1:2" x14ac:dyDescent="0.15">
      <c r="B5" s="58" t="s">
        <v>481</v>
      </c>
    </row>
    <row r="6" spans="1:2" x14ac:dyDescent="0.15">
      <c r="B6" s="58" t="s">
        <v>482</v>
      </c>
    </row>
    <row r="7" spans="1:2" x14ac:dyDescent="0.15">
      <c r="B7" s="58" t="s">
        <v>483</v>
      </c>
    </row>
    <row r="8" spans="1:2" x14ac:dyDescent="0.15">
      <c r="A8" t="s">
        <v>456</v>
      </c>
      <c r="B8" s="58" t="s">
        <v>484</v>
      </c>
    </row>
    <row r="9" spans="1:2" x14ac:dyDescent="0.15">
      <c r="A9" t="s">
        <v>458</v>
      </c>
      <c r="B9" s="58" t="s">
        <v>485</v>
      </c>
    </row>
    <row r="10" spans="1:2" x14ac:dyDescent="0.15">
      <c r="B10" s="58" t="s">
        <v>591</v>
      </c>
    </row>
    <row r="11" spans="1:2" x14ac:dyDescent="0.15">
      <c r="B11" s="58" t="s">
        <v>592</v>
      </c>
    </row>
    <row r="12" spans="1:2" x14ac:dyDescent="0.15">
      <c r="B12" s="58"/>
    </row>
    <row r="13" spans="1:2" x14ac:dyDescent="0.15">
      <c r="B13" s="58"/>
    </row>
    <row r="14" spans="1:2" x14ac:dyDescent="0.15">
      <c r="B14" s="58" t="s">
        <v>486</v>
      </c>
    </row>
    <row r="15" spans="1:2" x14ac:dyDescent="0.15">
      <c r="B15" s="58"/>
    </row>
    <row r="20" spans="2:2" x14ac:dyDescent="0.15">
      <c r="B20" t="s">
        <v>487</v>
      </c>
    </row>
    <row r="21" spans="2:2" x14ac:dyDescent="0.15">
      <c r="B21" t="s">
        <v>488</v>
      </c>
    </row>
    <row r="22" spans="2:2" x14ac:dyDescent="0.15">
      <c r="B22" t="s">
        <v>489</v>
      </c>
    </row>
    <row r="23" spans="2:2" x14ac:dyDescent="0.15">
      <c r="B23" t="s">
        <v>490</v>
      </c>
    </row>
    <row r="24" spans="2:2" x14ac:dyDescent="0.15">
      <c r="B24" t="s">
        <v>491</v>
      </c>
    </row>
    <row r="25" spans="2:2" x14ac:dyDescent="0.15">
      <c r="B25" t="s">
        <v>492</v>
      </c>
    </row>
    <row r="26" spans="2:2" x14ac:dyDescent="0.15">
      <c r="B26" t="s">
        <v>493</v>
      </c>
    </row>
    <row r="27" spans="2:2" x14ac:dyDescent="0.15">
      <c r="B27" t="s">
        <v>494</v>
      </c>
    </row>
    <row r="28" spans="2:2" x14ac:dyDescent="0.15">
      <c r="B28" t="s">
        <v>495</v>
      </c>
    </row>
    <row r="29" spans="2:2" x14ac:dyDescent="0.15">
      <c r="B29" t="s">
        <v>496</v>
      </c>
    </row>
    <row r="30" spans="2:2" x14ac:dyDescent="0.15">
      <c r="B30" t="s">
        <v>497</v>
      </c>
    </row>
    <row r="31" spans="2:2" x14ac:dyDescent="0.15">
      <c r="B31" t="s">
        <v>498</v>
      </c>
    </row>
    <row r="32" spans="2:2" x14ac:dyDescent="0.15">
      <c r="B32" t="s">
        <v>499</v>
      </c>
    </row>
    <row r="33" spans="2:2" x14ac:dyDescent="0.15">
      <c r="B33" t="s">
        <v>500</v>
      </c>
    </row>
    <row r="34" spans="2:2" x14ac:dyDescent="0.15">
      <c r="B34" t="s">
        <v>501</v>
      </c>
    </row>
    <row r="35" spans="2:2" x14ac:dyDescent="0.15">
      <c r="B35" t="s">
        <v>502</v>
      </c>
    </row>
    <row r="36" spans="2:2" x14ac:dyDescent="0.15">
      <c r="B36" t="s">
        <v>503</v>
      </c>
    </row>
    <row r="37" spans="2:2" x14ac:dyDescent="0.15">
      <c r="B37" t="s">
        <v>407</v>
      </c>
    </row>
    <row r="38" spans="2:2" x14ac:dyDescent="0.15">
      <c r="B38" t="s">
        <v>504</v>
      </c>
    </row>
    <row r="39" spans="2:2" x14ac:dyDescent="0.15">
      <c r="B39" t="s">
        <v>505</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374</v>
      </c>
    </row>
    <row r="3" spans="2:2" x14ac:dyDescent="0.15">
      <c r="B3" t="s">
        <v>506</v>
      </c>
    </row>
    <row r="4" spans="2:2" x14ac:dyDescent="0.15">
      <c r="B4" t="s">
        <v>507</v>
      </c>
    </row>
    <row r="5" spans="2:2" x14ac:dyDescent="0.15">
      <c r="B5" t="s">
        <v>508</v>
      </c>
    </row>
    <row r="6" spans="2:2" x14ac:dyDescent="0.15">
      <c r="B6" t="s">
        <v>509</v>
      </c>
    </row>
    <row r="7" spans="2:2" x14ac:dyDescent="0.15">
      <c r="B7" t="s">
        <v>510</v>
      </c>
    </row>
    <row r="8" spans="2:2" ht="16" x14ac:dyDescent="0.2">
      <c r="B8" s="57" t="s">
        <v>511</v>
      </c>
    </row>
    <row r="9" spans="2:2" x14ac:dyDescent="0.15">
      <c r="B9" t="s">
        <v>512</v>
      </c>
    </row>
    <row r="10" spans="2:2" x14ac:dyDescent="0.15">
      <c r="B10" s="58" t="s">
        <v>593</v>
      </c>
    </row>
    <row r="11" spans="2:2" x14ac:dyDescent="0.15">
      <c r="B11" s="58" t="s">
        <v>594</v>
      </c>
    </row>
    <row r="14" spans="2:2" x14ac:dyDescent="0.15">
      <c r="B14" t="s">
        <v>513</v>
      </c>
    </row>
    <row r="20" spans="2:2" x14ac:dyDescent="0.15">
      <c r="B20" t="s">
        <v>514</v>
      </c>
    </row>
    <row r="21" spans="2:2" x14ac:dyDescent="0.15">
      <c r="B21" t="s">
        <v>515</v>
      </c>
    </row>
    <row r="22" spans="2:2" x14ac:dyDescent="0.15">
      <c r="B22" t="s">
        <v>516</v>
      </c>
    </row>
    <row r="23" spans="2:2" x14ac:dyDescent="0.15">
      <c r="B23" t="s">
        <v>517</v>
      </c>
    </row>
    <row r="24" spans="2:2" x14ac:dyDescent="0.15">
      <c r="B24" t="s">
        <v>381</v>
      </c>
    </row>
    <row r="25" spans="2:2" x14ac:dyDescent="0.15">
      <c r="B25" t="s">
        <v>518</v>
      </c>
    </row>
    <row r="26" spans="2:2" x14ac:dyDescent="0.15">
      <c r="B26" t="s">
        <v>519</v>
      </c>
    </row>
    <row r="27" spans="2:2" x14ac:dyDescent="0.15">
      <c r="B27" t="s">
        <v>520</v>
      </c>
    </row>
    <row r="28" spans="2:2" x14ac:dyDescent="0.15">
      <c r="B28" t="s">
        <v>521</v>
      </c>
    </row>
    <row r="29" spans="2:2" x14ac:dyDescent="0.15">
      <c r="B29" t="s">
        <v>522</v>
      </c>
    </row>
    <row r="30" spans="2:2" x14ac:dyDescent="0.15">
      <c r="B30" t="s">
        <v>523</v>
      </c>
    </row>
    <row r="31" spans="2:2" x14ac:dyDescent="0.15">
      <c r="B31" t="s">
        <v>524</v>
      </c>
    </row>
    <row r="32" spans="2:2" x14ac:dyDescent="0.15">
      <c r="B32" t="s">
        <v>525</v>
      </c>
    </row>
    <row r="33" spans="2:2" x14ac:dyDescent="0.15">
      <c r="B33" t="s">
        <v>526</v>
      </c>
    </row>
    <row r="34" spans="2:2" x14ac:dyDescent="0.15">
      <c r="B34" t="s">
        <v>527</v>
      </c>
    </row>
    <row r="35" spans="2:2" x14ac:dyDescent="0.15">
      <c r="B35" t="s">
        <v>528</v>
      </c>
    </row>
    <row r="36" spans="2:2" x14ac:dyDescent="0.15">
      <c r="B36" t="s">
        <v>529</v>
      </c>
    </row>
    <row r="37" spans="2:2" x14ac:dyDescent="0.15">
      <c r="B37" t="s">
        <v>407</v>
      </c>
    </row>
    <row r="38" spans="2:2" x14ac:dyDescent="0.15">
      <c r="B38" t="s">
        <v>530</v>
      </c>
    </row>
    <row r="39" spans="2:2" x14ac:dyDescent="0.15">
      <c r="B39" t="s">
        <v>531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377</v>
      </c>
    </row>
    <row r="3" spans="2:2" ht="16" x14ac:dyDescent="0.2">
      <c r="B3" s="57" t="s">
        <v>532</v>
      </c>
    </row>
    <row r="4" spans="2:2" ht="16" x14ac:dyDescent="0.2">
      <c r="B4" s="57" t="s">
        <v>533</v>
      </c>
    </row>
    <row r="5" spans="2:2" x14ac:dyDescent="0.15">
      <c r="B5" t="s">
        <v>534</v>
      </c>
    </row>
    <row r="6" spans="2:2" ht="16" x14ac:dyDescent="0.2">
      <c r="B6" s="57" t="s">
        <v>535</v>
      </c>
    </row>
    <row r="7" spans="2:2" ht="16" x14ac:dyDescent="0.2">
      <c r="B7" s="57" t="s">
        <v>536</v>
      </c>
    </row>
    <row r="8" spans="2:2" x14ac:dyDescent="0.15">
      <c r="B8" t="s">
        <v>537</v>
      </c>
    </row>
    <row r="9" spans="2:2" x14ac:dyDescent="0.15">
      <c r="B9" t="s">
        <v>538</v>
      </c>
    </row>
    <row r="10" spans="2:2" x14ac:dyDescent="0.15">
      <c r="B10" t="s">
        <v>595</v>
      </c>
    </row>
    <row r="11" spans="2:2" x14ac:dyDescent="0.15">
      <c r="B11" t="s">
        <v>596</v>
      </c>
    </row>
    <row r="14" spans="2:2" ht="16" x14ac:dyDescent="0.2">
      <c r="B14" s="57" t="s">
        <v>539</v>
      </c>
    </row>
    <row r="20" spans="2:2" x14ac:dyDescent="0.15">
      <c r="B20" t="s">
        <v>540</v>
      </c>
    </row>
    <row r="21" spans="2:2" x14ac:dyDescent="0.15">
      <c r="B21" t="s">
        <v>541</v>
      </c>
    </row>
    <row r="22" spans="2:2" x14ac:dyDescent="0.15">
      <c r="B22" t="s">
        <v>489</v>
      </c>
    </row>
    <row r="23" spans="2:2" x14ac:dyDescent="0.15">
      <c r="B23" t="s">
        <v>542</v>
      </c>
    </row>
    <row r="24" spans="2:2" x14ac:dyDescent="0.15">
      <c r="B24" t="s">
        <v>381</v>
      </c>
    </row>
    <row r="25" spans="2:2" x14ac:dyDescent="0.15">
      <c r="B25" t="s">
        <v>543</v>
      </c>
    </row>
    <row r="26" spans="2:2" x14ac:dyDescent="0.15">
      <c r="B26" t="s">
        <v>493</v>
      </c>
    </row>
    <row r="27" spans="2:2" x14ac:dyDescent="0.15">
      <c r="B27" t="s">
        <v>544</v>
      </c>
    </row>
    <row r="28" spans="2:2" x14ac:dyDescent="0.15">
      <c r="B28" t="s">
        <v>545</v>
      </c>
    </row>
    <row r="29" spans="2:2" x14ac:dyDescent="0.15">
      <c r="B29" t="s">
        <v>546</v>
      </c>
    </row>
    <row r="30" spans="2:2" x14ac:dyDescent="0.15">
      <c r="B30" t="s">
        <v>547</v>
      </c>
    </row>
    <row r="31" spans="2:2" x14ac:dyDescent="0.15">
      <c r="B31" t="s">
        <v>548</v>
      </c>
    </row>
    <row r="32" spans="2:2" x14ac:dyDescent="0.15">
      <c r="B32" t="s">
        <v>549</v>
      </c>
    </row>
    <row r="33" spans="2:2" x14ac:dyDescent="0.15">
      <c r="B33" t="s">
        <v>550</v>
      </c>
    </row>
    <row r="34" spans="2:2" x14ac:dyDescent="0.15">
      <c r="B34" t="s">
        <v>551</v>
      </c>
    </row>
    <row r="35" spans="2:2" x14ac:dyDescent="0.15">
      <c r="B35" t="s">
        <v>528</v>
      </c>
    </row>
    <row r="36" spans="2:2" x14ac:dyDescent="0.15">
      <c r="B36" t="s">
        <v>552</v>
      </c>
    </row>
    <row r="37" spans="2:2" x14ac:dyDescent="0.15">
      <c r="B37" t="s">
        <v>476</v>
      </c>
    </row>
    <row r="38" spans="2:2" x14ac:dyDescent="0.15">
      <c r="B38" t="s">
        <v>553</v>
      </c>
    </row>
    <row r="39" spans="2:2" x14ac:dyDescent="0.15">
      <c r="B39" t="s">
        <v>554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2" sqref="B12"/>
    </sheetView>
  </sheetViews>
  <sheetFormatPr baseColWidth="10" defaultColWidth="12" defaultRowHeight="13" x14ac:dyDescent="0.15"/>
  <sheetData>
    <row r="2" spans="2:2" x14ac:dyDescent="0.15">
      <c r="B2" t="s">
        <v>393</v>
      </c>
    </row>
    <row r="3" spans="2:2" x14ac:dyDescent="0.15">
      <c r="B3" t="s">
        <v>555</v>
      </c>
    </row>
    <row r="4" spans="2:2" x14ac:dyDescent="0.15">
      <c r="B4" t="s">
        <v>556</v>
      </c>
    </row>
    <row r="5" spans="2:2" x14ac:dyDescent="0.15">
      <c r="B5" t="s">
        <v>557</v>
      </c>
    </row>
    <row r="6" spans="2:2" x14ac:dyDescent="0.15">
      <c r="B6" t="s">
        <v>558</v>
      </c>
    </row>
    <row r="7" spans="2:2" x14ac:dyDescent="0.15">
      <c r="B7" t="s">
        <v>559</v>
      </c>
    </row>
    <row r="8" spans="2:2" x14ac:dyDescent="0.15">
      <c r="B8" t="s">
        <v>560</v>
      </c>
    </row>
    <row r="9" spans="2:2" x14ac:dyDescent="0.15">
      <c r="B9" t="s">
        <v>561</v>
      </c>
    </row>
    <row r="10" spans="2:2" x14ac:dyDescent="0.15">
      <c r="B10" t="s">
        <v>597</v>
      </c>
    </row>
    <row r="11" spans="2:2" x14ac:dyDescent="0.15">
      <c r="B11" t="s">
        <v>598</v>
      </c>
    </row>
    <row r="14" spans="2:2" x14ac:dyDescent="0.15">
      <c r="B14" t="s">
        <v>562</v>
      </c>
    </row>
    <row r="20" spans="2:2" x14ac:dyDescent="0.15">
      <c r="B20" t="s">
        <v>563</v>
      </c>
    </row>
    <row r="21" spans="2:2" x14ac:dyDescent="0.15">
      <c r="B21" t="s">
        <v>564</v>
      </c>
    </row>
    <row r="22" spans="2:2" x14ac:dyDescent="0.15">
      <c r="B22" t="s">
        <v>565</v>
      </c>
    </row>
    <row r="23" spans="2:2" x14ac:dyDescent="0.15">
      <c r="B23" t="s">
        <v>566</v>
      </c>
    </row>
    <row r="24" spans="2:2" x14ac:dyDescent="0.15">
      <c r="B24" t="s">
        <v>381</v>
      </c>
    </row>
    <row r="25" spans="2:2" x14ac:dyDescent="0.15">
      <c r="B25" t="s">
        <v>567</v>
      </c>
    </row>
    <row r="26" spans="2:2" x14ac:dyDescent="0.15">
      <c r="B26" t="s">
        <v>568</v>
      </c>
    </row>
    <row r="27" spans="2:2" x14ac:dyDescent="0.15">
      <c r="B27" t="s">
        <v>569</v>
      </c>
    </row>
    <row r="28" spans="2:2" x14ac:dyDescent="0.15">
      <c r="B28" t="s">
        <v>570</v>
      </c>
    </row>
    <row r="29" spans="2:2" x14ac:dyDescent="0.15">
      <c r="B29" t="s">
        <v>571</v>
      </c>
    </row>
    <row r="30" spans="2:2" x14ac:dyDescent="0.15">
      <c r="B30" t="s">
        <v>572</v>
      </c>
    </row>
    <row r="31" spans="2:2" x14ac:dyDescent="0.15">
      <c r="B31" t="s">
        <v>573</v>
      </c>
    </row>
    <row r="32" spans="2:2" x14ac:dyDescent="0.15">
      <c r="B32" t="s">
        <v>574</v>
      </c>
    </row>
    <row r="33" spans="2:2" x14ac:dyDescent="0.15">
      <c r="B33" t="s">
        <v>575</v>
      </c>
    </row>
    <row r="34" spans="2:2" x14ac:dyDescent="0.15">
      <c r="B34" t="s">
        <v>576</v>
      </c>
    </row>
    <row r="35" spans="2:2" x14ac:dyDescent="0.15">
      <c r="B35" t="s">
        <v>577</v>
      </c>
    </row>
    <row r="36" spans="2:2" x14ac:dyDescent="0.15">
      <c r="B36" t="s">
        <v>475</v>
      </c>
    </row>
    <row r="37" spans="2:2" x14ac:dyDescent="0.15">
      <c r="B37" t="s">
        <v>407</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100</cp:revision>
  <dcterms:created xsi:type="dcterms:W3CDTF">2020-07-27T15:42:24Z</dcterms:created>
  <dcterms:modified xsi:type="dcterms:W3CDTF">2024-07-24T17:32:47Z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