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P51/"/>
    </mc:Choice>
  </mc:AlternateContent>
  <xr:revisionPtr revIDLastSave="0" documentId="13_ncr:1_{C439B3E9-2B89-D245-878A-4D63EA412C4E}" xr6:coauthVersionLast="47" xr6:coauthVersionMax="47"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D21" i="2"/>
  <c r="O5" i="2"/>
  <c r="O6" i="2"/>
  <c r="O7" i="2"/>
  <c r="O8" i="2"/>
  <c r="O9" i="2"/>
  <c r="O10" i="2"/>
  <c r="O11" i="2"/>
  <c r="O12" i="2"/>
  <c r="O13" i="2"/>
  <c r="O14" i="2"/>
  <c r="O15" i="2"/>
  <c r="O16" i="2"/>
  <c r="O17" i="2"/>
  <c r="O18" i="2"/>
  <c r="O19" i="2"/>
  <c r="O20" i="2"/>
  <c r="O21" i="2"/>
  <c r="O22" i="2"/>
  <c r="O23" i="1" s="1"/>
  <c r="O22" i="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N20" i="2"/>
  <c r="M20" i="2"/>
  <c r="I20" i="2"/>
  <c r="H20" i="2"/>
  <c r="AT21" i="1" s="1"/>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P17" i="1" s="1"/>
  <c r="I16" i="2"/>
  <c r="H16" i="2"/>
  <c r="AT17" i="1" s="1"/>
  <c r="D16" i="2"/>
  <c r="C16" i="2"/>
  <c r="V15" i="2"/>
  <c r="H15" i="2" s="1"/>
  <c r="U15" i="2"/>
  <c r="T15" i="2"/>
  <c r="S15" i="2"/>
  <c r="R15" i="2"/>
  <c r="R16" i="1" s="1"/>
  <c r="Q15" i="2"/>
  <c r="Q16" i="1" s="1"/>
  <c r="P15" i="2"/>
  <c r="N15" i="2"/>
  <c r="M15" i="2"/>
  <c r="I15" i="2"/>
  <c r="D15" i="2"/>
  <c r="C15" i="2"/>
  <c r="V14" i="2"/>
  <c r="U14" i="2"/>
  <c r="T14" i="2"/>
  <c r="S14" i="2"/>
  <c r="R14" i="2"/>
  <c r="R15" i="1" s="1"/>
  <c r="Q14" i="2"/>
  <c r="P14" i="2"/>
  <c r="N14" i="2"/>
  <c r="M14" i="2"/>
  <c r="I14" i="2"/>
  <c r="H14" i="2"/>
  <c r="D14" i="2"/>
  <c r="C14" i="2"/>
  <c r="V13" i="2"/>
  <c r="U13" i="2"/>
  <c r="T13" i="2"/>
  <c r="S13" i="2"/>
  <c r="R13" i="2"/>
  <c r="Q13" i="2"/>
  <c r="P13" i="2"/>
  <c r="N13" i="2"/>
  <c r="M13" i="2"/>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N10" i="2"/>
  <c r="M10" i="2"/>
  <c r="I10" i="2"/>
  <c r="D10" i="2"/>
  <c r="C10" i="2"/>
  <c r="V9" i="2"/>
  <c r="H9" i="2" s="1"/>
  <c r="U9" i="2"/>
  <c r="S9" i="2"/>
  <c r="R9" i="2"/>
  <c r="Q9" i="2"/>
  <c r="N9" i="2"/>
  <c r="M9" i="2"/>
  <c r="P9" i="2"/>
  <c r="P10" i="1" s="1"/>
  <c r="I9" i="2"/>
  <c r="D9" i="2"/>
  <c r="C9" i="2"/>
  <c r="B9" i="2"/>
  <c r="V8" i="2"/>
  <c r="H8" i="2" s="1"/>
  <c r="R8" i="2"/>
  <c r="P8" i="2"/>
  <c r="P9" i="1" s="1"/>
  <c r="O9" i="1"/>
  <c r="N8" i="2"/>
  <c r="Q8" i="2"/>
  <c r="Q9" i="1" s="1"/>
  <c r="I8" i="2"/>
  <c r="D8" i="2"/>
  <c r="C8" i="2"/>
  <c r="B8" i="2"/>
  <c r="V7" i="2"/>
  <c r="H7" i="2" s="1"/>
  <c r="I7" i="2"/>
  <c r="D7" i="2"/>
  <c r="C7" i="2"/>
  <c r="B7" i="2"/>
  <c r="V6" i="2"/>
  <c r="H6" i="2" s="1"/>
  <c r="S6" i="2"/>
  <c r="S7" i="1" s="1"/>
  <c r="I6" i="2"/>
  <c r="D6" i="2"/>
  <c r="C6" i="2"/>
  <c r="V5" i="2"/>
  <c r="H5" i="2" s="1"/>
  <c r="S5" i="2"/>
  <c r="S6" i="1" s="1"/>
  <c r="I5" i="2"/>
  <c r="D5" i="2"/>
  <c r="C5" i="2"/>
  <c r="V4" i="2"/>
  <c r="S4" i="2"/>
  <c r="S5" i="1" s="1"/>
  <c r="I4" i="2"/>
  <c r="H4" i="2"/>
  <c r="D4" i="2"/>
  <c r="C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A23" i="1"/>
  <c r="Z23" i="1"/>
  <c r="Y23" i="1"/>
  <c r="X23" i="1"/>
  <c r="W23" i="1"/>
  <c r="U23" i="1"/>
  <c r="T23" i="1"/>
  <c r="S23" i="1"/>
  <c r="R23" i="1"/>
  <c r="Q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M21" i="1"/>
  <c r="AK21" i="1"/>
  <c r="AJ21" i="1"/>
  <c r="AI21" i="1"/>
  <c r="AA21" i="1"/>
  <c r="Z21" i="1"/>
  <c r="Y21" i="1"/>
  <c r="X21" i="1"/>
  <c r="W21" i="1"/>
  <c r="S21" i="1"/>
  <c r="R21" i="1"/>
  <c r="Q21" i="1"/>
  <c r="P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A18" i="1"/>
  <c r="Z18" i="1"/>
  <c r="Y18" i="1"/>
  <c r="X18" i="1"/>
  <c r="W18" i="1"/>
  <c r="U18" i="1"/>
  <c r="T18" i="1"/>
  <c r="S18" i="1"/>
  <c r="R18" i="1"/>
  <c r="Q18" i="1"/>
  <c r="P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A16" i="1"/>
  <c r="Z16" i="1"/>
  <c r="Y16" i="1"/>
  <c r="X16" i="1"/>
  <c r="W16" i="1"/>
  <c r="U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A14" i="1"/>
  <c r="Z14" i="1"/>
  <c r="Y14" i="1"/>
  <c r="X14" i="1"/>
  <c r="W14" i="1"/>
  <c r="U14" i="1"/>
  <c r="T14" i="1"/>
  <c r="S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A5" i="1"/>
  <c r="Z5" i="1"/>
  <c r="Y5" i="1"/>
  <c r="X5" i="1"/>
  <c r="W5" i="1"/>
  <c r="L5" i="1"/>
  <c r="K5" i="1"/>
  <c r="J5" i="1"/>
  <c r="I5" i="1"/>
  <c r="H5" i="1"/>
  <c r="G5" i="1"/>
  <c r="E5" i="1"/>
  <c r="D5" i="1"/>
  <c r="C5" i="1"/>
  <c r="B5" i="1"/>
  <c r="A5" i="1"/>
  <c r="AA4" i="1"/>
  <c r="J4" i="1"/>
  <c r="I4" i="1"/>
  <c r="H4" i="1"/>
  <c r="F4" i="1"/>
  <c r="D4" i="1"/>
  <c r="B4" i="1"/>
  <c r="A4" i="1"/>
  <c r="AB24" i="1" l="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<sst xmlns="http://schemas.openxmlformats.org/spreadsheetml/2006/main" count="772" uniqueCount="634">
  <si>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</si>
  <si>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</si>
  <si>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</si>
  <si>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</si>
  <si>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</si>
  <si>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</si>
  <si>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</si>
  <si>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</si>
  <si>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</si>
  <si>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</si>
  <si>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</si>
  <si>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</si>
  <si>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</si>
  <si>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</si>
  <si>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</si>
  <si>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</si>
  <si>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</si>
  <si>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</si>
  <si>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</si>
  <si>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</si>
  <si>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</si>
  <si>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</si>
  <si>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</si>
  <si>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</si>
  <si>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</si>
  <si>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</si>
  <si>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</si>
  <si>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</si>
  <si>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</si>
  <si>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</si>
  <si>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</si>
  <si>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</si>
  <si>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</si>
  <si>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</si>
  <si>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</si>
  <si>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</si>
  <si>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</si>
  <si>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</si>
  <si>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</si>
  <si>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</si>
  <si>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</si>
  <si>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</si>
  <si>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</si>
  <si>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</si>
  <si>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</si>
  <si>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</si>
  <si>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</si>
  <si>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</si>
  <si>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</si>
  <si>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</si>
  <si>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</si>
  <si>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</si>
  <si>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</si>
  <si>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</si>
  <si>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</si>
  <si>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</si>
  <si>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</si>
  <si>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</si>
  <si>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</si>
  <si>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</si>
  <si>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</si>
  <si>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</si>
  <si>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</si>
  <si>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</si>
  <si>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</si>
  <si>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</si>
  <si>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</si>
  <si>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</si>
  <si>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</si>
  <si>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</si>
  <si>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</si>
  <si>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</si>
  <si>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</si>
  <si>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</si>
  <si>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</si>
  <si>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</si>
  <si>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</si>
  <si>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</si>
  <si>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</si>
  <si>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</si>
  <si>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</si>
  <si>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</si>
  <si>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</si>
  <si>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</si>
  <si>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</si>
  <si>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</si>
  <si>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</si>
  <si>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</si>
  <si>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</si>
  <si>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</si>
  <si>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</si>
  <si>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</si>
  <si>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</si>
  <si>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</si>
  <si>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</si>
  <si>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</si>
  <si>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</si>
  <si>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</si>
  <si>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</si>
  <si>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</si>
  <si>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</si>
  <si>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</si>
  <si>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</si>
  <si>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</si>
  <si>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</si>
  <si>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</si>
  <si>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</si>
  <si>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</si>
  <si>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</si>
  <si>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</si>
  <si>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</si>
  <si>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</si>
  <si>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</si>
  <si>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</si>
  <si>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</si>
  <si>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</si>
  <si>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</si>
  <si>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</si>
  <si>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</si>
  <si>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</si>
  <si>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</si>
  <si>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</si>
  <si>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</si>
  <si>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</si>
  <si>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</si>
  <si>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</si>
  <si>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</si>
  <si>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</si>
  <si>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</si>
  <si>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</si>
  <si>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</si>
  <si>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</si>
  <si>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</si>
  <si>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</si>
  <si>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</si>
  <si>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</si>
  <si>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</si>
  <si>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</si>
  <si>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</si>
  <si>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</si>
  <si>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</si>
  <si>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</si>
  <si>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</si>
  <si>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</si>
  <si>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</si>
  <si>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</si>
  <si>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</si>
  <si>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</si>
  <si>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</si>
  <si>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</si>
  <si>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</si>
  <si>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</si>
  <si>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</si>
  <si>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</si>
  <si>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</si>
  <si>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</si>
  <si>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</si>
  <si>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</si>
  <si>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</si>
  <si>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</si>
  <si>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</si>
  <si>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</si>
  <si>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</si>
  <si>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</si>
  <si>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</si>
  <si>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</si>
  <si>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</si>
  <si>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</si>
  <si>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</si>
  <si>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</si>
  <si>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</si>
  <si>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</si>
  <si>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</si>
  <si>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</si>
  <si>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</si>
  <si>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</si>
  <si>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</si>
  <si>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</si>
  <si>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</si>
  <si>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</si>
  <si>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</si>
  <si>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</si>
  <si>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</si>
  <si>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</si>
  <si>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</si>
  <si>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</si>
  <si>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</si>
  <si>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</si>
  <si>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</si>
  <si>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</si>
  <si>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</si>
  <si>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</si>
  <si>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</si>
  <si>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</si>
  <si>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</si>
  <si>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</si>
  <si>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</si>
  <si>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</si>
  <si>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</si>
  <si>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</si>
  <si>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</si>
  <si>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</si>
  <si>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</si>
  <si>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</si>
  <si>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</si>
  <si>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</si>
  <si>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</si>
  <si>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</si>
  <si>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</si>
  <si>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</si>
  <si>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</si>
  <si>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</si>
  <si>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</si>
  <si>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</si>
  <si>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</si>
  <si>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</si>
  <si>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</si>
  <si>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</si>
  <si>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</si>
  <si>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</si>
  <si>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</si>
  <si>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</si>
  <si>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</si>
  <si>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</si>
  <si>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</si>
  <si>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</si>
  <si>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</si>
  <si>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</si>
  <si>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</si>
  <si>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</si>
  <si>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</si>
  <si>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</si>
  <si>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</si>
  <si>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</si>
  <si>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</si>
  <si>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</si>
  <si>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</si>
  <si>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</si>
  <si>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</si>
  <si>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</si>
  <si>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</si>
  <si>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</si>
  <si>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</si>
  <si>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</si>
  <si>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</si>
  <si>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</si>
  <si>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</si>
  <si>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</si>
  <si>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</si>
  <si>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</si>
  <si>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</si>
  <si>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</si>
  <si>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</si>
  <si>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</si>
  <si>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</si>
  <si>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</si>
  <si>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</si>
  <si>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</si>
  <si>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</si>
  <si>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</si>
  <si>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</si>
  <si>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</si>
  <si>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</si>
  <si>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</si>
  <si>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</si>
  <si>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</si>
  <si>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</si>
  <si>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</si>
  <si>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</si>
  <si>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</si>
  <si>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</si>
  <si>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</si>
  <si>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</si>
  <si>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</si>
  <si>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</si>
  <si>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</si>
  <si>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</si>
  <si>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</si>
  <si>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</si>
  <si>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</si>
  <si>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</si>
  <si>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</si>
  <si>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</si>
  <si>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</si>
  <si>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</si>
  <si>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</si>
  <si>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</si>
  <si>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</si>
  <si>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</si>
  <si>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</si>
  <si>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</si>
  <si>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</si>
  <si>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</si>
  <si>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</si>
  <si>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</si>
  <si>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</si>
  <si>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</si>
  <si>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</si>
  <si>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</si>
  <si>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</si>
  <si>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</si>
  <si>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</si>
  <si>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</si>
  <si>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</si>
  <si>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</si>
  <si>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</si>
  <si>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</si>
  <si>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</si>
  <si>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</si>
  <si>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</si>
  <si>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</si>
  <si>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</si>
  <si>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</si>
  <si>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</si>
  <si>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</si>
  <si>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</si>
  <si>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</si>
  <si>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</si>
  <si>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</si>
  <si>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</si>
  <si>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</si>
  <si>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</si>
  <si>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</si>
  <si>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</si>
  <si>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</si>
  <si>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</si>
  <si>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</si>
  <si>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</si>
  <si>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</si>
  <si>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</si>
  <si>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</si>
  <si>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</si>
  <si>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</si>
  <si>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</si>
  <si>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</si>
  <si>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</si>
  <si>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</si>
  <si>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</si>
  <si>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</si>
  <si>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</si>
  <si>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</si>
  <si>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</si>
  <si>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</si>
  <si>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</si>
  <si>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</si>
  <si>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</si>
  <si>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</si>
  <si>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</si>
  <si>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</si>
  <si>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</si>
  <si>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</si>
  <si>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</si>
  <si>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</si>
  <si>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</si>
  <si>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</si>
  <si>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</si>
  <si>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</si>
  <si>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</si>
  <si>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</si>
  <si>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</si>
  <si>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</si>
  <si>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</si>
  <si>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</si>
  <si>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</si>
  <si>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</si>
  <si>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</si>
  <si>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</si>
  <si>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</si>
  <si>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</si>
  <si>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</si>
  <si>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</si>
  <si>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</si>
  <si>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</si>
  <si>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</si>
  <si>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</si>
  <si>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</si>
  <si>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</si>
  <si>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</si>
  <si>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</si>
  <si>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</si>
  <si>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</si>
  <si>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</si>
  <si>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</si>
  <si>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</si>
  <si>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</si>
  <si>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</si>
  <si>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</si>
  <si>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</si>
  <si>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</si>
  <si>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</si>
  <si>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</si>
  <si>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</si>
  <si>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</si>
  <si>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</si>
  <si>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</si>
  <si>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</si>
  <si>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</si>
  <si>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</si>
  <si>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</si>
  <si>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</si>
  <si>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</si>
  <si>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</si>
  <si>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</si>
  <si>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</si>
  <si>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</si>
  <si>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</si>
  <si>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</si>
  <si>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</si>
  <si>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</si>
  <si>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</si>
  <si>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</si>
  <si>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</si>
  <si>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</si>
  <si>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</si>
  <si>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</si>
  <si>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</si>
  <si>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</si>
  <si>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</si>
  <si>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</si>
  <si>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</si>
  <si>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</si>
  <si>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</si>
  <si>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</si>
  <si>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</si>
  <si>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</si>
  <si>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</si>
  <si>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</si>
  <si>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</si>
  <si>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</si>
  <si>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</si>
  <si>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</si>
  <si>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</si>
  <si>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</si>
  <si>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</si>
  <si>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</si>
  <si>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</si>
  <si>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</si>
  <si>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</si>
  <si>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</si>
  <si>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</si>
  <si>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</si>
  <si>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</si>
  <si>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</si>
  <si>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</si>
  <si>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</si>
  <si>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</si>
  <si>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</si>
  <si>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</si>
  <si>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</si>
  <si>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</si>
  <si>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</si>
  <si>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</si>
  <si>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</si>
  <si>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</si>
  <si>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</si>
  <si>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</si>
  <si>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</si>
  <si>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</si>
  <si>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</si>
  <si>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</si>
  <si>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</si>
  <si>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</si>
  <si>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</si>
  <si>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</si>
  <si>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</si>
  <si>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</si>
  <si>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</si>
  <si>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</si>
  <si>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</si>
  <si>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</si>
  <si>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</si>
  <si>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</si>
  <si>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</si>
  <si>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</si>
  <si>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</si>
  <si>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</si>
  <si>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</si>
  <si>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</si>
  <si>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</si>
  <si>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</si>
  <si>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</si>
  <si>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</si>
  <si>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</si>
  <si>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</si>
  <si>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</si>
  <si>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</si>
  <si>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</si>
  <si>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</si>
  <si>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</si>
  <si>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</si>
  <si>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</si>
  <si>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</si>
  <si>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</si>
  <si>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</si>
  <si>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</si>
  <si>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</si>
  <si>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</si>
  <si>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</si>
  <si>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</si>
  <si>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</si>
  <si>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</si>
  <si>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</si>
  <si>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</si>
  <si>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</si>
  <si>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</si>
  <si>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</si>
  <si>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</si>
  <si>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</si>
  <si>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</si>
  <si>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</si>
  <si>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</si>
  <si>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</si>
  <si>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</si>
  <si>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</si>
  <si>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</si>
  <si>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</si>
  <si>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</si>
  <si>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</si>
  <si>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</si>
  <si>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</si>
  <si>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</si>
  <si>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</si>
  <si>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</si>
  <si>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</si>
  <si>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</si>
  <si>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</si>
  <si>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</si>
  <si>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</si>
  <si>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</si>
  <si>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</si>
  <si>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</si>
  <si>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</si>
  <si>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</si>
  <si>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</si>
  <si>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</si>
  <si>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</si>
  <si>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</si>
  <si>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</si>
  <si>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</si>
  <si>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</si>
  <si>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</si>
  <si>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</si>
  <si>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</si>
  <si>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</si>
  <si>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</si>
  <si>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</si>
  <si>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</si>
  <si>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</si>
  <si>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</si>
  <si>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</si>
  <si>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</si>
  <si>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</si>
  <si>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</si>
  <si>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</si>
  <si>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</si>
  <si>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</si>
  <si>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</si>
  <si>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</si>
  <si>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</si>
  <si>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</si>
  <si>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</si>
  <si>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</si>
  <si>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</si>
  <si>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</si>
  <si>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</si>
  <si>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</si>
  <si>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</si>
  <si>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</si>
  <si>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</si>
  <si>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</si>
  <si>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</si>
  <si>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</si>
  <si>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</si>
  <si>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</si>
  <si>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</si>
  <si>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</si>
  <si>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</si>
  <si>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</si>
  <si>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</si>
  <si>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</si>
  <si>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</si>
  <si>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Lenovo P51 BL - DE</t>
  </si>
  <si>
    <t>Lenovo P51 BL - ES</t>
  </si>
  <si>
    <t>Lenovo P51 BL - BE</t>
  </si>
  <si>
    <t>Lenovo P51 BL - CH</t>
  </si>
  <si>
    <t>Lenovo P51 parent</t>
  </si>
  <si>
    <t>P51 P71</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</si>
  <si>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</si>
  <si>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</si>
  <si>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</si>
  <si>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</si>
  <si>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</si>
  <si>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</si>
  <si>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</si>
  <si>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</si>
  <si>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</si>
  <si>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</si>
  <si>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</si>
  <si>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</si>
  <si>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P51 - IT</t>
  </si>
  <si>
    <t>Lenovo P51 - UK FBA</t>
  </si>
  <si>
    <t>01ER963</t>
  </si>
  <si>
    <t>01ER962</t>
  </si>
  <si>
    <t>01ER968</t>
  </si>
  <si>
    <t>01ER961</t>
  </si>
  <si>
    <t>01ER980</t>
  </si>
  <si>
    <t>01ER971</t>
  </si>
  <si>
    <t>01ER957</t>
  </si>
  <si>
    <t>01ER958</t>
  </si>
  <si>
    <t>01ER959</t>
  </si>
  <si>
    <t>Lenovo P51 - FR</t>
  </si>
  <si>
    <t>Lenovo P51 - NOR</t>
  </si>
  <si>
    <t>01ER960</t>
  </si>
  <si>
    <t>01ER966</t>
  </si>
  <si>
    <t>01ER970</t>
  </si>
  <si>
    <t>01ER973</t>
  </si>
  <si>
    <t>01ER977</t>
  </si>
  <si>
    <t>01ER951</t>
  </si>
  <si>
    <t>01ER981</t>
  </si>
  <si>
    <t>01ER974</t>
  </si>
  <si>
    <t>Lenovo P51 - BG</t>
  </si>
  <si>
    <t>Lenovo P51 - CZ</t>
  </si>
  <si>
    <t>Lenovo P51 - DK</t>
  </si>
  <si>
    <t>Lenovo P51 - HU</t>
  </si>
  <si>
    <t>Lenovo P51 - NL</t>
  </si>
  <si>
    <t>Lenovo P51 - NO</t>
  </si>
  <si>
    <t>Lenovo P51 - PL</t>
  </si>
  <si>
    <t>Lenovo P51 - PT</t>
  </si>
  <si>
    <t>Lenovo P51 - SE/FI</t>
  </si>
  <si>
    <t>Lenovo P51 - US INT</t>
  </si>
  <si>
    <t>Lenovo P51 - RUS</t>
  </si>
  <si>
    <t>Lenovo P51 - 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</si>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</sst>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3"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
      <sz val="14"/>
      <color rgb="FF333333"/>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12"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DU19" zoomScaleNormal="100" workbookViewId="0">
      <selection activeCell="DY23" sqref="DY23"/>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633</v>
      </c>
    </row>
    <row r="4" spans="1:193" ht="17" x14ac:dyDescent="0.2">
      <c r="A4" s="1" t="str">
        <f>IF(ISBLANK(Values!E3),"",IF(Values!$B$37="EU","computercomponent","computer"))</f>
        <v>computer</v>
      </c>
      <c r="B4" s="27" t="str">
        <f>Values!B13</f>
        <v>Lenovo P51 parent</v>
      </c>
      <c r="C4" s="27" t="s">
        <v>345</v>
      </c>
      <c r="D4" s="28">
        <f>Values!B14</f>
        <v>5714401511991</v>
      </c>
      <c r="E4" s="1" t="s">
        <v>346</v>
      </c>
      <c r="F4" s="27" t="str">
        <f>SUBSTITUTE(Values!B1, "{language}", "") &amp; " " &amp; Values!B3</f>
        <v>replacement  backlit keyboard for Lenovo Thinkpad  P51 P71</v>
      </c>
      <c r="G4" s="27" t="s">
        <v>345</v>
      </c>
      <c r="H4" s="1" t="str">
        <f>Values!B16</f>
        <v>laptop-computer-replacement-parts</v>
      </c>
      <c r="I4" s="1" t="str">
        <f>IF(ISBLANK(Values!E3),"","4730574031")</f>
        <v>4730574031</v>
      </c>
      <c r="J4" s="29" t="str">
        <f>Values!B13</f>
        <v>Lenovo P51 parent</v>
      </c>
      <c r="K4" s="30"/>
      <c r="L4" s="27"/>
      <c r="M4" s="27"/>
      <c r="W4" s="27" t="s">
        <v>347</v>
      </c>
      <c r="X4" s="27"/>
      <c r="Y4" s="31" t="s">
        <v>348</v>
      </c>
      <c r="Z4" s="27"/>
      <c r="AA4" s="1" t="str">
        <f>Values!B20</f>
        <v>Update</v>
      </c>
      <c r="DY4" s="1" t="s">
        <v>580</v>
      </c>
      <c r="DZ4" s="1" t="s">
        <v>349</v>
      </c>
      <c r="EA4" s="1" t="s">
        <v>349</v>
      </c>
      <c r="EB4" s="1" t="s">
        <v>349</v>
      </c>
      <c r="EC4" s="1" t="s">
        <v>349</v>
      </c>
      <c r="EV4" s="1" t="s">
        <v>350</v>
      </c>
      <c r="GK4" s="2">
        <f>K4</f>
        <v>0</v>
      </c>
    </row>
    <row r="5" spans="1:193" ht="48" x14ac:dyDescent="0.2">
      <c r="A5" s="1" t="str">
        <f>IF(ISBLANK(Values!E4),"",IF(Values!$B$37="EU","computercomponent","computer"))</f>
        <v>computer</v>
      </c>
      <c r="B5" s="32" t="str">
        <f>IF(ISBLANK(Values!E4),"",Values!F4)</f>
        <v>Lenovo P51 BL - DE</v>
      </c>
      <c r="C5" s="29" t="str">
        <f>IF(ISBLANK(Values!E4),"","TellusRem")</f>
        <v>TellusRem</v>
      </c>
      <c r="D5" s="28">
        <f>IF(ISBLANK(Values!E4),"",Values!E4)</f>
        <v>5714401511014</v>
      </c>
      <c r="E5" s="1" t="str">
        <f>IF(ISBLANK(Values!E4),"","EAN")</f>
        <v>EAN</v>
      </c>
      <c r="F5" s="27" t="str">
        <f>IF(ISBLANK(Values!E4),"",IF(Values!J4, SUBSTITUTE(Values!$B$1, "{language}", Values!H4) &amp; " " &amp;Values!$B$3, SUBSTITUTE(Values!$B$2, "{language}", Values!$H4) &amp; " " &amp;Values!$B$3))</f>
        <v>replacement German non-backlit keyboard for Lenovo Thinkpad  P51 P71</v>
      </c>
      <c r="G5" s="29" t="str">
        <f>IF(ISBLANK(Values!E4),"","TellusRem")</f>
        <v>TellusRem</v>
      </c>
      <c r="H5" s="1" t="str">
        <f>IF(ISBLANK(Values!E4),"",Values!$B$16)</f>
        <v>laptop-computer-replacement-parts</v>
      </c>
      <c r="I5" s="1" t="str">
        <f>IF(ISBLANK(Values!E4),"","4730574031")</f>
        <v>4730574031</v>
      </c>
      <c r="J5" s="31" t="str">
        <f>IF(ISBLANK(Values!E4),"",Values!F4 )</f>
        <v>Lenovo P51 BL - DE</v>
      </c>
      <c r="K5" s="27">
        <f>IF(ISBLANK(Values!E4),"",IF(Values!J4, Values!$B$4, Values!$B$5))</f>
        <v>68.989999999999995</v>
      </c>
      <c r="L5" s="27">
        <f>IF(ISBLANK(Values!E4),"",Values!$B$18)</f>
        <v>5</v>
      </c>
      <c r="M5" s="27" t="str">
        <f>IF(ISBLANK(Values!E4),"",Values!$M4)</f>
        <v>https://download.lenovo.com/Images/Parts/01ER963/01ER963_A.jpg</v>
      </c>
      <c r="N5" s="27" t="str">
        <f>IF(ISBLANK(Values!$F4),"",Values!N4)</f>
        <v>https://download.lenovo.com/Images/Parts/01ER963/01ER963_B.jpg</v>
      </c>
      <c r="O5" s="27" t="str">
        <f>IF(ISBLANK(Values!$F4),"",Values!O4)</f>
        <v>https://download.lenovo.com/Images/Parts/01ER963/01ER963_details.jpg</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Child</v>
      </c>
      <c r="X5" s="29" t="str">
        <f>IF(ISBLANK(Values!E4),"",Values!$B$13)</f>
        <v>Lenovo P51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3"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4"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P51 P71.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1" t="str">
        <f>IF(AND(Values!$B$37=options!$G$2, Values!$C4), "AMAZON_NA", IF(AND(Values!$B$37=options!$G$1, Values!$D4), "AMAZON_EU", "DEFAULT"))</f>
        <v>DEFAULT</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s="1" t="s">
        <v>580</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f>IF(ISBLANK(Values!E4),"",IF(Values!J4, Values!$B$4, Values!$B$5))</f>
        <v>68.989999999999995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6">
        <f>K5</f>
        <v>68.989999999999995</v>
      </c>
    </row>
    <row r="6" spans="1:193" ht="48" x14ac:dyDescent="0.2">
      <c r="A6" s="1" t="str">
        <f>IF(ISBLANK(Values!E5),"",IF(Values!$B$37="EU","computercomponent","computer"))</f>
        <v>computer</v>
      </c>
      <c r="B6" s="32" t="str">
        <f>IF(ISBLANK(Values!E5),"",Values!F5)</f>
        <v>Lenovo P51 - FR</v>
      </c>
      <c r="C6" s="29" t="str">
        <f>IF(ISBLANK(Values!E5),"","TellusRem")</f>
        <v>TellusRem</v>
      </c>
      <c r="D6" s="28">
        <f>IF(ISBLANK(Values!E5),"",Values!E5)</f>
        <v>5714401511021</v>
      </c>
      <c r="E6" s="1" t="str">
        <f>IF(ISBLANK(Values!E5),"","EAN")</f>
        <v>EAN</v>
      </c>
      <c r="F6" s="27" t="str">
        <f>IF(ISBLANK(Values!E5),"",IF(Values!J5, SUBSTITUTE(Values!$B$1, "{language}", Values!H5) &amp; " " &amp;Values!$B$3, SUBSTITUTE(Values!$B$2, "{language}", Values!$H5) &amp; " " &amp;Values!$B$3))</f>
        <v>replacement French non-backlit keyboard for Lenovo Thinkpad  P51 P71</v>
      </c>
      <c r="G6" s="29" t="str">
        <f>IF(ISBLANK(Values!E5),"","TellusRem")</f>
        <v>TellusRem</v>
      </c>
      <c r="H6" s="1" t="str">
        <f>IF(ISBLANK(Values!E5),"",Values!$B$16)</f>
        <v>laptop-computer-replacement-parts</v>
      </c>
      <c r="I6" s="1" t="str">
        <f>IF(ISBLANK(Values!E5),"","4730574031")</f>
        <v>4730574031</v>
      </c>
      <c r="J6" s="31" t="str">
        <f>IF(ISBLANK(Values!E5),"",Values!F5 )</f>
        <v>Lenovo P51 - FR</v>
      </c>
      <c r="K6" s="27">
        <f>IF(ISBLANK(Values!E5),"",IF(Values!J5, Values!$B$4, Values!$B$5))</f>
        <v>68.989999999999995</v>
      </c>
      <c r="L6" s="27">
        <f>IF(ISBLANK(Values!E5),"",Values!$B$18)</f>
        <v>5</v>
      </c>
      <c r="M6" s="27" t="str">
        <f>IF(ISBLANK(Values!E5),"",Values!$M5)</f>
        <v>https://download.lenovo.com/Images/Parts/01ER962/01ER962_A.jpg</v>
      </c>
      <c r="N6" s="27" t="str">
        <f>IF(ISBLANK(Values!$F5),"",Values!N5)</f>
        <v>https://download.lenovo.com/Images/Parts/01ER962/01ER962_B.jpg</v>
      </c>
      <c r="O6" s="27" t="str">
        <f>IF(ISBLANK(Values!$F5),"",Values!O5)</f>
        <v>https://download.lenovo.com/Images/Parts/01ER962/01ER962_details.jpg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P51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3"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4"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P51 P71.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1" t="str">
        <f>IF(AND(Values!$B$37=options!$G$2, Values!$C5), "AMAZON_NA", IF(AND(Values!$B$37=options!$G$1, Values!$D5), "AMAZON_EU", "DEFAULT"))</f>
        <v>DEFAULT</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s="1" t="s">
        <v>580</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f>IF(ISBLANK(Values!E5),"",IF(Values!J5, Values!$B$4, Values!$B$5))</f>
        <v>68.989999999999995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6">
        <f>K6</f>
        <v>68.989999999999995</v>
      </c>
    </row>
    <row r="7" spans="1:193" ht="48" x14ac:dyDescent="0.2">
      <c r="A7" s="1" t="str">
        <f>IF(ISBLANK(Values!E6),"",IF(Values!$B$37="EU","computercomponent","computer"))</f>
        <v>computer</v>
      </c>
      <c r="B7" s="32" t="str">
        <f>IF(ISBLANK(Values!E6),"",Values!F6)</f>
        <v>Lenovo P51 - IT</v>
      </c>
      <c r="C7" s="29" t="str">
        <f>IF(ISBLANK(Values!E6),"","TellusRem")</f>
        <v>TellusRem</v>
      </c>
      <c r="D7" s="28">
        <f>IF(ISBLANK(Values!E6),"",Values!E6)</f>
        <v>5714401511038</v>
      </c>
      <c r="E7" s="1" t="str">
        <f>IF(ISBLANK(Values!E6),"","EAN")</f>
        <v>EAN</v>
      </c>
      <c r="F7" s="27" t="str">
        <f>IF(ISBLANK(Values!E6),"",IF(Values!J6, SUBSTITUTE(Values!$B$1, "{language}", Values!H6) &amp; " " &amp;Values!$B$3, SUBSTITUTE(Values!$B$2, "{language}", Values!$H6) &amp; " " &amp;Values!$B$3))</f>
        <v>replacement Italian non-backlit keyboard for Lenovo Thinkpad  P51 P71</v>
      </c>
      <c r="G7" s="29" t="str">
        <f>IF(ISBLANK(Values!E6),"","TellusRem")</f>
        <v>TellusRem</v>
      </c>
      <c r="H7" s="1" t="str">
        <f>IF(ISBLANK(Values!E6),"",Values!$B$16)</f>
        <v>laptop-computer-replacement-parts</v>
      </c>
      <c r="I7" s="1" t="str">
        <f>IF(ISBLANK(Values!E6),"","4730574031")</f>
        <v>4730574031</v>
      </c>
      <c r="J7" s="31" t="str">
        <f>IF(ISBLANK(Values!E6),"",Values!F6 )</f>
        <v>Lenovo P51 - IT</v>
      </c>
      <c r="K7" s="27">
        <f>IF(ISBLANK(Values!E6),"",IF(Values!J6, Values!$B$4, Values!$B$5))</f>
        <v>68.989999999999995</v>
      </c>
      <c r="L7" s="27">
        <f>IF(ISBLANK(Values!E6),"",Values!$B$18)</f>
        <v>5</v>
      </c>
      <c r="M7" s="27" t="str">
        <f>IF(ISBLANK(Values!E6),"",Values!$M6)</f>
        <v>https://download.lenovo.com/Images/Parts/01ER968/01ER968_A.jpg</v>
      </c>
      <c r="N7" s="27" t="str">
        <f>IF(ISBLANK(Values!$F6),"",Values!N6)</f>
        <v>https://download.lenovo.com/Images/Parts/01ER968/01ER968_B.jpg</v>
      </c>
      <c r="O7" s="27" t="str">
        <f>IF(ISBLANK(Values!$F6),"",Values!O6)</f>
        <v>https://download.lenovo.com/Images/Parts/01ER968/01ER968_details.jpg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P51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3"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4"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P51 P71.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1" t="str">
        <f>IF(AND(Values!$B$37=options!$G$2, Values!$C6), "AMAZON_NA", IF(AND(Values!$B$37=options!$G$1, Values!$D6), "AMAZON_EU", "DEFAULT"))</f>
        <v>DEFAULT</v>
      </c>
      <c r="CP7" s="1" t="str">
        <f>IF(ISBLANK(Values!E6),"",Values!$B$7)</f>
        <v>41</v>
      </c>
      <c r="CQ7" s="1" t="str">
        <f>IF(ISBLANK(Values!E6),"",Values!$B$8)</f>
        <v>17</v>
      </c>
      <c r="CR7" s="1"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s="1" t="s">
        <v>580</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f>IF(ISBLANK(Values!E6),"",IF(Values!J6, Values!$B$4, Values!$B$5))</f>
        <v>68.989999999999995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6">
        <f>K7</f>
        <v>68.989999999999995</v>
      </c>
    </row>
    <row r="8" spans="1:193" ht="48" x14ac:dyDescent="0.2">
      <c r="A8" s="1" t="str">
        <f>IF(ISBLANK(Values!E7),"",IF(Values!$B$37="EU","computercomponent","computer"))</f>
        <v>computer</v>
      </c>
      <c r="B8" s="32" t="str">
        <f>IF(ISBLANK(Values!E7),"",Values!F7)</f>
        <v>Lenovo P51 BL - ES</v>
      </c>
      <c r="C8" s="29" t="str">
        <f>IF(ISBLANK(Values!E7),"","TellusRem")</f>
        <v>TellusRem</v>
      </c>
      <c r="D8" s="28">
        <f>IF(ISBLANK(Values!E7),"",Values!E7)</f>
        <v>5714401511045</v>
      </c>
      <c r="E8" s="1" t="str">
        <f>IF(ISBLANK(Values!E7),"","EAN")</f>
        <v>EAN</v>
      </c>
      <c r="F8" s="27" t="str">
        <f>IF(ISBLANK(Values!E7),"",IF(Values!J7, SUBSTITUTE(Values!$B$1, "{language}", Values!H7) &amp; " " &amp;Values!$B$3, SUBSTITUTE(Values!$B$2, "{language}", Values!$H7) &amp; " " &amp;Values!$B$3))</f>
        <v>replacement Spanish non-backlit keyboard for Lenovo Thinkpad  P51 P71</v>
      </c>
      <c r="G8" s="29" t="str">
        <f>IF(ISBLANK(Values!E7),"","TellusRem")</f>
        <v>TellusRem</v>
      </c>
      <c r="H8" s="1" t="str">
        <f>IF(ISBLANK(Values!E7),"",Values!$B$16)</f>
        <v>laptop-computer-replacement-parts</v>
      </c>
      <c r="I8" s="1" t="str">
        <f>IF(ISBLANK(Values!E7),"","4730574031")</f>
        <v>4730574031</v>
      </c>
      <c r="J8" s="31" t="str">
        <f>IF(ISBLANK(Values!E7),"",Values!F7 )</f>
        <v>Lenovo P51 BL - ES</v>
      </c>
      <c r="K8" s="27">
        <f>IF(ISBLANK(Values!E7),"",IF(Values!J7, Values!$B$4, Values!$B$5))</f>
        <v>68.989999999999995</v>
      </c>
      <c r="L8" s="27">
        <f>IF(ISBLANK(Values!E7),"",Values!$B$18)</f>
        <v>5</v>
      </c>
      <c r="M8" s="27" t="str">
        <f>IF(ISBLANK(Values!E7),"",Values!$M7)</f>
        <v>https://download.lenovo.com/Images/Parts/01ER961/01ER961_A.jpg</v>
      </c>
      <c r="N8" s="27" t="str">
        <f>IF(ISBLANK(Values!$F7),"",Values!N7)</f>
        <v>https://download.lenovo.com/Images/Parts/01ER961/01ER961_B.jpg</v>
      </c>
      <c r="O8" s="27" t="str">
        <f>IF(ISBLANK(Values!$F7),"",Values!O7)</f>
        <v>https://download.lenovo.com/Images/Parts/01ER961/01ER961_details.jpg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P51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3"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4"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P51 P71.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1" t="str">
        <f>IF(AND(Values!$B$37=options!$G$2, Values!$C7), "AMAZON_NA", IF(AND(Values!$B$37=options!$G$1, Values!$D7), "AMAZON_EU", "DEFAULT"))</f>
        <v>DEFAULT</v>
      </c>
      <c r="CP8" s="1" t="str">
        <f>IF(ISBLANK(Values!E7),"",Values!$B$7)</f>
        <v>41</v>
      </c>
      <c r="CQ8" s="1" t="str">
        <f>IF(ISBLANK(Values!E7),"",Values!$B$8)</f>
        <v>17</v>
      </c>
      <c r="CR8" s="1"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s="1" t="s">
        <v>580</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f>IF(ISBLANK(Values!E7),"",IF(Values!J7, Values!$B$4, Values!$B$5))</f>
        <v>68.989999999999995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6">
        <f>K8</f>
        <v>68.989999999999995</v>
      </c>
    </row>
    <row r="9" spans="1:193" ht="48" x14ac:dyDescent="0.2">
      <c r="A9" s="1" t="str">
        <f>IF(ISBLANK(Values!E8),"",IF(Values!$B$37="EU","computercomponent","computer"))</f>
        <v>computer</v>
      </c>
      <c r="B9" s="32" t="str">
        <f>IF(ISBLANK(Values!E8),"",Values!F8)</f>
        <v>Lenovo P51 - UK FBA</v>
      </c>
      <c r="C9" s="29" t="str">
        <f>IF(ISBLANK(Values!E8),"","TellusRem")</f>
        <v>TellusRem</v>
      </c>
      <c r="D9" s="28">
        <f>IF(ISBLANK(Values!E8),"",Values!E8)</f>
        <v>5714401511052</v>
      </c>
      <c r="E9" s="1" t="str">
        <f>IF(ISBLANK(Values!E8),"","EAN")</f>
        <v>EAN</v>
      </c>
      <c r="F9" s="27" t="str">
        <f>IF(ISBLANK(Values!E8),"",IF(Values!J8, SUBSTITUTE(Values!$B$1, "{language}", Values!H8) &amp; " " &amp;Values!$B$3, SUBSTITUTE(Values!$B$2, "{language}", Values!$H8) &amp; " " &amp;Values!$B$3))</f>
        <v>replacement UK non-backlit keyboard for Lenovo Thinkpad  P51 P71</v>
      </c>
      <c r="G9" s="29" t="str">
        <f>IF(ISBLANK(Values!E8),"","TellusRem")</f>
        <v>TellusRem</v>
      </c>
      <c r="H9" s="1" t="str">
        <f>IF(ISBLANK(Values!E8),"",Values!$B$16)</f>
        <v>laptop-computer-replacement-parts</v>
      </c>
      <c r="I9" s="1" t="str">
        <f>IF(ISBLANK(Values!E8),"","4730574031")</f>
        <v>4730574031</v>
      </c>
      <c r="J9" s="31" t="str">
        <f>IF(ISBLANK(Values!E8),"",Values!F8 )</f>
        <v>Lenovo P51 - UK FBA</v>
      </c>
      <c r="K9" s="27">
        <f>IF(ISBLANK(Values!E8),"",IF(Values!J8, Values!$B$4, Values!$B$5))</f>
        <v>68.989999999999995</v>
      </c>
      <c r="L9" s="27">
        <f>IF(ISBLANK(Values!E8),"",Values!$B$18)</f>
        <v>5</v>
      </c>
      <c r="M9" s="27" t="str">
        <f>IF(ISBLANK(Values!E8),"",Values!$M8)</f>
        <v>https://download.lenovo.com/Images/Parts/01ER980/01ER980_A.jpg</v>
      </c>
      <c r="N9" s="27" t="str">
        <f>IF(ISBLANK(Values!$F8),"",Values!N8)</f>
        <v>https://download.lenovo.com/Images/Parts/01ER980/01ER980_B.jpg</v>
      </c>
      <c r="O9" s="27" t="str">
        <f>IF(ISBLANK(Values!$F8),"",Values!O8)</f>
        <v>https://download.lenovo.com/Images/Parts/01ER980/01ER980_details.jpg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P51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3"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4"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P51 P71.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1" t="str">
        <f>IF(AND(Values!$B$37=options!$G$2, Values!$C8), "AMAZON_NA", IF(AND(Values!$B$37=options!$G$1, Values!$D8), "AMAZON_EU", "DEFAULT"))</f>
        <v>DEFAULT</v>
      </c>
      <c r="CP9" s="1" t="str">
        <f>IF(ISBLANK(Values!E8),"",Values!$B$7)</f>
        <v>41</v>
      </c>
      <c r="CQ9" s="1" t="str">
        <f>IF(ISBLANK(Values!E8),"",Values!$B$8)</f>
        <v>17</v>
      </c>
      <c r="CR9" s="1"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s="1" t="s">
        <v>580</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f>IF(ISBLANK(Values!E8),"",IF(Values!J8, Values!$B$4, Values!$B$5))</f>
        <v>68.989999999999995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6">
        <f>K9</f>
        <v>68.989999999999995</v>
      </c>
    </row>
    <row r="10" spans="1:193" ht="48" x14ac:dyDescent="0.2">
      <c r="A10" s="1" t="str">
        <f>IF(ISBLANK(Values!E9),"",IF(Values!$B$37="EU","computercomponent","computer"))</f>
        <v>computer</v>
      </c>
      <c r="B10" s="32" t="str">
        <f>IF(ISBLANK(Values!E9),"",Values!F9)</f>
        <v>Lenovo P51 - NOR</v>
      </c>
      <c r="C10" s="29" t="str">
        <f>IF(ISBLANK(Values!E9),"","TellusRem")</f>
        <v>TellusRem</v>
      </c>
      <c r="D10" s="28">
        <f>IF(ISBLANK(Values!E9),"",Values!E9)</f>
        <v>5714401511069</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P51 P71</v>
      </c>
      <c r="G10" s="29" t="str">
        <f>IF(ISBLANK(Values!E9),"","TellusRem")</f>
        <v>TellusRem</v>
      </c>
      <c r="H10" s="1" t="str">
        <f>IF(ISBLANK(Values!E9),"",Values!$B$16)</f>
        <v>laptop-computer-replacement-parts</v>
      </c>
      <c r="I10" s="1" t="str">
        <f>IF(ISBLANK(Values!E9),"","4730574031")</f>
        <v>4730574031</v>
      </c>
      <c r="J10" s="31" t="str">
        <f>IF(ISBLANK(Values!E9),"",Values!F9 )</f>
        <v>Lenovo P51 - NOR</v>
      </c>
      <c r="K10" s="27">
        <f>IF(ISBLANK(Values!E9),"",IF(Values!J9, Values!$B$4, Values!$B$5))</f>
        <v>68.989999999999995</v>
      </c>
      <c r="L10" s="27">
        <f>IF(ISBLANK(Values!E9),"",Values!$B$18)</f>
        <v>5</v>
      </c>
      <c r="M10" s="27" t="str">
        <f>IF(ISBLANK(Values!E9),"",Values!$M9)</f>
        <v>https://download.lenovo.com/Images/Parts/01ER971/01ER971_A.jpg</v>
      </c>
      <c r="N10" s="27" t="str">
        <f>IF(ISBLANK(Values!$F9),"",Values!N9)</f>
        <v>https://download.lenovo.com/Images/Parts/01ER971/01ER971_B.jpg</v>
      </c>
      <c r="O10" s="27"/>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P51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3"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4"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P51 P71.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1" t="str">
        <f>IF(AND(Values!$B$37=options!$G$2, Values!$C9), "AMAZON_NA", IF(AND(Values!$B$37=options!$G$1, Values!$D9), "AMAZON_EU", "DEFAULT"))</f>
        <v>DEFAULT</v>
      </c>
      <c r="CP10" s="1" t="str">
        <f>IF(ISBLANK(Values!E9),"",Values!$B$7)</f>
        <v>41</v>
      </c>
      <c r="CQ10" s="1" t="str">
        <f>IF(ISBLANK(Values!E9),"",Values!$B$8)</f>
        <v>17</v>
      </c>
      <c r="CR10" s="1"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f>IF(ISBLANK(Values!E9),"",IF(Values!J9, Values!$B$4, Values!$B$5))</f>
        <v>68.989999999999995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6">
        <f>K10</f>
        <v>68.989999999999995</v>
      </c>
    </row>
    <row r="11" spans="1:193" ht="48" x14ac:dyDescent="0.2">
      <c r="A11" s="1" t="str">
        <f>IF(ISBLANK(Values!E10),"",IF(Values!$B$37="EU","computercomponent","computer"))</f>
        <v>computer</v>
      </c>
      <c r="B11" s="32" t="str">
        <f>IF(ISBLANK(Values!E10),"",Values!F10)</f>
        <v>Lenovo P51 BL - BE</v>
      </c>
      <c r="C11" s="29" t="str">
        <f>IF(ISBLANK(Values!E10),"","TellusRem")</f>
        <v>TellusRem</v>
      </c>
      <c r="D11" s="28">
        <f>IF(ISBLANK(Values!E10),"",Values!E10)</f>
        <v>5714401511076</v>
      </c>
      <c r="E11" s="1" t="str">
        <f>IF(ISBLANK(Values!E10),"","EAN")</f>
        <v>EAN</v>
      </c>
      <c r="F11" s="27" t="str">
        <f>IF(ISBLANK(Values!E10),"",IF(Values!J10, SUBSTITUTE(Values!$B$1, "{language}", Values!H10) &amp; " " &amp;Values!$B$3, SUBSTITUTE(Values!$B$2, "{language}", Values!$H10) &amp; " " &amp;Values!$B$3))</f>
        <v>replacement Belgian non-backlit keyboard for Lenovo Thinkpad  P51 P71</v>
      </c>
      <c r="G11" s="29" t="str">
        <f>IF(ISBLANK(Values!E10),"","TellusRem")</f>
        <v>TellusRem</v>
      </c>
      <c r="H11" s="1" t="str">
        <f>IF(ISBLANK(Values!E10),"",Values!$B$16)</f>
        <v>laptop-computer-replacement-parts</v>
      </c>
      <c r="I11" s="1" t="str">
        <f>IF(ISBLANK(Values!E10),"","4730574031")</f>
        <v>4730574031</v>
      </c>
      <c r="J11" s="31" t="str">
        <f>IF(ISBLANK(Values!E10),"",Values!F10 )</f>
        <v>Lenovo P51 BL - BE</v>
      </c>
      <c r="K11" s="27">
        <f>IF(ISBLANK(Values!E10),"",IF(Values!J10, Values!$B$4, Values!$B$5))</f>
        <v>68.989999999999995</v>
      </c>
      <c r="L11" s="27">
        <f>IF(ISBLANK(Values!E10),"",Values!$B$18)</f>
        <v>5</v>
      </c>
      <c r="M11" s="27" t="str">
        <f>IF(ISBLANK(Values!E10),"",Values!$M10)</f>
        <v>https://download.lenovo.com/Images/Parts/01ER957/01ER957_A.jpg</v>
      </c>
      <c r="N11" s="27" t="str">
        <f>IF(ISBLANK(Values!$F10),"",Values!N10)</f>
        <v>https://download.lenovo.com/Images/Parts/01ER957/01ER957_B.jpg</v>
      </c>
      <c r="O11" s="27" t="str">
        <f>IF(ISBLANK(Values!$F10),"",Values!O10)</f>
        <v>https://download.lenovo.com/Images/Parts/01ER957/01ER957_details.jpg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P51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3"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4"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P51 P71.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1" t="str">
        <f>IF(AND(Values!$B$37=options!$G$2, Values!$C10), "AMAZON_NA", IF(AND(Values!$B$37=options!$G$1, Values!$D10), "AMAZON_EU", "DEFAULT"))</f>
        <v>DEFAULT</v>
      </c>
      <c r="CP11" s="1" t="str">
        <f>IF(ISBLANK(Values!E10),"",Values!$B$7)</f>
        <v>41</v>
      </c>
      <c r="CQ11" s="1" t="str">
        <f>IF(ISBLANK(Values!E10),"",Values!$B$8)</f>
        <v>17</v>
      </c>
      <c r="CR11" s="1"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f>IF(ISBLANK(Values!E10),"",IF(Values!J10, Values!$B$4, Values!$B$5))</f>
        <v>68.989999999999995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6">
        <f>K11</f>
        <v>68.989999999999995</v>
      </c>
    </row>
    <row r="12" spans="1:193" ht="48" x14ac:dyDescent="0.2">
      <c r="A12" s="1" t="str">
        <f>IF(ISBLANK(Values!E11),"",IF(Values!$B$37="EU","computercomponent","computer"))</f>
        <v>computer</v>
      </c>
      <c r="B12" s="32" t="str">
        <f>IF(ISBLANK(Values!E11),"",Values!F11)</f>
        <v>Lenovo P51 - BG</v>
      </c>
      <c r="C12" s="29" t="str">
        <f>IF(ISBLANK(Values!E11),"","TellusRem")</f>
        <v>TellusRem</v>
      </c>
      <c r="D12" s="28">
        <f>IF(ISBLANK(Values!E11),"",Values!E11)</f>
        <v>5714401511083</v>
      </c>
      <c r="E12" s="1" t="str">
        <f>IF(ISBLANK(Values!E11),"","EAN")</f>
        <v>EAN</v>
      </c>
      <c r="F12" s="27" t="str">
        <f>IF(ISBLANK(Values!E11),"",IF(Values!J11, SUBSTITUTE(Values!$B$1, "{language}", Values!H11) &amp; " " &amp;Values!$B$3, SUBSTITUTE(Values!$B$2, "{language}", Values!$H11) &amp; " " &amp;Values!$B$3))</f>
        <v>replacement Bulgarian non-backlit keyboard for Lenovo Thinkpad  P51 P71</v>
      </c>
      <c r="G12" s="29" t="str">
        <f>IF(ISBLANK(Values!E11),"","TellusRem")</f>
        <v>TellusRem</v>
      </c>
      <c r="H12" s="1" t="str">
        <f>IF(ISBLANK(Values!E11),"",Values!$B$16)</f>
        <v>laptop-computer-replacement-parts</v>
      </c>
      <c r="I12" s="1" t="str">
        <f>IF(ISBLANK(Values!E11),"","4730574031")</f>
        <v>4730574031</v>
      </c>
      <c r="J12" s="31" t="str">
        <f>IF(ISBLANK(Values!E11),"",Values!F11 )</f>
        <v>Lenovo P51 - BG</v>
      </c>
      <c r="K12" s="27">
        <f>IF(ISBLANK(Values!E11),"",IF(Values!J11, Values!$B$4, Values!$B$5))</f>
        <v>68.989999999999995</v>
      </c>
      <c r="L12" s="27">
        <f>IF(ISBLANK(Values!E11),"",Values!$B$18)</f>
        <v>5</v>
      </c>
      <c r="M12" s="27" t="str">
        <f>IF(ISBLANK(Values!E11),"",Values!$M11)</f>
        <v>https://download.lenovo.com/Images/Parts/01ER958/01ER958_A.jpg</v>
      </c>
      <c r="N12" s="27" t="str">
        <f>IF(ISBLANK(Values!$F11),"",Values!N11)</f>
        <v>https://download.lenovo.com/Images/Parts/01ER958/01ER958_B.jpg</v>
      </c>
      <c r="O12" s="27" t="str">
        <f>IF(ISBLANK(Values!$F11),"",Values!O11)</f>
        <v>https://download.lenovo.com/Images/Parts/01ER958/01ER958_details.jpg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P51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3"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4"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P51 P71.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1" t="str">
        <f>IF(AND(Values!$B$37=options!$G$2, Values!$C11), "AMAZON_NA", IF(AND(Values!$B$37=options!$G$1, Values!$D11), "AMAZON_EU", "DEFAULT"))</f>
        <v>DEFAULT</v>
      </c>
      <c r="CP12" s="1" t="str">
        <f>IF(ISBLANK(Values!E11),"",Values!$B$7)</f>
        <v>41</v>
      </c>
      <c r="CQ12" s="1" t="str">
        <f>IF(ISBLANK(Values!E11),"",Values!$B$8)</f>
        <v>17</v>
      </c>
      <c r="CR12" s="1"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f>IF(ISBLANK(Values!E11),"",IF(Values!J11, Values!$B$4, Values!$B$5))</f>
        <v>68.989999999999995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6">
        <f>K12</f>
        <v>68.989999999999995</v>
      </c>
    </row>
    <row r="13" spans="1:193" ht="48" x14ac:dyDescent="0.2">
      <c r="A13" s="1" t="str">
        <f>IF(ISBLANK(Values!E12),"",IF(Values!$B$37="EU","computercomponent","computer"))</f>
        <v>computer</v>
      </c>
      <c r="B13" s="32" t="str">
        <f>IF(ISBLANK(Values!E12),"",Values!F12)</f>
        <v>Lenovo P51 - CZ</v>
      </c>
      <c r="C13" s="29" t="str">
        <f>IF(ISBLANK(Values!E12),"","TellusRem")</f>
        <v>TellusRem</v>
      </c>
      <c r="D13" s="28">
        <f>IF(ISBLANK(Values!E12),"",Values!E12)</f>
        <v>5714401511090</v>
      </c>
      <c r="E13" s="1" t="str">
        <f>IF(ISBLANK(Values!E12),"","EAN")</f>
        <v>EAN</v>
      </c>
      <c r="F13" s="27" t="str">
        <f>IF(ISBLANK(Values!E12),"",IF(Values!J12, SUBSTITUTE(Values!$B$1, "{language}", Values!H12) &amp; " " &amp;Values!$B$3, SUBSTITUTE(Values!$B$2, "{language}", Values!$H12) &amp; " " &amp;Values!$B$3))</f>
        <v>replacement Czech non-backlit keyboard for Lenovo Thinkpad  P51 P71</v>
      </c>
      <c r="G13" s="29" t="str">
        <f>IF(ISBLANK(Values!E12),"","TellusRem")</f>
        <v>TellusRem</v>
      </c>
      <c r="H13" s="1" t="str">
        <f>IF(ISBLANK(Values!E12),"",Values!$B$16)</f>
        <v>laptop-computer-replacement-parts</v>
      </c>
      <c r="I13" s="1" t="str">
        <f>IF(ISBLANK(Values!E12),"","4730574031")</f>
        <v>4730574031</v>
      </c>
      <c r="J13" s="31" t="str">
        <f>IF(ISBLANK(Values!E12),"",Values!F12 )</f>
        <v>Lenovo P51 - CZ</v>
      </c>
      <c r="K13" s="27">
        <f>IF(ISBLANK(Values!E12),"",IF(Values!J12, Values!$B$4, Values!$B$5))</f>
        <v>68.989999999999995</v>
      </c>
      <c r="L13" s="27">
        <f>IF(ISBLANK(Values!E12),"",Values!$B$18)</f>
        <v>5</v>
      </c>
      <c r="M13" s="27" t="str">
        <f>IF(ISBLANK(Values!E12),"",Values!$M12)</f>
        <v>https://download.lenovo.com/Images/Parts/01ER959/01ER959_A.jpg</v>
      </c>
      <c r="N13" s="27" t="str">
        <f>IF(ISBLANK(Values!$F12),"",Values!N12)</f>
        <v>https://download.lenovo.com/Images/Parts/01ER959/01ER959_B.jpg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P51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3"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4"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P51 P71.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1" t="str">
        <f>IF(AND(Values!$B$37=options!$G$2, Values!$C12), "AMAZON_NA", IF(AND(Values!$B$37=options!$G$1, Values!$D12), "AMAZON_EU", "DEFAULT"))</f>
        <v>DEFAULT</v>
      </c>
      <c r="CP13" s="1" t="str">
        <f>IF(ISBLANK(Values!E12),"",Values!$B$7)</f>
        <v>41</v>
      </c>
      <c r="CQ13" s="1" t="str">
        <f>IF(ISBLANK(Values!E12),"",Values!$B$8)</f>
        <v>17</v>
      </c>
      <c r="CR13" s="1"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f>IF(ISBLANK(Values!E12),"",IF(Values!J12, Values!$B$4, Values!$B$5))</f>
        <v>68.989999999999995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6">
        <f>K13</f>
        <v>68.989999999999995</v>
      </c>
    </row>
    <row r="14" spans="1:193" ht="48" x14ac:dyDescent="0.2">
      <c r="A14" s="1" t="str">
        <f>IF(ISBLANK(Values!E13),"",IF(Values!$B$37="EU","computercomponent","computer"))</f>
        <v>computer</v>
      </c>
      <c r="B14" s="32" t="str">
        <f>IF(ISBLANK(Values!E13),"",Values!F13)</f>
        <v>Lenovo P51 - DK</v>
      </c>
      <c r="C14" s="29" t="str">
        <f>IF(ISBLANK(Values!E13),"","TellusRem")</f>
        <v>TellusRem</v>
      </c>
      <c r="D14" s="28">
        <f>IF(ISBLANK(Values!E13),"",Values!E13)</f>
        <v>5714401511106</v>
      </c>
      <c r="E14" s="1" t="str">
        <f>IF(ISBLANK(Values!E13),"","EAN")</f>
        <v>EAN</v>
      </c>
      <c r="F14" s="27" t="str">
        <f>IF(ISBLANK(Values!E13),"",IF(Values!J13, SUBSTITUTE(Values!$B$1, "{language}", Values!H13) &amp; " " &amp;Values!$B$3, SUBSTITUTE(Values!$B$2, "{language}", Values!$H13) &amp; " " &amp;Values!$B$3))</f>
        <v>replacement Danish non-backlit keyboard for Lenovo Thinkpad  P51 P71</v>
      </c>
      <c r="G14" s="29" t="str">
        <f>IF(ISBLANK(Values!E13),"","TellusRem")</f>
        <v>TellusRem</v>
      </c>
      <c r="H14" s="1" t="str">
        <f>IF(ISBLANK(Values!E13),"",Values!$B$16)</f>
        <v>laptop-computer-replacement-parts</v>
      </c>
      <c r="I14" s="1" t="str">
        <f>IF(ISBLANK(Values!E13),"","4730574031")</f>
        <v>4730574031</v>
      </c>
      <c r="J14" s="31" t="str">
        <f>IF(ISBLANK(Values!E13),"",Values!F13 )</f>
        <v>Lenovo P51 - DK</v>
      </c>
      <c r="K14" s="27">
        <f>IF(ISBLANK(Values!E13),"",IF(Values!J13, Values!$B$4, Values!$B$5))</f>
        <v>68.989999999999995</v>
      </c>
      <c r="L14" s="27">
        <f>IF(ISBLANK(Values!E13),"",Values!$B$18)</f>
        <v>5</v>
      </c>
      <c r="M14" s="27" t="str">
        <f>IF(ISBLANK(Values!E13),"",Values!$M13)</f>
        <v>https://download.lenovo.com/Images/Parts/01ER960/01ER960_A.jpg</v>
      </c>
      <c r="N14" s="27" t="str">
        <f>IF(ISBLANK(Values!$F13),"",Values!N13)</f>
        <v>https://download.lenovo.com/Images/Parts/01ER960/01ER960_B.jpg</v>
      </c>
      <c r="O14" s="27" t="str">
        <f>IF(ISBLANK(Values!$F13),"",Values!O13)</f>
        <v>https://download.lenovo.com/Images/Parts/01ER960/01ER960_details.jpg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P51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3"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4"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P51 P71.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1" t="str">
        <f>IF(AND(Values!$B$37=options!$G$2, Values!$C13), "AMAZON_NA", IF(AND(Values!$B$37=options!$G$1, Values!$D13), "AMAZON_EU", "DEFAULT"))</f>
        <v>DEFAULT</v>
      </c>
      <c r="CP14" s="1" t="str">
        <f>IF(ISBLANK(Values!E13),"",Values!$B$7)</f>
        <v>41</v>
      </c>
      <c r="CQ14" s="1" t="str">
        <f>IF(ISBLANK(Values!E13),"",Values!$B$8)</f>
        <v>17</v>
      </c>
      <c r="CR14" s="1"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f>IF(ISBLANK(Values!E13),"",IF(Values!J13, Values!$B$4, Values!$B$5))</f>
        <v>68.989999999999995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6">
        <f>K14</f>
        <v>68.989999999999995</v>
      </c>
    </row>
    <row r="15" spans="1:193" ht="48" x14ac:dyDescent="0.2">
      <c r="A15" s="1" t="str">
        <f>IF(ISBLANK(Values!E14),"",IF(Values!$B$37="EU","computercomponent","computer"))</f>
        <v>computer</v>
      </c>
      <c r="B15" s="32" t="str">
        <f>IF(ISBLANK(Values!E14),"",Values!F14)</f>
        <v>Lenovo P51 - HU</v>
      </c>
      <c r="C15" s="29" t="str">
        <f>IF(ISBLANK(Values!E14),"","TellusRem")</f>
        <v>TellusRem</v>
      </c>
      <c r="D15" s="28">
        <f>IF(ISBLANK(Values!E14),"",Values!E14)</f>
        <v>5714401511113</v>
      </c>
      <c r="E15" s="1" t="str">
        <f>IF(ISBLANK(Values!E14),"","EAN")</f>
        <v>EAN</v>
      </c>
      <c r="F15" s="27" t="str">
        <f>IF(ISBLANK(Values!E14),"",IF(Values!J14, SUBSTITUTE(Values!$B$1, "{language}", Values!H14) &amp; " " &amp;Values!$B$3, SUBSTITUTE(Values!$B$2, "{language}", Values!$H14) &amp; " " &amp;Values!$B$3))</f>
        <v>replacement Hungarian non-backlit keyboard for Lenovo Thinkpad  P51 P71</v>
      </c>
      <c r="G15" s="29" t="str">
        <f>IF(ISBLANK(Values!E14),"","TellusRem")</f>
        <v>TellusRem</v>
      </c>
      <c r="H15" s="1" t="str">
        <f>IF(ISBLANK(Values!E14),"",Values!$B$16)</f>
        <v>laptop-computer-replacement-parts</v>
      </c>
      <c r="I15" s="1" t="str">
        <f>IF(ISBLANK(Values!E14),"","4730574031")</f>
        <v>4730574031</v>
      </c>
      <c r="J15" s="31" t="str">
        <f>IF(ISBLANK(Values!E14),"",Values!F14 )</f>
        <v>Lenovo P51 - HU</v>
      </c>
      <c r="K15" s="27">
        <f>IF(ISBLANK(Values!E14),"",IF(Values!J14, Values!$B$4, Values!$B$5))</f>
        <v>68.989999999999995</v>
      </c>
      <c r="L15" s="27">
        <f>IF(ISBLANK(Values!E14),"",Values!$B$18)</f>
        <v>5</v>
      </c>
      <c r="M15" s="27" t="str">
        <f>IF(ISBLANK(Values!E14),"",Values!$M14)</f>
        <v>https://download.lenovo.com/Images/Parts/01ER966/01ER966_A.jpg</v>
      </c>
      <c r="N15" s="27" t="str">
        <f>IF(ISBLANK(Values!$F14),"",Values!N14)</f>
        <v>https://download.lenovo.com/Images/Parts/01ER966/01ER966_B.jpg</v>
      </c>
      <c r="O15" s="27" t="str">
        <f>IF(ISBLANK(Values!$F14),"",Values!O14)</f>
        <v>https://download.lenovo.com/Images/Parts/01ER966/01ER966_details.jpg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P51 parent</v>
      </c>
      <c r="Y15" s="31" t="str">
        <f>IF(ISBLANK(Values!E14),"","Size-Color")</f>
        <v>Size-Color</v>
      </c>
      <c r="Z15" s="29" t="str">
        <f>IF(ISBLANK(Values!E14),"","variation")</f>
        <v>variation</v>
      </c>
      <c r="AA15" s="1" t="str">
        <f>IF(ISBLANK(Values!E14),"",Values!$B$20)</f>
        <v>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3"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4"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P51 P71.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1" t="str">
        <f>IF(AND(Values!$B$37=options!$G$2, Values!$C14), "AMAZON_NA", IF(AND(Values!$B$37=options!$G$1, Values!$D14), "AMAZON_EU", "DEFAULT"))</f>
        <v>DEFAULT</v>
      </c>
      <c r="CP15" s="1" t="str">
        <f>IF(ISBLANK(Values!E14),"",Values!$B$7)</f>
        <v>41</v>
      </c>
      <c r="CQ15" s="1" t="str">
        <f>IF(ISBLANK(Values!E14),"",Values!$B$8)</f>
        <v>17</v>
      </c>
      <c r="CR15" s="1"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f>IF(ISBLANK(Values!E14),"",IF(Values!J14, Values!$B$4, Values!$B$5))</f>
        <v>68.989999999999995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6">
        <f>K15</f>
        <v>68.989999999999995</v>
      </c>
    </row>
    <row r="16" spans="1:193" ht="48" x14ac:dyDescent="0.2">
      <c r="A16" s="1" t="str">
        <f>IF(ISBLANK(Values!E15),"",IF(Values!$B$37="EU","computercomponent","computer"))</f>
        <v>computer</v>
      </c>
      <c r="B16" s="32" t="str">
        <f>IF(ISBLANK(Values!E15),"",Values!F15)</f>
        <v>Lenovo P51 - NL</v>
      </c>
      <c r="C16" s="29" t="str">
        <f>IF(ISBLANK(Values!E15),"","TellusRem")</f>
        <v>TellusRem</v>
      </c>
      <c r="D16" s="28">
        <f>IF(ISBLANK(Values!E15),"",Values!E15)</f>
        <v>5714401511120</v>
      </c>
      <c r="E16" s="1" t="str">
        <f>IF(ISBLANK(Values!E15),"","EAN")</f>
        <v>EAN</v>
      </c>
      <c r="F16" s="27" t="str">
        <f>IF(ISBLANK(Values!E15),"",IF(Values!J15, SUBSTITUTE(Values!$B$1, "{language}", Values!H15) &amp; " " &amp;Values!$B$3, SUBSTITUTE(Values!$B$2, "{language}", Values!$H15) &amp; " " &amp;Values!$B$3))</f>
        <v>replacement Dutch non-backlit keyboard for Lenovo Thinkpad  P51 P71</v>
      </c>
      <c r="G16" s="29" t="str">
        <f>IF(ISBLANK(Values!E15),"","TellusRem")</f>
        <v>TellusRem</v>
      </c>
      <c r="H16" s="1" t="str">
        <f>IF(ISBLANK(Values!E15),"",Values!$B$16)</f>
        <v>laptop-computer-replacement-parts</v>
      </c>
      <c r="I16" s="1" t="str">
        <f>IF(ISBLANK(Values!E15),"","4730574031")</f>
        <v>4730574031</v>
      </c>
      <c r="J16" s="31" t="str">
        <f>IF(ISBLANK(Values!E15),"",Values!F15 )</f>
        <v>Lenovo P51 - NL</v>
      </c>
      <c r="K16" s="27">
        <f>IF(ISBLANK(Values!E15),"",IF(Values!J15, Values!$B$4, Values!$B$5))</f>
        <v>68.989999999999995</v>
      </c>
      <c r="L16" s="27">
        <f>IF(ISBLANK(Values!E15),"",Values!$B$18)</f>
        <v>5</v>
      </c>
      <c r="M16" s="27" t="str">
        <f>IF(ISBLANK(Values!E15),"",Values!$M15)</f>
        <v>https://download.lenovo.com/Images/Parts/01ER970/01ER970_A.jpg</v>
      </c>
      <c r="N16" s="27" t="str">
        <f>IF(ISBLANK(Values!$F15),"",Values!N15)</f>
        <v>https://download.lenovo.com/Images/Parts/01ER970/01ER970_B.jpg</v>
      </c>
      <c r="O16" s="27" t="str">
        <f>IF(ISBLANK(Values!$F15),"",Values!O15)</f>
        <v>https://download.lenovo.com/Images/Parts/01ER970/01ER970_details.jpg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P51 parent</v>
      </c>
      <c r="Y16" s="31" t="str">
        <f>IF(ISBLANK(Values!E15),"","Size-Color")</f>
        <v>Size-Color</v>
      </c>
      <c r="Z16" s="29" t="str">
        <f>IF(ISBLANK(Values!E15),"","variation")</f>
        <v>variation</v>
      </c>
      <c r="AA16" s="1" t="str">
        <f>IF(ISBLANK(Values!E15),"",Values!$B$20)</f>
        <v>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3"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4"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P51 P71.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1" t="str">
        <f>IF(AND(Values!$B$37=options!$G$2, Values!$C15), "AMAZON_NA", IF(AND(Values!$B$37=options!$G$1, Values!$D15), "AMAZON_EU", "DEFAULT"))</f>
        <v>DEFAULT</v>
      </c>
      <c r="CP16" s="1" t="str">
        <f>IF(ISBLANK(Values!E15),"",Values!$B$7)</f>
        <v>41</v>
      </c>
      <c r="CQ16" s="1" t="str">
        <f>IF(ISBLANK(Values!E15),"",Values!$B$8)</f>
        <v>17</v>
      </c>
      <c r="CR16" s="1"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f>IF(ISBLANK(Values!E15),"",IF(Values!J15, Values!$B$4, Values!$B$5))</f>
        <v>68.989999999999995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6">
        <f>K16</f>
        <v>68.989999999999995</v>
      </c>
    </row>
    <row r="17" spans="1:193" ht="48" x14ac:dyDescent="0.2">
      <c r="A17" s="1" t="str">
        <f>IF(ISBLANK(Values!E16),"",IF(Values!$B$37="EU","computercomponent","computer"))</f>
        <v>computer</v>
      </c>
      <c r="B17" s="32" t="str">
        <f>IF(ISBLANK(Values!E16),"",Values!F16)</f>
        <v>Lenovo P51 - NO</v>
      </c>
      <c r="C17" s="29" t="str">
        <f>IF(ISBLANK(Values!E16),"","TellusRem")</f>
        <v>TellusRem</v>
      </c>
      <c r="D17" s="28">
        <f>IF(ISBLANK(Values!E16),"",Values!E16)</f>
        <v>5714401511137</v>
      </c>
      <c r="E17" s="1" t="str">
        <f>IF(ISBLANK(Values!E16),"","EAN")</f>
        <v>EAN</v>
      </c>
      <c r="F17" s="27" t="str">
        <f>IF(ISBLANK(Values!E16),"",IF(Values!J16, SUBSTITUTE(Values!$B$1, "{language}", Values!H16) &amp; " " &amp;Values!$B$3, SUBSTITUTE(Values!$B$2, "{language}", Values!$H16) &amp; " " &amp;Values!$B$3))</f>
        <v>replacement Norwegian non-backlit keyboard for Lenovo Thinkpad  P51 P71</v>
      </c>
      <c r="G17" s="29" t="str">
        <f>IF(ISBLANK(Values!E16),"","TellusRem")</f>
        <v>TellusRem</v>
      </c>
      <c r="H17" s="1" t="str">
        <f>IF(ISBLANK(Values!E16),"",Values!$B$16)</f>
        <v>laptop-computer-replacement-parts</v>
      </c>
      <c r="I17" s="1" t="str">
        <f>IF(ISBLANK(Values!E16),"","4730574031")</f>
        <v>4730574031</v>
      </c>
      <c r="J17" s="31" t="str">
        <f>IF(ISBLANK(Values!E16),"",Values!F16 )</f>
        <v>Lenovo P51 - NO</v>
      </c>
      <c r="K17" s="27">
        <f>IF(ISBLANK(Values!E16),"",IF(Values!J16, Values!$B$4, Values!$B$5))</f>
        <v>68.989999999999995</v>
      </c>
      <c r="L17" s="27">
        <f>IF(ISBLANK(Values!E16),"",Values!$B$18)</f>
        <v>5</v>
      </c>
      <c r="M17" s="27" t="str">
        <f>IF(ISBLANK(Values!E16),"",Values!$M16)</f>
        <v>https://download.lenovo.com/Images/Parts/01ER971/01ER971_A.jpg</v>
      </c>
      <c r="N17" s="27" t="str">
        <f>IF(ISBLANK(Values!$F16),"",Values!N16)</f>
        <v>https://download.lenovo.com/Images/Parts/01ER971/01ER971_B.jpg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P51 parent</v>
      </c>
      <c r="Y17" s="31" t="str">
        <f>IF(ISBLANK(Values!E16),"","Size-Color")</f>
        <v>Size-Color</v>
      </c>
      <c r="Z17" s="29" t="str">
        <f>IF(ISBLANK(Values!E16),"","variation")</f>
        <v>variation</v>
      </c>
      <c r="AA17" s="1" t="str">
        <f>IF(ISBLANK(Values!E16),"",Values!$B$20)</f>
        <v>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3"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4"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P51 P71.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1" t="str">
        <f>IF(AND(Values!$B$37=options!$G$2, Values!$C16), "AMAZON_NA", IF(AND(Values!$B$37=options!$G$1, Values!$D16), "AMAZON_EU", "DEFAULT"))</f>
        <v>DEFAULT</v>
      </c>
      <c r="CP17" s="1" t="str">
        <f>IF(ISBLANK(Values!E16),"",Values!$B$7)</f>
        <v>41</v>
      </c>
      <c r="CQ17" s="1" t="str">
        <f>IF(ISBLANK(Values!E16),"",Values!$B$8)</f>
        <v>17</v>
      </c>
      <c r="CR17" s="1"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f>IF(ISBLANK(Values!E16),"",IF(Values!J16, Values!$B$4, Values!$B$5))</f>
        <v>68.989999999999995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6">
        <f>K17</f>
        <v>68.989999999999995</v>
      </c>
    </row>
    <row r="18" spans="1:193" ht="48" x14ac:dyDescent="0.2">
      <c r="A18" s="1" t="str">
        <f>IF(ISBLANK(Values!E17),"",IF(Values!$B$37="EU","computercomponent","computer"))</f>
        <v>computer</v>
      </c>
      <c r="B18" s="32" t="str">
        <f>IF(ISBLANK(Values!E17),"",Values!F17)</f>
        <v>Lenovo P51 - PL</v>
      </c>
      <c r="C18" s="29" t="str">
        <f>IF(ISBLANK(Values!E17),"","TellusRem")</f>
        <v>TellusRem</v>
      </c>
      <c r="D18" s="28">
        <f>IF(ISBLANK(Values!E17),"",Values!E17)</f>
        <v>5714401511144</v>
      </c>
      <c r="E18" s="1" t="str">
        <f>IF(ISBLANK(Values!E17),"","EAN")</f>
        <v>EAN</v>
      </c>
      <c r="F18" s="27" t="str">
        <f>IF(ISBLANK(Values!E17),"",IF(Values!J17, SUBSTITUTE(Values!$B$1, "{language}", Values!H17) &amp; " " &amp;Values!$B$3, SUBSTITUTE(Values!$B$2, "{language}", Values!$H17) &amp; " " &amp;Values!$B$3))</f>
        <v>replacement Polish non-backlit keyboard for Lenovo Thinkpad  P51 P71</v>
      </c>
      <c r="G18" s="29" t="str">
        <f>IF(ISBLANK(Values!E17),"","TellusRem")</f>
        <v>TellusRem</v>
      </c>
      <c r="H18" s="1" t="str">
        <f>IF(ISBLANK(Values!E17),"",Values!$B$16)</f>
        <v>laptop-computer-replacement-parts</v>
      </c>
      <c r="I18" s="1" t="str">
        <f>IF(ISBLANK(Values!E17),"","4730574031")</f>
        <v>4730574031</v>
      </c>
      <c r="J18" s="31" t="str">
        <f>IF(ISBLANK(Values!E17),"",Values!F17 )</f>
        <v>Lenovo P51 - PL</v>
      </c>
      <c r="K18" s="27">
        <f>IF(ISBLANK(Values!E17),"",IF(Values!J17, Values!$B$4, Values!$B$5))</f>
        <v>68.989999999999995</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P51 parent</v>
      </c>
      <c r="Y18" s="31" t="str">
        <f>IF(ISBLANK(Values!E17),"","Size-Color")</f>
        <v>Size-Color</v>
      </c>
      <c r="Z18" s="29" t="str">
        <f>IF(ISBLANK(Values!E17),"","variation")</f>
        <v>variation</v>
      </c>
      <c r="AA18" s="1" t="str">
        <f>IF(ISBLANK(Values!E17),"",Values!$B$20)</f>
        <v>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3"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4"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P51 P71.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1" t="str">
        <f>IF(AND(Values!$B$37=options!$G$2, Values!$C17), "AMAZON_NA", IF(AND(Values!$B$37=options!$G$1, Values!$D17), "AMAZON_EU", "DEFAULT"))</f>
        <v>DEFAULT</v>
      </c>
      <c r="CP18" s="1" t="str">
        <f>IF(ISBLANK(Values!E17),"",Values!$B$7)</f>
        <v>41</v>
      </c>
      <c r="CQ18" s="1" t="str">
        <f>IF(ISBLANK(Values!E17),"",Values!$B$8)</f>
        <v>17</v>
      </c>
      <c r="CR18" s="1"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f>IF(ISBLANK(Values!E17),"",IF(Values!J17, Values!$B$4, Values!$B$5))</f>
        <v>68.989999999999995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6">
        <f>K18</f>
        <v>68.989999999999995</v>
      </c>
    </row>
    <row r="19" spans="1:193" ht="48" x14ac:dyDescent="0.2">
      <c r="A19" s="1" t="str">
        <f>IF(ISBLANK(Values!E18),"",IF(Values!$B$37="EU","computercomponent","computer"))</f>
        <v>computer</v>
      </c>
      <c r="B19" s="32" t="str">
        <f>IF(ISBLANK(Values!E18),"",Values!F18)</f>
        <v>Lenovo P51 - PT</v>
      </c>
      <c r="C19" s="29" t="str">
        <f>IF(ISBLANK(Values!E18),"","TellusRem")</f>
        <v>TellusRem</v>
      </c>
      <c r="D19" s="28">
        <f>IF(ISBLANK(Values!E18),"",Values!E18)</f>
        <v>5714401511151</v>
      </c>
      <c r="E19" s="1" t="str">
        <f>IF(ISBLANK(Values!E18),"","EAN")</f>
        <v>EAN</v>
      </c>
      <c r="F19" s="27" t="str">
        <f>IF(ISBLANK(Values!E18),"",IF(Values!J18, SUBSTITUTE(Values!$B$1, "{language}", Values!H18) &amp; " " &amp;Values!$B$3, SUBSTITUTE(Values!$B$2, "{language}", Values!$H18) &amp; " " &amp;Values!$B$3))</f>
        <v>replacement Portuguese non-backlit keyboard for Lenovo Thinkpad  P51 P71</v>
      </c>
      <c r="G19" s="29" t="str">
        <f>IF(ISBLANK(Values!E18),"","TellusRem")</f>
        <v>TellusRem</v>
      </c>
      <c r="H19" s="1" t="str">
        <f>IF(ISBLANK(Values!E18),"",Values!$B$16)</f>
        <v>laptop-computer-replacement-parts</v>
      </c>
      <c r="I19" s="1" t="str">
        <f>IF(ISBLANK(Values!E18),"","4730574031")</f>
        <v>4730574031</v>
      </c>
      <c r="J19" s="31" t="str">
        <f>IF(ISBLANK(Values!E18),"",Values!F18 )</f>
        <v>Lenovo P51 - PT</v>
      </c>
      <c r="K19" s="27">
        <f>IF(ISBLANK(Values!E18),"",IF(Values!J18, Values!$B$4, Values!$B$5))</f>
        <v>68.989999999999995</v>
      </c>
      <c r="L19" s="27">
        <f>IF(ISBLANK(Values!E18),"",Values!$B$18)</f>
        <v>5</v>
      </c>
      <c r="M19" s="27" t="str">
        <f>IF(ISBLANK(Values!E18),"",Values!$M18)</f>
        <v>https://download.lenovo.com/Images/Parts/01ER973/01ER973_A.jpg</v>
      </c>
      <c r="N19" s="27" t="str">
        <f>IF(ISBLANK(Values!$F18),"",Values!N18)</f>
        <v>https://download.lenovo.com/Images/Parts/01ER973/01ER973_B.jpg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P51 parent</v>
      </c>
      <c r="Y19" s="31" t="str">
        <f>IF(ISBLANK(Values!E18),"","Size-Color")</f>
        <v>Size-Color</v>
      </c>
      <c r="Z19" s="29" t="str">
        <f>IF(ISBLANK(Values!E18),"","variation")</f>
        <v>variation</v>
      </c>
      <c r="AA19" s="1" t="str">
        <f>IF(ISBLANK(Values!E18),"",Values!$B$20)</f>
        <v>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3"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4"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P51 P71.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1" t="str">
        <f>IF(AND(Values!$B$37=options!$G$2, Values!$C18), "AMAZON_NA", IF(AND(Values!$B$37=options!$G$1, Values!$D18), "AMAZON_EU", "DEFAULT"))</f>
        <v>DEFAULT</v>
      </c>
      <c r="CP19" s="1" t="str">
        <f>IF(ISBLANK(Values!E18),"",Values!$B$7)</f>
        <v>41</v>
      </c>
      <c r="CQ19" s="1" t="str">
        <f>IF(ISBLANK(Values!E18),"",Values!$B$8)</f>
        <v>17</v>
      </c>
      <c r="CR19" s="1"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f>IF(ISBLANK(Values!E18),"",IF(Values!J18, Values!$B$4, Values!$B$5))</f>
        <v>68.989999999999995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6">
        <f>K19</f>
        <v>68.989999999999995</v>
      </c>
    </row>
    <row r="20" spans="1:193" ht="48" x14ac:dyDescent="0.2">
      <c r="A20" s="1" t="str">
        <f>IF(ISBLANK(Values!E19),"",IF(Values!$B$37="EU","computercomponent","computer"))</f>
        <v>computer</v>
      </c>
      <c r="B20" s="32" t="str">
        <f>IF(ISBLANK(Values!E19),"",Values!F19)</f>
        <v>Lenovo P51 - SE/FI</v>
      </c>
      <c r="C20" s="29" t="str">
        <f>IF(ISBLANK(Values!E19),"","TellusRem")</f>
        <v>TellusRem</v>
      </c>
      <c r="D20" s="28">
        <f>IF(ISBLANK(Values!E19),"",Values!E19)</f>
        <v>5714401511168</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P51 P71</v>
      </c>
      <c r="G20" s="29" t="str">
        <f>IF(ISBLANK(Values!E19),"","TellusRem")</f>
        <v>TellusRem</v>
      </c>
      <c r="H20" s="1" t="str">
        <f>IF(ISBLANK(Values!E19),"",Values!$B$16)</f>
        <v>laptop-computer-replacement-parts</v>
      </c>
      <c r="I20" s="1" t="str">
        <f>IF(ISBLANK(Values!E19),"","4730574031")</f>
        <v>4730574031</v>
      </c>
      <c r="J20" s="31" t="str">
        <f>IF(ISBLANK(Values!E19),"",Values!F19 )</f>
        <v>Lenovo P51 - SE/FI</v>
      </c>
      <c r="K20" s="27">
        <f>IF(ISBLANK(Values!E19),"",IF(Values!J19, Values!$B$4, Values!$B$5))</f>
        <v>68.989999999999995</v>
      </c>
      <c r="L20" s="27">
        <f>IF(ISBLANK(Values!E19),"",Values!$B$18)</f>
        <v>5</v>
      </c>
      <c r="M20" s="27" t="str">
        <f>IF(ISBLANK(Values!E19),"",Values!$M19)</f>
        <v>https://download.lenovo.com/Images/Parts/01ER977/01ER977_A.jpg</v>
      </c>
      <c r="N20" s="27" t="str">
        <f>IF(ISBLANK(Values!$F19),"",Values!N19)</f>
        <v>https://download.lenovo.com/Images/Parts/01ER977/01ER977_B.jpg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P51 parent</v>
      </c>
      <c r="Y20" s="31" t="str">
        <f>IF(ISBLANK(Values!E19),"","Size-Color")</f>
        <v>Size-Color</v>
      </c>
      <c r="Z20" s="29" t="str">
        <f>IF(ISBLANK(Values!E19),"","variation")</f>
        <v>variation</v>
      </c>
      <c r="AA20" s="1" t="str">
        <f>IF(ISBLANK(Values!E19),"",Values!$B$20)</f>
        <v>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3"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4"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P51 P71.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1" t="str">
        <f>IF(AND(Values!$B$37=options!$G$2, Values!$C19), "AMAZON_NA", IF(AND(Values!$B$37=options!$G$1, Values!$D19), "AMAZON_EU", "DEFAULT"))</f>
        <v>DEFAULT</v>
      </c>
      <c r="CP20" s="1" t="str">
        <f>IF(ISBLANK(Values!E19),"",Values!$B$7)</f>
        <v>41</v>
      </c>
      <c r="CQ20" s="1" t="str">
        <f>IF(ISBLANK(Values!E19),"",Values!$B$8)</f>
        <v>17</v>
      </c>
      <c r="CR20" s="1"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f>IF(ISBLANK(Values!E19),"",IF(Values!J19, Values!$B$4, Values!$B$5))</f>
        <v>68.989999999999995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6">
        <f>K20</f>
        <v>68.989999999999995</v>
      </c>
    </row>
    <row r="21" spans="1:193" ht="48" x14ac:dyDescent="0.2">
      <c r="A21" s="1" t="str">
        <f>IF(ISBLANK(Values!E20),"",IF(Values!$B$37="EU","computercomponent","computer"))</f>
        <v>computer</v>
      </c>
      <c r="B21" s="32" t="str">
        <f>IF(ISBLANK(Values!E20),"",Values!F20)</f>
        <v>Lenovo P51 BL - CH</v>
      </c>
      <c r="C21" s="29" t="str">
        <f>IF(ISBLANK(Values!E20),"","TellusRem")</f>
        <v>TellusRem</v>
      </c>
      <c r="D21" s="28">
        <f>IF(ISBLANK(Values!E20),"",Values!E20)</f>
        <v>5714401511175</v>
      </c>
      <c r="E21" s="1" t="str">
        <f>IF(ISBLANK(Values!E20),"","EAN")</f>
        <v>EAN</v>
      </c>
      <c r="F21" s="27" t="str">
        <f>IF(ISBLANK(Values!E20),"",IF(Values!J20, SUBSTITUTE(Values!$B$1, "{language}", Values!H20) &amp; " " &amp;Values!$B$3, SUBSTITUTE(Values!$B$2, "{language}", Values!$H20) &amp; " " &amp;Values!$B$3))</f>
        <v>replacement Swiss non-backlit keyboard for Lenovo Thinkpad  P51 P71</v>
      </c>
      <c r="G21" s="29" t="str">
        <f>IF(ISBLANK(Values!E20),"","TellusRem")</f>
        <v>TellusRem</v>
      </c>
      <c r="H21" s="1" t="str">
        <f>IF(ISBLANK(Values!E20),"",Values!$B$16)</f>
        <v>laptop-computer-replacement-parts</v>
      </c>
      <c r="I21" s="1" t="str">
        <f>IF(ISBLANK(Values!E20),"","4730574031")</f>
        <v>4730574031</v>
      </c>
      <c r="J21" s="31" t="str">
        <f>IF(ISBLANK(Values!E20),"",Values!F20 )</f>
        <v>Lenovo P51 BL - CH</v>
      </c>
      <c r="K21" s="27">
        <f>IF(ISBLANK(Values!E20),"",IF(Values!J20, Values!$B$4, Values!$B$5))</f>
        <v>68.989999999999995</v>
      </c>
      <c r="L21" s="27">
        <f>IF(ISBLANK(Values!E20),"",Values!$B$18)</f>
        <v>5</v>
      </c>
      <c r="M21" s="27" t="str">
        <f>IF(ISBLANK(Values!E20),"",Values!$M20)</f>
        <v>https://download.lenovo.com/Images/Parts/01ER951/01ER951_A.jpg</v>
      </c>
      <c r="N21" s="27" t="str">
        <f>IF(ISBLANK(Values!$F20),"",Values!N20)</f>
        <v>https://download.lenovo.com/Images/Parts/01ER951/01ER951_B.jpg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P51 parent</v>
      </c>
      <c r="Y21" s="31" t="str">
        <f>IF(ISBLANK(Values!E20),"","Size-Color")</f>
        <v>Size-Color</v>
      </c>
      <c r="Z21" s="29" t="str">
        <f>IF(ISBLANK(Values!E20),"","variation")</f>
        <v>variation</v>
      </c>
      <c r="AA21" s="1" t="str">
        <f>IF(ISBLANK(Values!E20),"",Values!$B$20)</f>
        <v>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3"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4"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P51 P71.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1" t="str">
        <f>IF(AND(Values!$B$37=options!$G$2, Values!$C20), "AMAZON_NA", IF(AND(Values!$B$37=options!$G$1, Values!$D20), "AMAZON_EU", "DEFAULT"))</f>
        <v>DEFAULT</v>
      </c>
      <c r="CP21" s="1" t="str">
        <f>IF(ISBLANK(Values!E20),"",Values!$B$7)</f>
        <v>41</v>
      </c>
      <c r="CQ21" s="1" t="str">
        <f>IF(ISBLANK(Values!E20),"",Values!$B$8)</f>
        <v>17</v>
      </c>
      <c r="CR21" s="1"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f>IF(ISBLANK(Values!E20),"",IF(Values!J20, Values!$B$4, Values!$B$5))</f>
        <v>68.989999999999995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6">
        <f>K21</f>
        <v>68.989999999999995</v>
      </c>
    </row>
    <row r="22" spans="1:193" ht="48" x14ac:dyDescent="0.2">
      <c r="A22" s="1" t="str">
        <f>IF(ISBLANK(Values!E21),"",IF(Values!$B$37="EU","computercomponent","computer"))</f>
        <v>computer</v>
      </c>
      <c r="B22" s="32" t="str">
        <f>IF(ISBLANK(Values!E21),"",Values!F21)</f>
        <v>Lenovo P51 - US INT</v>
      </c>
      <c r="C22" s="29" t="str">
        <f>IF(ISBLANK(Values!E21),"","TellusRem")</f>
        <v>TellusRem</v>
      </c>
      <c r="D22" s="28">
        <f>IF(ISBLANK(Values!E21),"",Values!E21)</f>
        <v>5714401511182</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P51 P71</v>
      </c>
      <c r="G22" s="29" t="str">
        <f>IF(ISBLANK(Values!E21),"","TellusRem")</f>
        <v>TellusRem</v>
      </c>
      <c r="H22" s="1" t="str">
        <f>IF(ISBLANK(Values!E21),"",Values!$B$16)</f>
        <v>laptop-computer-replacement-parts</v>
      </c>
      <c r="I22" s="1" t="str">
        <f>IF(ISBLANK(Values!E21),"","4730574031")</f>
        <v>4730574031</v>
      </c>
      <c r="J22" s="31" t="s">
        <v>351</v>
      </c>
      <c r="K22" s="27">
        <f>IF(ISBLANK(Values!E21),"",IF(Values!J21, Values!$B$4, Values!$B$5))</f>
        <v>68.989999999999995</v>
      </c>
      <c r="L22" s="27">
        <f>IF(ISBLANK(Values!E21),"",Values!$B$18)</f>
        <v>5</v>
      </c>
      <c r="M22" s="27" t="str">
        <f>IF(ISBLANK(Values!E21),"",Values!$M21)</f>
        <v>https://download.lenovo.com/Images/Parts/01ER981/01ER981_A.jpg</v>
      </c>
      <c r="N22" s="27" t="str">
        <f>IF(ISBLANK(Values!$F21),"",Values!N21)</f>
        <v>https://download.lenovo.com/Images/Parts/01ER981/01ER981_B.jpg</v>
      </c>
      <c r="O22" s="27" t="str">
        <f>IF(ISBLANK(Values!$F21),"",Values!O21)</f>
        <v>https://download.lenovo.com/Images/Parts/01ER981/01ER981_details.jpg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P51 parent</v>
      </c>
      <c r="Y22" s="31" t="str">
        <f>IF(ISBLANK(Values!E21),"","Size-Color")</f>
        <v>Size-Color</v>
      </c>
      <c r="Z22" s="29" t="str">
        <f>IF(ISBLANK(Values!E21),"","variation")</f>
        <v>variation</v>
      </c>
      <c r="AA22" s="1"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3"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4"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P51 P71.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1" t="str">
        <f>IF(AND(Values!$B$37=options!$G$2, Values!$C21), "AMAZON_NA", IF(AND(Values!$B$37=options!$G$1, Values!$D21), "AMAZON_EU", "DEFAULT"))</f>
        <v>DEFAULT</v>
      </c>
      <c r="CP22" s="1" t="str">
        <f>IF(ISBLANK(Values!E21),"",Values!$B$7)</f>
        <v>41</v>
      </c>
      <c r="CQ22" s="1" t="str">
        <f>IF(ISBLANK(Values!E21),"",Values!$B$8)</f>
        <v>17</v>
      </c>
      <c r="CR22" s="1"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s="1" t="s">
        <v>580</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f>IF(ISBLANK(Values!E21),"",IF(Values!J21, Values!$B$4, Values!$B$5))</f>
        <v>68.989999999999995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6">
        <f>K22</f>
        <v>68.989999999999995</v>
      </c>
    </row>
    <row r="23" spans="1:193" s="35" customFormat="1" ht="48" x14ac:dyDescent="0.2">
      <c r="A23" s="1" t="str">
        <f>IF(ISBLANK(Values!E22),"",IF(Values!$B$37="EU","computercomponent","computer"))</f>
        <v>computer</v>
      </c>
      <c r="B23" s="32" t="str">
        <f>IF(ISBLANK(Values!E22),"",Values!F22)</f>
        <v>Lenovo P51 - RUS</v>
      </c>
      <c r="C23" s="29" t="str">
        <f>IF(ISBLANK(Values!E22),"","TellusRem")</f>
        <v>TellusRem</v>
      </c>
      <c r="D23" s="28">
        <f>IF(ISBLANK(Values!E22),"",Values!E22)</f>
        <v>5714401511199</v>
      </c>
      <c r="E23" s="1" t="str">
        <f>IF(ISBLANK(Values!E22),"","EAN")</f>
        <v>EAN</v>
      </c>
      <c r="F23" s="27" t="str">
        <f>IF(ISBLANK(Values!E22),"",IF(Values!J22, SUBSTITUTE(Values!$B$1, "{language}", Values!H22) &amp; " " &amp;Values!$B$3, SUBSTITUTE(Values!$B$2, "{language}", Values!$H22) &amp; " " &amp;Values!$B$3))</f>
        <v>replacement Russian non-backlit keyboard for Lenovo Thinkpad  P51 P71</v>
      </c>
      <c r="G23" s="29" t="str">
        <f>IF(ISBLANK(Values!E22),"","TellusRem")</f>
        <v>TellusRem</v>
      </c>
      <c r="H23" s="1" t="str">
        <f>IF(ISBLANK(Values!E22),"",Values!$B$16)</f>
        <v>laptop-computer-replacement-parts</v>
      </c>
      <c r="I23" s="1" t="str">
        <f>IF(ISBLANK(Values!E22),"","4730574031")</f>
        <v>4730574031</v>
      </c>
      <c r="J23" s="31" t="str">
        <f>IF(ISBLANK(Values!E22),"",Values!F22 )</f>
        <v>Lenovo P51 - RUS</v>
      </c>
      <c r="K23" s="27">
        <f>IF(ISBLANK(Values!E22),"",IF(Values!J22, Values!$B$4, Values!$B$5))</f>
        <v>68.989999999999995</v>
      </c>
      <c r="L23" s="27">
        <f>IF(ISBLANK(Values!E22),"",Values!$B$18)</f>
        <v>5</v>
      </c>
      <c r="M23" s="27" t="str">
        <f>IF(ISBLANK(Values!E22),"",Values!$M22)</f>
        <v>https://download.lenovo.com/Images/Parts/01ER974/01ER974_A.jpg</v>
      </c>
      <c r="N23" s="27" t="str">
        <f>IF(ISBLANK(Values!$F22),"",Values!N22)</f>
        <v>https://download.lenovo.com/Images/Parts/01ER974/01ER974_B.jpg</v>
      </c>
      <c r="O23" s="27" t="str">
        <f>IF(ISBLANK(Values!$F22),"",Values!O22)</f>
        <v>https://download.lenovo.com/Images/Parts/01ER974/01ER974_details.jpg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P51 parent</v>
      </c>
      <c r="Y23" s="31" t="str">
        <f>IF(ISBLANK(Values!E22),"","Size-Color")</f>
        <v>Size-Color</v>
      </c>
      <c r="Z23" s="29" t="str">
        <f>IF(ISBLANK(Values!E22),"","variation")</f>
        <v>variation</v>
      </c>
      <c r="AA23" s="1" t="str">
        <f>IF(ISBLANK(Values!E22),"",Values!$B$20)</f>
        <v>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3"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4"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P51 P71.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1" t="str">
        <f>IF(AND(Values!$B$37=options!$G$2, Values!$C22), "AMAZON_NA", IF(AND(Values!$B$37=options!$G$1, Values!$D22), "AMAZON_EU", "DEFAULT"))</f>
        <v>DEFAULT</v>
      </c>
      <c r="CP23" s="1" t="str">
        <f>IF(ISBLANK(Values!E22),"",Values!$B$7)</f>
        <v>41</v>
      </c>
      <c r="CQ23" s="1" t="str">
        <f>IF(ISBLANK(Values!E22),"",Values!$B$8)</f>
        <v>17</v>
      </c>
      <c r="CR23" s="1"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s="1"/>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68.989999999999995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7">
        <f>K23</f>
        <v>68.989999999999995</v>
      </c>
    </row>
    <row r="24" spans="1:193" s="35" customFormat="1" ht="48" x14ac:dyDescent="0.2">
      <c r="A24" s="1" t="str">
        <f>IF(ISBLANK(Values!E23),"",IF(Values!$B$37="EU","computercomponent","computer"))</f>
        <v>computer</v>
      </c>
      <c r="B24" s="32" t="str">
        <f>IF(ISBLANK(Values!E23),"",Values!F23)</f>
        <v>Lenovo P51 - US</v>
      </c>
      <c r="C24" s="29" t="str">
        <f>IF(ISBLANK(Values!E23),"","TellusRem")</f>
        <v>TellusRem</v>
      </c>
      <c r="D24" s="28">
        <f>IF(ISBLANK(Values!E23),"",Values!E23)</f>
        <v>5714401511205</v>
      </c>
      <c r="E24" s="1" t="str">
        <f>IF(ISBLANK(Values!E23),"","EAN")</f>
        <v>EAN</v>
      </c>
      <c r="F24" s="27" t="str">
        <f>IF(ISBLANK(Values!E23),"",IF(Values!J23, SUBSTITUTE(Values!$B$1, "{language}", Values!H23) &amp; " " &amp;Values!$B$3, SUBSTITUTE(Values!$B$2, "{language}", Values!$H23) &amp; " " &amp;Values!$B$3))</f>
        <v>replacement US non-backlit keyboard for Lenovo Thinkpad  P51 P71</v>
      </c>
      <c r="G24" s="36" t="s">
        <v>352</v>
      </c>
      <c r="H24" s="1" t="str">
        <f>IF(ISBLANK(Values!E23),"",Values!$B$16)</f>
        <v>laptop-computer-replacement-parts</v>
      </c>
      <c r="I24" s="1" t="str">
        <f>IF(ISBLANK(Values!E23),"","4730574031")</f>
        <v>4730574031</v>
      </c>
      <c r="J24" s="31" t="str">
        <f>IF(ISBLANK(Values!E23),"",Values!F23 )</f>
        <v>Lenovo P51 - US</v>
      </c>
      <c r="K24" s="27">
        <f>IF(ISBLANK(Values!E23),"",IF(Values!J23, Values!$B$4, Values!$B$5))</f>
        <v>68.989999999999995</v>
      </c>
      <c r="L24" s="27">
        <f>IF(ISBLANK(Values!E23),"",Values!$B$18)</f>
        <v>5</v>
      </c>
      <c r="M24" s="27" t="str">
        <f>IF(ISBLANK(Values!E23),"",Values!$M23)</f>
        <v>https://download.lenovo.com/Images/Parts/01ER951/01ER951_A.jpg</v>
      </c>
      <c r="N24" s="27" t="str">
        <f>IF(ISBLANK(Values!$F23),"",Values!N23)</f>
        <v>https://download.lenovo.com/Images/Parts/01ER951/01ER951_B.jpg</v>
      </c>
      <c r="O24" s="27" t="str">
        <f>IF(ISBLANK(Values!$F23),"",Values!O23)</f>
        <v>https://download.lenovo.com/Images/Parts/01ER951/01ER951_details.jpg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P51 parent</v>
      </c>
      <c r="Y24" s="31" t="str">
        <f>IF(ISBLANK(Values!E23),"","Size-Color")</f>
        <v>Size-Color</v>
      </c>
      <c r="Z24" s="29" t="str">
        <f>IF(ISBLANK(Values!E23),"","variation")</f>
        <v>variation</v>
      </c>
      <c r="AA24" s="1"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3"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4"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P51 P71.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1" t="str">
        <f>IF(AND(Values!$B$37=options!$G$2, Values!$C23), "AMAZON_NA", IF(AND(Values!$B$37=options!$G$1, Values!$D23), "AMAZON_EU", "DEFAULT"))</f>
        <v>AMAZON_NA</v>
      </c>
      <c r="CP24" s="1" t="str">
        <f>IF(ISBLANK(Values!E23),"",Values!$B$7)</f>
        <v>41</v>
      </c>
      <c r="CQ24" s="1" t="str">
        <f>IF(ISBLANK(Values!E23),"",Values!$B$8)</f>
        <v>17</v>
      </c>
      <c r="CR24" s="1"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s="1" t="s">
        <v>580</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68.989999999999995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7">
        <f>K24</f>
        <v>68.989999999999995</v>
      </c>
    </row>
    <row r="25" spans="1:193"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7" t="str">
        <f>K25</f>
        <v/>
      </c>
    </row>
    <row r="26" spans="1:193"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7" t="str">
        <f>K26</f>
        <v/>
      </c>
    </row>
    <row r="27" spans="1:193"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7" t="str">
        <f>K27</f>
        <v/>
      </c>
    </row>
    <row r="28" spans="1:193"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7" t="str">
        <f>K28</f>
        <v/>
      </c>
    </row>
    <row r="29" spans="1:193"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7" t="str">
        <f>K29</f>
        <v/>
      </c>
    </row>
    <row r="30" spans="1:193"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7" t="str">
        <f>K30</f>
        <v/>
      </c>
    </row>
    <row r="31" spans="1:193"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7" t="str">
        <f>K31</f>
        <v/>
      </c>
    </row>
    <row r="32" spans="1:193"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7" t="str">
        <f>K32</f>
        <v/>
      </c>
    </row>
    <row r="33" spans="1:193"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7" t="str">
        <f>K33</f>
        <v/>
      </c>
    </row>
    <row r="34" spans="1:193"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7" t="str">
        <f>K34</f>
        <v/>
      </c>
    </row>
    <row r="35" spans="1:193"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7" t="str">
        <f>K35</f>
        <v/>
      </c>
    </row>
    <row r="36" spans="1:193"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7" t="str">
        <f>K36</f>
        <v/>
      </c>
    </row>
    <row r="37" spans="1:193"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7" t="str">
        <f>K37</f>
        <v/>
      </c>
    </row>
    <row r="38" spans="1:193"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7" t="str">
        <f>K38</f>
        <v/>
      </c>
    </row>
    <row r="39" spans="1:193"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7" t="str">
        <f>K39</f>
        <v/>
      </c>
    </row>
    <row r="40" spans="1:193"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7" t="str">
        <f>K40</f>
        <v/>
      </c>
    </row>
    <row r="41" spans="1:193"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7" t="str">
        <f>K41</f>
        <v/>
      </c>
    </row>
    <row r="42" spans="1:193"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6" t="str">
        <f>K42</f>
        <v/>
      </c>
    </row>
    <row r="43" spans="1:193"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6" t="str">
        <f>K43</f>
        <v/>
      </c>
    </row>
    <row r="44" spans="1:193"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6" t="str">
        <f>K44</f>
        <v/>
      </c>
    </row>
    <row r="45" spans="1:193"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6" t="str">
        <f>K45</f>
        <v/>
      </c>
    </row>
    <row r="46" spans="1:193"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6" t="str">
        <f>K46</f>
        <v/>
      </c>
    </row>
    <row r="47" spans="1:193"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6" t="str">
        <f>K47</f>
        <v/>
      </c>
    </row>
    <row r="48" spans="1:193"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6" t="str">
        <f>K48</f>
        <v/>
      </c>
    </row>
    <row r="49" spans="1:193"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6" t="str">
        <f>K49</f>
        <v/>
      </c>
    </row>
    <row r="50" spans="1:193"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4" zoomScaleNormal="100" workbookViewId="0">
      <selection activeCell="F8" sqref="F8"/>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65" t="s">
        <v>354</v>
      </c>
      <c r="F1" s="65"/>
      <c r="G1" s="65"/>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ht="14" x14ac:dyDescent="0.15">
      <c r="A3" s="38" t="s">
        <v>356</v>
      </c>
      <c r="B3" s="39" t="s">
        <v>586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v>68.989999999999995</v>
      </c>
      <c r="C4" s="42" t="b">
        <f>FALSE()</f>
        <v>0</v>
      </c>
      <c r="D4" t="b">
        <f>TRUE()</f>
        <v>1</v>
      </c>
      <c r="E4" s="61">
        <v>5714401511014</v>
      </c>
      <c r="F4" s="59" t="s">
        <v>581</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4" t="b">
        <f>TRUE()</f>
        <v>1</v>
      </c>
      <c r="J4" s="45" t="b">
        <v>0</v>
      </c>
      <c r="K4" s="63" t="s">
        <v>601</v>
      </c>
      <c r="L4" s="46" t="b">
        <v>0</v>
      </c>
      <c r="M4" s="47" t="str">
        <f t="shared" ref="M4:M35" si="0">IF(ISBLANK(K4),"",IF(L4, "https://raw.githubusercontent.com/PatrickVibild/TellusAmazonPictures/master/pictures/"&amp;K4&amp;"/1.jpg","https://download.lenovo.com/Images/Parts/"&amp;K4&amp;"/"&amp;K4&amp;"_A.jpg"))</f>
        <v>https://download.lenovo.com/Images/Parts/01ER963/01ER963_A.jpg</v>
      </c>
      <c r="N4" s="47" t="str">
        <f t="shared" ref="N4:N35" si="1">IF(ISBLANK(K4),"",IF(L4, "https://raw.githubusercontent.com/PatrickVibild/TellusAmazonPictures/master/pictures/"&amp;K4&amp;"/2.jpg","https://download.lenovo.com/Images/Parts/"&amp;K4&amp;"/"&amp;K4&amp;"_B.jpg"))</f>
        <v>https://download.lenovo.com/Images/Parts/01ER963/01ER963_B.jpg</v>
      </c>
      <c r="O4" s="48" t="str">
        <f t="shared" ref="O4:O35" si="2">IF(ISBLANK(K4),"",IF(L4, "https://raw.githubusercontent.com/PatrickVibild/TellusAmazonPictures/master/pictures/"&amp;K4&amp;"/3.jpg","https://download.lenovo.com/Images/Parts/"&amp;K4&amp;"/"&amp;K4&amp;"_details.jpg"))</f>
        <v>https://download.lenovo.com/Images/Parts/01ER963/01ER963_details.jpg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3">
        <f>MATCH(G4,options!$D$1:$D$20,0)</f>
        <v>1</v>
      </c>
    </row>
    <row r="5" spans="1:22" ht="18" x14ac:dyDescent="0.2">
      <c r="A5" s="38" t="s">
        <v>373</v>
      </c>
      <c r="B5" s="41">
        <v>68.989999999999995</v>
      </c>
      <c r="C5" s="42" t="b">
        <f>FALSE()</f>
        <v>0</v>
      </c>
      <c r="D5" s="42" t="b">
        <f>TRUE()</f>
        <v>1</v>
      </c>
      <c r="E5" s="61">
        <v>5714401511021</v>
      </c>
      <c r="F5" s="59" t="s">
        <v>610</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4" t="b">
        <f>TRUE()</f>
        <v>1</v>
      </c>
      <c r="J5" s="45" t="b">
        <v>0</v>
      </c>
      <c r="K5" s="63" t="s">
        <v>602</v>
      </c>
      <c r="L5" s="46" t="b">
        <v>0</v>
      </c>
      <c r="M5" s="47" t="str">
        <f t="shared" si="0"/>
        <v>https://download.lenovo.com/Images/Parts/01ER962/01ER962_A.jpg</v>
      </c>
      <c r="N5" s="47" t="str">
        <f t="shared" si="1"/>
        <v>https://download.lenovo.com/Images/Parts/01ER962/01ER962_B.jpg</v>
      </c>
      <c r="O5" s="48" t="str">
        <f t="shared" si="2"/>
        <v>https://download.lenovo.com/Images/Parts/01ER962/01ER962_details.jpg</v>
      </c>
      <c r="P5" t="str">
        <f t="shared" si="3"/>
        <v/>
      </c>
      <c r="Q5" t="str">
        <f t="shared" si="4"/>
        <v/>
      </c>
      <c r="R5" t="str">
        <f t="shared" si="5"/>
        <v/>
      </c>
      <c r="S5" t="str">
        <f t="shared" si="6"/>
        <v/>
      </c>
      <c r="T5" t="str">
        <f t="shared" si="7"/>
        <v/>
      </c>
      <c r="U5" t="str">
        <f t="shared" si="8"/>
        <v/>
      </c>
      <c r="V5" s="43">
        <f>MATCH(G5,options!$D$1:$D$20,0)</f>
        <v>2</v>
      </c>
    </row>
    <row r="6" spans="1:22" ht="18" x14ac:dyDescent="0.2">
      <c r="A6" s="38" t="s">
        <v>375</v>
      </c>
      <c r="B6" s="49" t="s">
        <v>376</v>
      </c>
      <c r="C6" s="42" t="b">
        <f>FALSE()</f>
        <v>0</v>
      </c>
      <c r="D6" s="42" t="b">
        <f>TRUE()</f>
        <v>1</v>
      </c>
      <c r="E6" s="61">
        <v>5714401511038</v>
      </c>
      <c r="F6" s="59" t="s">
        <v>599</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4" t="b">
        <f>TRUE()</f>
        <v>1</v>
      </c>
      <c r="J6" s="45" t="b">
        <v>0</v>
      </c>
      <c r="K6" s="63" t="s">
        <v>603</v>
      </c>
      <c r="L6" s="46" t="b">
        <v>0</v>
      </c>
      <c r="M6" s="47" t="str">
        <f t="shared" si="0"/>
        <v>https://download.lenovo.com/Images/Parts/01ER968/01ER968_A.jpg</v>
      </c>
      <c r="N6" s="47" t="str">
        <f t="shared" si="1"/>
        <v>https://download.lenovo.com/Images/Parts/01ER968/01ER968_B.jpg</v>
      </c>
      <c r="O6" s="48" t="str">
        <f t="shared" si="2"/>
        <v>https://download.lenovo.com/Images/Parts/01ER968/01ER968_details.jpg</v>
      </c>
      <c r="P6" t="str">
        <f t="shared" si="3"/>
        <v/>
      </c>
      <c r="Q6" t="str">
        <f t="shared" si="4"/>
        <v/>
      </c>
      <c r="R6" t="str">
        <f t="shared" si="5"/>
        <v/>
      </c>
      <c r="S6" t="str">
        <f t="shared" si="6"/>
        <v/>
      </c>
      <c r="T6" t="str">
        <f t="shared" si="7"/>
        <v/>
      </c>
      <c r="U6" t="str">
        <f t="shared" si="8"/>
        <v/>
      </c>
      <c r="V6" s="43">
        <f>MATCH(G6,options!$D$1:$D$20,0)</f>
        <v>3</v>
      </c>
    </row>
    <row r="7" spans="1:22" ht="18" x14ac:dyDescent="0.2">
      <c r="A7" s="38" t="s">
        <v>378</v>
      </c>
      <c r="B7" s="50" t="str">
        <f>IF(B6=options!C1,"41","41")</f>
        <v>41</v>
      </c>
      <c r="C7" s="42" t="b">
        <f>FALSE()</f>
        <v>0</v>
      </c>
      <c r="D7" s="42" t="b">
        <f>TRUE()</f>
        <v>1</v>
      </c>
      <c r="E7" s="61">
        <v>5714401511045</v>
      </c>
      <c r="F7" s="59" t="s">
        <v>582</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4" t="b">
        <f>TRUE()</f>
        <v>1</v>
      </c>
      <c r="J7" s="45" t="b">
        <v>0</v>
      </c>
      <c r="K7" s="63" t="s">
        <v>604</v>
      </c>
      <c r="L7" s="46" t="b">
        <v>0</v>
      </c>
      <c r="M7" s="47" t="str">
        <f t="shared" si="0"/>
        <v>https://download.lenovo.com/Images/Parts/01ER961/01ER961_A.jpg</v>
      </c>
      <c r="N7" s="47" t="str">
        <f t="shared" si="1"/>
        <v>https://download.lenovo.com/Images/Parts/01ER961/01ER961_B.jpg</v>
      </c>
      <c r="O7" s="48" t="str">
        <f t="shared" si="2"/>
        <v>https://download.lenovo.com/Images/Parts/01ER961/01ER961_details.jpg</v>
      </c>
      <c r="P7" t="str">
        <f t="shared" si="3"/>
        <v/>
      </c>
      <c r="Q7" t="str">
        <f t="shared" si="4"/>
        <v/>
      </c>
      <c r="R7" t="str">
        <f t="shared" si="5"/>
        <v/>
      </c>
      <c r="S7" t="str">
        <f t="shared" si="6"/>
        <v/>
      </c>
      <c r="T7" t="str">
        <f t="shared" si="7"/>
        <v/>
      </c>
      <c r="U7" t="str">
        <f t="shared" si="8"/>
        <v/>
      </c>
      <c r="V7" s="43">
        <f>MATCH(G7,options!$D$1:$D$20,0)</f>
        <v>4</v>
      </c>
    </row>
    <row r="8" spans="1:22" ht="18" x14ac:dyDescent="0.2">
      <c r="A8" s="38" t="s">
        <v>380</v>
      </c>
      <c r="B8" s="50" t="str">
        <f>IF(B6=options!C1,"17","17")</f>
        <v>17</v>
      </c>
      <c r="C8" s="42" t="b">
        <f>FALSE()</f>
        <v>0</v>
      </c>
      <c r="D8" s="42" t="b">
        <f>TRUE()</f>
        <v>1</v>
      </c>
      <c r="E8" s="61">
        <v>5714401511052</v>
      </c>
      <c r="F8" s="59" t="s">
        <v>600</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63" t="s">
        <v>605</v>
      </c>
      <c r="L8" s="46" t="b">
        <v>0</v>
      </c>
      <c r="M8" s="47" t="str">
        <f t="shared" si="0"/>
        <v>https://download.lenovo.com/Images/Parts/01ER980/01ER980_A.jpg</v>
      </c>
      <c r="N8" s="47" t="str">
        <f t="shared" si="1"/>
        <v>https://download.lenovo.com/Images/Parts/01ER980/01ER980_B.jpg</v>
      </c>
      <c r="O8" s="48" t="str">
        <f t="shared" si="2"/>
        <v>https://download.lenovo.com/Images/Parts/01ER980/01ER980_details.jpg</v>
      </c>
      <c r="P8" t="str">
        <f t="shared" si="3"/>
        <v/>
      </c>
      <c r="Q8" t="str">
        <f t="shared" si="4"/>
        <v/>
      </c>
      <c r="R8" t="str">
        <f t="shared" si="5"/>
        <v/>
      </c>
      <c r="S8" t="str">
        <f t="shared" si="6"/>
        <v/>
      </c>
      <c r="T8" t="str">
        <f t="shared" si="7"/>
        <v/>
      </c>
      <c r="U8" t="str">
        <f t="shared" si="8"/>
        <v/>
      </c>
      <c r="V8" s="43">
        <f>MATCH(G8,options!$D$1:$D$20,0)</f>
        <v>5</v>
      </c>
    </row>
    <row r="9" spans="1:22" ht="18" x14ac:dyDescent="0.2">
      <c r="A9" s="38" t="s">
        <v>382</v>
      </c>
      <c r="B9" s="50" t="str">
        <f>IF(B6=options!C1,"5","5")</f>
        <v>5</v>
      </c>
      <c r="C9" t="b">
        <f>FALSE()</f>
        <v>0</v>
      </c>
      <c r="D9" t="b">
        <f>FALSE()</f>
        <v>0</v>
      </c>
      <c r="E9" s="61">
        <v>5714401511069</v>
      </c>
      <c r="F9" s="59" t="s">
        <v>611</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4" t="b">
        <f>TRUE()</f>
        <v>1</v>
      </c>
      <c r="J9" s="45" t="b">
        <v>0</v>
      </c>
      <c r="K9" s="63" t="s">
        <v>606</v>
      </c>
      <c r="L9" s="46" t="b">
        <v>0</v>
      </c>
      <c r="M9" s="47" t="str">
        <f t="shared" si="0"/>
        <v>https://download.lenovo.com/Images/Parts/01ER971/01ER971_A.jpg</v>
      </c>
      <c r="N9" s="47" t="str">
        <f t="shared" si="1"/>
        <v>https://download.lenovo.com/Images/Parts/01ER971/01ER971_B.jpg</v>
      </c>
      <c r="O9" s="48" t="str">
        <f t="shared" si="2"/>
        <v>https://download.lenovo.com/Images/Parts/01ER971/01ER971_details.jpg</v>
      </c>
      <c r="P9" t="str">
        <f t="shared" si="3"/>
        <v/>
      </c>
      <c r="Q9" t="str">
        <f t="shared" si="4"/>
        <v/>
      </c>
      <c r="R9" t="str">
        <f t="shared" si="5"/>
        <v/>
      </c>
      <c r="S9" t="str">
        <f t="shared" si="6"/>
        <v/>
      </c>
      <c r="T9" t="str">
        <f t="shared" si="7"/>
        <v/>
      </c>
      <c r="U9" t="str">
        <f t="shared" si="8"/>
        <v/>
      </c>
      <c r="V9" s="43">
        <f>MATCH(G9,options!$D$1:$D$20,0)</f>
        <v>6</v>
      </c>
    </row>
    <row r="10" spans="1:22" ht="18" x14ac:dyDescent="0.2">
      <c r="A10" t="s">
        <v>384</v>
      </c>
      <c r="B10" s="51"/>
      <c r="C10" s="42" t="b">
        <f>FALSE()</f>
        <v>0</v>
      </c>
      <c r="D10" s="42" t="b">
        <f>FALSE()</f>
        <v>0</v>
      </c>
      <c r="E10" s="62">
        <v>5714401511076</v>
      </c>
      <c r="F10" s="59" t="s">
        <v>583</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4" t="b">
        <f>TRUE()</f>
        <v>1</v>
      </c>
      <c r="J10" s="45" t="b">
        <v>0</v>
      </c>
      <c r="K10" s="63" t="s">
        <v>607</v>
      </c>
      <c r="L10" s="46" t="b">
        <v>0</v>
      </c>
      <c r="M10" s="47" t="str">
        <f t="shared" si="0"/>
        <v>https://download.lenovo.com/Images/Parts/01ER957/01ER957_A.jpg</v>
      </c>
      <c r="N10" s="47" t="str">
        <f t="shared" si="1"/>
        <v>https://download.lenovo.com/Images/Parts/01ER957/01ER957_B.jpg</v>
      </c>
      <c r="O10" s="48" t="str">
        <f t="shared" si="2"/>
        <v>https://download.lenovo.com/Images/Parts/01ER957/01ER957_details.jpg</v>
      </c>
      <c r="P10" t="str">
        <f t="shared" si="3"/>
        <v/>
      </c>
      <c r="Q10" t="str">
        <f t="shared" si="4"/>
        <v/>
      </c>
      <c r="R10" t="str">
        <f t="shared" si="5"/>
        <v/>
      </c>
      <c r="S10" t="str">
        <f t="shared" si="6"/>
        <v/>
      </c>
      <c r="T10" t="str">
        <f t="shared" si="7"/>
        <v/>
      </c>
      <c r="U10" t="str">
        <f t="shared" si="8"/>
        <v/>
      </c>
      <c r="V10" s="43">
        <f>MATCH(G10,options!$D$1:$D$20,0)</f>
        <v>7</v>
      </c>
    </row>
    <row r="11" spans="1:22" ht="18" x14ac:dyDescent="0.2">
      <c r="A11" s="38" t="s">
        <v>386</v>
      </c>
      <c r="B11" s="41">
        <v>150</v>
      </c>
      <c r="C11" s="42" t="b">
        <f>FALSE()</f>
        <v>0</v>
      </c>
      <c r="D11" s="42" t="b">
        <f>FALSE()</f>
        <v>0</v>
      </c>
      <c r="E11" s="62">
        <v>5714401511083</v>
      </c>
      <c r="F11" s="59" t="s">
        <v>620</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44" t="b">
        <f>TRUE()</f>
        <v>1</v>
      </c>
      <c r="J11" s="45" t="b">
        <v>0</v>
      </c>
      <c r="K11" s="63" t="s">
        <v>608</v>
      </c>
      <c r="L11" s="46" t="b">
        <v>0</v>
      </c>
      <c r="M11" s="47" t="str">
        <f t="shared" si="0"/>
        <v>https://download.lenovo.com/Images/Parts/01ER958/01ER958_A.jpg</v>
      </c>
      <c r="N11" s="47" t="str">
        <f t="shared" si="1"/>
        <v>https://download.lenovo.com/Images/Parts/01ER958/01ER958_B.jpg</v>
      </c>
      <c r="O11" s="48" t="str">
        <f t="shared" si="2"/>
        <v>https://download.lenovo.com/Images/Parts/01ER958/01ER958_details.jpg</v>
      </c>
      <c r="P11" t="str">
        <f t="shared" si="3"/>
        <v/>
      </c>
      <c r="Q11" t="str">
        <f t="shared" si="4"/>
        <v/>
      </c>
      <c r="R11" t="str">
        <f t="shared" si="5"/>
        <v/>
      </c>
      <c r="S11" t="str">
        <f t="shared" si="6"/>
        <v/>
      </c>
      <c r="T11" t="str">
        <f t="shared" si="7"/>
        <v/>
      </c>
      <c r="U11" t="str">
        <f t="shared" si="8"/>
        <v/>
      </c>
      <c r="V11" s="43">
        <f>MATCH(G11,options!$D$1:$D$20,0)</f>
        <v>8</v>
      </c>
    </row>
    <row r="12" spans="1:22" ht="18" x14ac:dyDescent="0.2">
      <c r="B12" s="51"/>
      <c r="C12" s="42" t="b">
        <f>FALSE()</f>
        <v>0</v>
      </c>
      <c r="D12" s="42" t="b">
        <f>FALSE()</f>
        <v>0</v>
      </c>
      <c r="E12" s="62">
        <v>5714401511090</v>
      </c>
      <c r="F12" s="59" t="s">
        <v>621</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44" t="b">
        <f>TRUE()</f>
        <v>1</v>
      </c>
      <c r="J12" s="45" t="b">
        <v>0</v>
      </c>
      <c r="K12" s="63" t="s">
        <v>609</v>
      </c>
      <c r="L12" s="46" t="b">
        <v>0</v>
      </c>
      <c r="M12" s="47" t="str">
        <f>IF(ISBLANK(K12),"",IF(L12, "https://raw.githubusercontent.com/PatrickVibild/TellusAmazonPictures/master/pictures/"&amp;K12&amp;"/1.jpg","https://download.lenovo.com/Images/Parts/"&amp;K12&amp;"/"&amp;K12&amp;"_A.jpg"))</f>
        <v>https://download.lenovo.com/Images/Parts/01ER959/01ER959_A.jpg</v>
      </c>
      <c r="N12" s="47" t="str">
        <f>IF(ISBLANK(K12),"",IF(L12, "https://raw.githubusercontent.com/PatrickVibild/TellusAmazonPictures/master/pictures/"&amp;K12&amp;"/2.jpg","https://download.lenovo.com/Images/Parts/"&amp;K12&amp;"/"&amp;K12&amp;"_B.jpg"))</f>
        <v>https://download.lenovo.com/Images/Parts/01ER959/01ER959_B.jpg</v>
      </c>
      <c r="O12" s="48" t="str">
        <f t="shared" si="2"/>
        <v>https://download.lenovo.com/Images/Parts/01ER959/01ER959_details.jpg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585</v>
      </c>
      <c r="C13" s="42" t="b">
        <f>FALSE()</f>
        <v>0</v>
      </c>
      <c r="D13" s="42" t="b">
        <f>FALSE()</f>
        <v>0</v>
      </c>
      <c r="E13" s="62">
        <v>5714401511106</v>
      </c>
      <c r="F13" s="59" t="s">
        <v>622</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44" t="b">
        <f>TRUE()</f>
        <v>1</v>
      </c>
      <c r="J13" s="45" t="b">
        <v>0</v>
      </c>
      <c r="K13" s="63" t="s">
        <v>612</v>
      </c>
      <c r="L13" s="46" t="b">
        <v>0</v>
      </c>
      <c r="M13" s="47" t="str">
        <f>IF(ISBLANK(K13),"",IF(L13, "https://raw.githubusercontent.com/PatrickVibild/TellusAmazonPictures/master/pictures/"&amp;K13&amp;"/1.jpg","https://download.lenovo.com/Images/Parts/"&amp;K13&amp;"/"&amp;K13&amp;"_A.jpg"))</f>
        <v>https://download.lenovo.com/Images/Parts/01ER960/01ER960_A.jpg</v>
      </c>
      <c r="N13" s="47" t="str">
        <f>IF(ISBLANK(K13),"",IF(L13, "https://raw.githubusercontent.com/PatrickVibild/TellusAmazonPictures/master/pictures/"&amp;K13&amp;"/2.jpg","https://download.lenovo.com/Images/Parts/"&amp;K13&amp;"/"&amp;K13&amp;"_B.jpg"))</f>
        <v>https://download.lenovo.com/Images/Parts/01ER960/01ER960_B.jpg</v>
      </c>
      <c r="O13" s="48" t="str">
        <f t="shared" si="2"/>
        <v>https://download.lenovo.com/Images/Parts/01ER960/01ER960_details.jpg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5714401511991</v>
      </c>
      <c r="C14" s="42" t="b">
        <f>FALSE()</f>
        <v>0</v>
      </c>
      <c r="D14" s="42" t="b">
        <f>FALSE()</f>
        <v>0</v>
      </c>
      <c r="E14" s="62">
        <v>5714401511113</v>
      </c>
      <c r="F14" s="59" t="s">
        <v>623</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4" t="b">
        <f>TRUE()</f>
        <v>1</v>
      </c>
      <c r="J14" s="45" t="b">
        <v>0</v>
      </c>
      <c r="K14" s="63" t="s">
        <v>613</v>
      </c>
      <c r="L14" s="46" t="b">
        <v>0</v>
      </c>
      <c r="M14" s="47" t="str">
        <f t="shared" si="0"/>
        <v>https://download.lenovo.com/Images/Parts/01ER966/01ER966_A.jpg</v>
      </c>
      <c r="N14" s="47" t="str">
        <f t="shared" si="1"/>
        <v>https://download.lenovo.com/Images/Parts/01ER966/01ER966_B.jpg</v>
      </c>
      <c r="O14" s="48" t="str">
        <f t="shared" si="2"/>
        <v>https://download.lenovo.com/Images/Parts/01ER966/01ER966_details.jpg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5714401511120</v>
      </c>
      <c r="F15" s="59" t="s">
        <v>624</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4" t="b">
        <f>TRUE()</f>
        <v>1</v>
      </c>
      <c r="J15" s="45" t="b">
        <v>0</v>
      </c>
      <c r="K15" s="63" t="s">
        <v>614</v>
      </c>
      <c r="L15" s="46" t="b">
        <v>0</v>
      </c>
      <c r="M15" s="47" t="str">
        <f t="shared" si="0"/>
        <v>https://download.lenovo.com/Images/Parts/01ER970/01ER970_A.jpg</v>
      </c>
      <c r="N15" s="47" t="str">
        <f t="shared" si="1"/>
        <v>https://download.lenovo.com/Images/Parts/01ER970/01ER970_B.jpg</v>
      </c>
      <c r="O15" s="48" t="str">
        <f t="shared" si="2"/>
        <v>https://download.lenovo.com/Images/Parts/01ER970/01ER970_details.jpg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5714401511137</v>
      </c>
      <c r="F16" s="59" t="s">
        <v>625</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4" t="b">
        <f>TRUE()</f>
        <v>1</v>
      </c>
      <c r="J16" s="45" t="b">
        <v>0</v>
      </c>
      <c r="K16" s="63" t="s">
        <v>606</v>
      </c>
      <c r="L16" s="46" t="b">
        <v>0</v>
      </c>
      <c r="M16" s="47" t="str">
        <f t="shared" ref="M16" si="9">IF(ISBLANK(K16),"",IF(L16, "https://raw.githubusercontent.com/PatrickVibild/TellusAmazonPictures/master/pictures/"&amp;K16&amp;"/1.jpg","https://download.lenovo.com/Images/Parts/"&amp;K16&amp;"/"&amp;K16&amp;"_A.jpg"))</f>
        <v>https://download.lenovo.com/Images/Parts/01ER971/01ER971_A.jpg</v>
      </c>
      <c r="N16" s="47" t="str">
        <f t="shared" ref="N16" si="10">IF(ISBLANK(K16),"",IF(L16, "https://raw.githubusercontent.com/PatrickVibild/TellusAmazonPictures/master/pictures/"&amp;K16&amp;"/2.jpg","https://download.lenovo.com/Images/Parts/"&amp;K16&amp;"/"&amp;K16&amp;"_B.jpg"))</f>
        <v>https://download.lenovo.com/Images/Parts/01ER971/01ER971_B.jpg</v>
      </c>
      <c r="O16" s="48" t="str">
        <f t="shared" si="2"/>
        <v>https://download.lenovo.com/Images/Parts/01ER971/01ER971_details.jpg</v>
      </c>
      <c r="P16" t="str">
        <f t="shared" si="3"/>
        <v/>
      </c>
      <c r="Q16" t="str">
        <f t="shared" si="4"/>
        <v/>
      </c>
      <c r="R16" t="str">
        <f t="shared" si="5"/>
        <v/>
      </c>
      <c r="S16" t="str">
        <f t="shared" si="6"/>
        <v/>
      </c>
      <c r="T16" t="str">
        <f t="shared" si="7"/>
        <v/>
      </c>
      <c r="U16" t="str">
        <f t="shared" si="8"/>
        <v/>
      </c>
      <c r="V16" s="43">
        <f>MATCH(G16,options!$D$1:$D$20,0)</f>
        <v>11</v>
      </c>
    </row>
    <row r="17" spans="1:22" ht="15" x14ac:dyDescent="0.2">
      <c r="B17" s="51"/>
      <c r="C17" s="42" t="b">
        <f>FALSE()</f>
        <v>0</v>
      </c>
      <c r="D17" s="42" t="b">
        <f>FALSE()</f>
        <v>0</v>
      </c>
      <c r="E17" s="62">
        <v>5714401511144</v>
      </c>
      <c r="F17" s="59" t="s">
        <v>626</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4" t="b">
        <f>TRUE()</f>
        <v>1</v>
      </c>
      <c r="J17" s="45" t="b">
        <v>0</v>
      </c>
      <c r="K17" s="37"/>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5714401511151</v>
      </c>
      <c r="F18" s="59" t="s">
        <v>627</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4" t="b">
        <f>TRUE()</f>
        <v>1</v>
      </c>
      <c r="J18" s="45" t="b">
        <v>0</v>
      </c>
      <c r="K18" s="63" t="s">
        <v>615</v>
      </c>
      <c r="L18" s="46" t="b">
        <v>0</v>
      </c>
      <c r="M18" s="47" t="str">
        <f>IF(ISBLANK(K18),"",IF(L18, "https://raw.githubusercontent.com/PatrickVibild/TellusAmazonPictures/master/pictures/"&amp;K18&amp;"/1.jpg","https://download.lenovo.com/Images/Parts/"&amp;K18&amp;"/"&amp;K18&amp;"_A.jpg"))</f>
        <v>https://download.lenovo.com/Images/Parts/01ER973/01ER973_A.jpg</v>
      </c>
      <c r="N18" s="47" t="str">
        <f>IF(ISBLANK(K18),"",IF(L18, "https://raw.githubusercontent.com/PatrickVibild/TellusAmazonPictures/master/pictures/"&amp;K18&amp;"/2.jpg","https://download.lenovo.com/Images/Parts/"&amp;K18&amp;"/"&amp;K18&amp;"_B.jpg"))</f>
        <v>https://download.lenovo.com/Images/Parts/01ER973/01ER973_B.jpg</v>
      </c>
      <c r="O18" s="48" t="str">
        <f t="shared" si="2"/>
        <v>https://download.lenovo.com/Images/Parts/01ER973/01ER973_details.jpg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5714401511168</v>
      </c>
      <c r="F19" s="59" t="s">
        <v>628</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4" t="b">
        <f>TRUE()</f>
        <v>1</v>
      </c>
      <c r="J19" s="45" t="b">
        <v>0</v>
      </c>
      <c r="K19" s="63" t="s">
        <v>616</v>
      </c>
      <c r="L19" s="46" t="b">
        <v>0</v>
      </c>
      <c r="M19" s="47" t="str">
        <f t="shared" si="0"/>
        <v>https://download.lenovo.com/Images/Parts/01ER977/01ER977_A.jpg</v>
      </c>
      <c r="N19" s="47" t="str">
        <f t="shared" si="1"/>
        <v>https://download.lenovo.com/Images/Parts/01ER977/01ER977_B.jpg</v>
      </c>
      <c r="O19" s="48" t="str">
        <f t="shared" si="2"/>
        <v>https://download.lenovo.com/Images/Parts/01ER977/01ER977_details.jpg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417</v>
      </c>
      <c r="C20" s="42" t="b">
        <f>FALSE()</f>
        <v>0</v>
      </c>
      <c r="D20" s="42" t="b">
        <f>FALSE()</f>
        <v>0</v>
      </c>
      <c r="E20" s="62">
        <v>5714401511175</v>
      </c>
      <c r="F20" s="59" t="s">
        <v>584</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4" t="b">
        <f>TRUE()</f>
        <v>1</v>
      </c>
      <c r="J20" s="45" t="b">
        <v>0</v>
      </c>
      <c r="K20" s="63" t="s">
        <v>617</v>
      </c>
      <c r="L20" s="46" t="b">
        <v>0</v>
      </c>
      <c r="M20" s="47" t="str">
        <f t="shared" si="0"/>
        <v>https://download.lenovo.com/Images/Parts/01ER951/01ER951_A.jpg</v>
      </c>
      <c r="N20" s="47" t="str">
        <f t="shared" si="1"/>
        <v>https://download.lenovo.com/Images/Parts/01ER951/01ER951_B.jpg</v>
      </c>
      <c r="O20" s="48" t="str">
        <f t="shared" si="2"/>
        <v>https://download.lenovo.com/Images/Parts/01ER951/01ER951_details.jpg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5714401511182</v>
      </c>
      <c r="F21" s="59" t="s">
        <v>629</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0</v>
      </c>
      <c r="K21" s="63" t="s">
        <v>618</v>
      </c>
      <c r="L21" s="46" t="b">
        <v>0</v>
      </c>
      <c r="M21" s="47" t="str">
        <f t="shared" si="0"/>
        <v>https://download.lenovo.com/Images/Parts/01ER981/01ER981_A.jpg</v>
      </c>
      <c r="N21" s="47" t="str">
        <f t="shared" si="1"/>
        <v>https://download.lenovo.com/Images/Parts/01ER981/01ER981_B.jpg</v>
      </c>
      <c r="O21" s="48" t="str">
        <f t="shared" si="2"/>
        <v>https://download.lenovo.com/Images/Parts/01ER981/01ER981_details.jpg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5714401511199</v>
      </c>
      <c r="F22" s="60" t="s">
        <v>630</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44" t="b">
        <f>TRUE()</f>
        <v>1</v>
      </c>
      <c r="J22" s="45" t="b">
        <v>0</v>
      </c>
      <c r="K22" s="63" t="s">
        <v>619</v>
      </c>
      <c r="L22" s="64"/>
      <c r="M22" s="47" t="str">
        <f t="shared" si="0"/>
        <v>https://download.lenovo.com/Images/Parts/01ER974/01ER974_A.jpg</v>
      </c>
      <c r="N22" s="47" t="str">
        <f t="shared" si="1"/>
        <v>https://download.lenovo.com/Images/Parts/01ER974/01ER974_B.jpg</v>
      </c>
      <c r="O22" s="48" t="str">
        <f t="shared" si="2"/>
        <v>https://download.lenovo.com/Images/Parts/01ER974/01ER974_details.jpg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2" t="b">
        <v>1</v>
      </c>
      <c r="D23" s="42" t="b">
        <f>FALSE()</f>
        <v>0</v>
      </c>
      <c r="E23" s="62">
        <v>5714401511205</v>
      </c>
      <c r="F23" s="60" t="s">
        <v>631</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0</v>
      </c>
      <c r="K23" s="63" t="s">
        <v>617</v>
      </c>
      <c r="L23" s="46" t="b">
        <v>0</v>
      </c>
      <c r="M23" s="47" t="str">
        <f t="shared" si="0"/>
        <v>https://download.lenovo.com/Images/Parts/01ER951/01ER951_A.jpg</v>
      </c>
      <c r="N23" s="47" t="str">
        <f t="shared" si="1"/>
        <v>https://download.lenovo.com/Images/Parts/01ER951/01ER951_B.jpg</v>
      </c>
      <c r="O23" s="48" t="str">
        <f t="shared" si="2"/>
        <v>https://download.lenovo.com/Images/Parts/01ER951/01ER951_details.jpg</v>
      </c>
      <c r="P23" t="str">
        <f t="shared" si="3"/>
        <v/>
      </c>
      <c r="Q23" t="str">
        <f t="shared" si="4"/>
        <v/>
      </c>
      <c r="R23" t="str">
        <f t="shared" si="5"/>
        <v/>
      </c>
      <c r="S23" t="str">
        <f t="shared" si="6"/>
        <v/>
      </c>
      <c r="T23" t="str">
        <f t="shared" si="7"/>
        <v/>
      </c>
      <c r="U23" t="str">
        <f t="shared" si="8"/>
        <v/>
      </c>
      <c r="V23" s="43">
        <f>MATCH(G23,options!$D$1:$D$20,0)</f>
        <v>18</v>
      </c>
    </row>
    <row r="24" spans="1:22" ht="57" x14ac:dyDescent="0.2">
      <c r="A24" s="38" t="s">
        <v>408</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8" t="s">
        <v>409</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LAYOUT – {flag} {language} backlit.</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43" x14ac:dyDescent="0.2">
      <c r="A27" s="38" t="s">
        <v>409</v>
      </c>
      <c r="B27" s="39"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43" x14ac:dyDescent="0.2">
      <c r="A31" s="38" t="s">
        <v>412</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LAYOUT -  {flag} {language} NO backlit.</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415</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407</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L4:L21 L23:L104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4" sqref="B4"/>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588</v>
      </c>
    </row>
    <row r="11" spans="1:2" x14ac:dyDescent="0.15">
      <c r="B11" t="s">
        <v>587</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589</v>
      </c>
    </row>
    <row r="11" spans="1:2" x14ac:dyDescent="0.15">
      <c r="B11" t="s">
        <v>590</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2" sqref="B12"/>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591</v>
      </c>
    </row>
    <row r="11" spans="1:2" x14ac:dyDescent="0.15">
      <c r="B11" s="58" t="s">
        <v>592</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593</v>
      </c>
    </row>
    <row r="11" spans="2:2" x14ac:dyDescent="0.15">
      <c r="B11" s="58" t="s">
        <v>594</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595</v>
      </c>
    </row>
    <row r="11" spans="2:2" x14ac:dyDescent="0.15">
      <c r="B11" t="s">
        <v>596</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597</v>
      </c>
    </row>
    <row r="11" spans="2:2" x14ac:dyDescent="0.15">
      <c r="B11" t="s">
        <v>598</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2024-07-24T17:33:22Z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