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2/"/>
    </mc:Choice>
  </mc:AlternateContent>
  <xr:revisionPtr revIDLastSave="0" documentId="13_ncr:1_{FDF07CAB-7696-2D4E-A9B7-5DA1C7294C80}"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M7" i="2"/>
  <c r="N7" i="2"/>
  <c r="O7" i="2"/>
  <c r="P7" i="2"/>
  <c r="Q7" i="2"/>
  <c r="R7" i="2"/>
  <c r="S7" i="2"/>
  <c r="T7" i="2"/>
  <c r="U7" i="2"/>
  <c r="N16" i="2"/>
  <c r="M16" i="2"/>
  <c r="O17" i="2"/>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O22" i="2"/>
  <c r="N22" i="2"/>
  <c r="M22" i="2"/>
  <c r="I22" i="2"/>
  <c r="D22" i="2"/>
  <c r="C22" i="2"/>
  <c r="V21" i="2"/>
  <c r="H21" i="2" s="1"/>
  <c r="U21" i="2"/>
  <c r="S21" i="2"/>
  <c r="R21" i="2"/>
  <c r="Q21" i="2"/>
  <c r="O21" i="2"/>
  <c r="N21" i="2"/>
  <c r="M21" i="2"/>
  <c r="P21" i="2"/>
  <c r="P22" i="1" s="1"/>
  <c r="I21" i="2"/>
  <c r="D21" i="2"/>
  <c r="C21" i="2"/>
  <c r="V20" i="2"/>
  <c r="U20" i="2"/>
  <c r="T20" i="2"/>
  <c r="T21" i="1" s="1"/>
  <c r="S20" i="2"/>
  <c r="R20" i="2"/>
  <c r="Q20" i="2"/>
  <c r="P20" i="2"/>
  <c r="N20" i="2"/>
  <c r="M20" i="2"/>
  <c r="I20" i="2"/>
  <c r="H20" i="2"/>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I16" i="2"/>
  <c r="H16" i="2"/>
  <c r="D16" i="2"/>
  <c r="C16" i="2"/>
  <c r="V15" i="2"/>
  <c r="H15" i="2" s="1"/>
  <c r="U15" i="2"/>
  <c r="T15" i="2"/>
  <c r="S15" i="2"/>
  <c r="R15" i="2"/>
  <c r="Q15" i="2"/>
  <c r="P15" i="2"/>
  <c r="O15" i="2"/>
  <c r="N15" i="2"/>
  <c r="M15" i="2"/>
  <c r="I15" i="2"/>
  <c r="D15" i="2"/>
  <c r="C15" i="2"/>
  <c r="V14" i="2"/>
  <c r="U14" i="2"/>
  <c r="T14" i="2"/>
  <c r="S14" i="2"/>
  <c r="R14" i="2"/>
  <c r="R15" i="1" s="1"/>
  <c r="Q14" i="2"/>
  <c r="P14" i="2"/>
  <c r="O14" i="2"/>
  <c r="N14" i="2"/>
  <c r="M14" i="2"/>
  <c r="I14" i="2"/>
  <c r="H14" i="2"/>
  <c r="D14" i="2"/>
  <c r="C14" i="2"/>
  <c r="V13" i="2"/>
  <c r="U13" i="2"/>
  <c r="T13" i="2"/>
  <c r="S13" i="2"/>
  <c r="R13" i="2"/>
  <c r="Q13" i="2"/>
  <c r="P13" i="2"/>
  <c r="O13" i="2"/>
  <c r="N13" i="2"/>
  <c r="M13" i="2"/>
  <c r="I13" i="2"/>
  <c r="H13" i="2"/>
  <c r="D13" i="2"/>
  <c r="C13" i="2"/>
  <c r="V12" i="2"/>
  <c r="H12" i="2" s="1"/>
  <c r="U12" i="2"/>
  <c r="T12" i="2"/>
  <c r="S12" i="2"/>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O10" i="2"/>
  <c r="N10" i="2"/>
  <c r="M10" i="2"/>
  <c r="I10" i="2"/>
  <c r="D10" i="2"/>
  <c r="C10" i="2"/>
  <c r="V9" i="2"/>
  <c r="H9" i="2" s="1"/>
  <c r="U9" i="2"/>
  <c r="S9" i="2"/>
  <c r="R9" i="2"/>
  <c r="Q9" i="2"/>
  <c r="N9" i="2"/>
  <c r="M9" i="2"/>
  <c r="P9" i="2"/>
  <c r="P10" i="1" s="1"/>
  <c r="I9" i="2"/>
  <c r="D9" i="2"/>
  <c r="C9" i="2"/>
  <c r="B9" i="2"/>
  <c r="V8" i="2"/>
  <c r="H8" i="2" s="1"/>
  <c r="R8" i="2"/>
  <c r="P8" i="2"/>
  <c r="P9" i="1" s="1"/>
  <c r="O8" i="2"/>
  <c r="O9" i="1" s="1"/>
  <c r="N8" i="2"/>
  <c r="Q8" i="2"/>
  <c r="Q9" i="1" s="1"/>
  <c r="I8" i="2"/>
  <c r="D8" i="2"/>
  <c r="C8" i="2"/>
  <c r="B8" i="2"/>
  <c r="V7" i="2"/>
  <c r="H7" i="2" s="1"/>
  <c r="L7" i="2"/>
  <c r="R8" i="1" s="1"/>
  <c r="I7" i="2"/>
  <c r="D7" i="2"/>
  <c r="C7" i="2"/>
  <c r="B7" i="2"/>
  <c r="V6" i="2"/>
  <c r="H6" i="2" s="1"/>
  <c r="L6" i="2"/>
  <c r="S6" i="2" s="1"/>
  <c r="S7" i="1" s="1"/>
  <c r="I6" i="2"/>
  <c r="D6" i="2"/>
  <c r="C6" i="2"/>
  <c r="V5" i="2"/>
  <c r="H5" i="2" s="1"/>
  <c r="L5" i="2"/>
  <c r="S5" i="2" s="1"/>
  <c r="S6" i="1" s="1"/>
  <c r="I5" i="2"/>
  <c r="D5" i="2"/>
  <c r="C5" i="2"/>
  <c r="V4" i="2"/>
  <c r="L4" i="2"/>
  <c r="S4" i="2" s="1"/>
  <c r="S5" i="1" s="1"/>
  <c r="I4" i="2"/>
  <c r="H4" i="2"/>
  <c r="D4" i="2"/>
  <c r="C4" i="2"/>
  <c r="B2"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B23" i="1"/>
  <c r="AA23" i="1"/>
  <c r="Z23" i="1"/>
  <c r="Y23" i="1"/>
  <c r="X23" i="1"/>
  <c r="W23" i="1"/>
  <c r="U23" i="1"/>
  <c r="T23" i="1"/>
  <c r="S23" i="1"/>
  <c r="R23" i="1"/>
  <c r="Q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B22" i="1"/>
  <c r="AA22" i="1"/>
  <c r="Z22" i="1"/>
  <c r="Y22" i="1"/>
  <c r="X22" i="1"/>
  <c r="W22" i="1"/>
  <c r="U22" i="1"/>
  <c r="S22" i="1"/>
  <c r="R22" i="1"/>
  <c r="Q22" i="1"/>
  <c r="O22" i="1"/>
  <c r="N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Q21" i="1"/>
  <c r="P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B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B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P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B16" i="1"/>
  <c r="AA16" i="1"/>
  <c r="Z16" i="1"/>
  <c r="Y16" i="1"/>
  <c r="X16" i="1"/>
  <c r="W16" i="1"/>
  <c r="U16" i="1"/>
  <c r="T16" i="1"/>
  <c r="S16" i="1"/>
  <c r="R16" i="1"/>
  <c r="Q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L5" i="1"/>
  <c r="K5" i="1"/>
  <c r="J5" i="1"/>
  <c r="I5" i="1"/>
  <c r="H5" i="1"/>
  <c r="G5" i="1"/>
  <c r="F5" i="1"/>
  <c r="E5" i="1"/>
  <c r="D5" i="1"/>
  <c r="C5" i="1"/>
  <c r="B5" i="1"/>
  <c r="A5" i="1"/>
  <c r="AA4" i="1"/>
  <c r="J4" i="1"/>
  <c r="I4" i="1"/>
  <c r="H4" i="1"/>
  <c r="F4" i="1"/>
  <c r="D4" i="1"/>
  <c r="B4" i="1"/>
  <c r="A4" i="1"/>
  <c r="EI13" i="1" l="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5" i="2"/>
  <c r="O6" i="1" s="1"/>
  <c r="O6" i="2"/>
  <c r="O7" i="1" s="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<sst xmlns="http://schemas.openxmlformats.org/spreadsheetml/2006/main" count="769" uniqueCount="632">
  <si>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</si>
  <si>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</si>
  <si>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</si>
  <si>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</si>
  <si>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</si>
  <si>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</si>
  <si>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</si>
  <si>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</si>
  <si>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</si>
  <si>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</si>
  <si>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</si>
  <si>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</si>
  <si>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</si>
  <si>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</si>
  <si>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</si>
  <si>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</si>
  <si>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</si>
  <si>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</si>
  <si>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</si>
  <si>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</si>
  <si>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</si>
  <si>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</si>
  <si>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</si>
  <si>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</si>
  <si>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</si>
  <si>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</si>
  <si>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</si>
  <si>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</si>
  <si>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</si>
  <si>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</si>
  <si>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</si>
  <si>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</si>
  <si>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</si>
  <si>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</si>
  <si>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</si>
  <si>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</si>
  <si>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</si>
  <si>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</si>
  <si>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</si>
  <si>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</si>
  <si>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</si>
  <si>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</si>
  <si>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</si>
  <si>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</si>
  <si>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</si>
  <si>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</si>
  <si>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</si>
  <si>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</si>
  <si>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</si>
  <si>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</si>
  <si>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</si>
  <si>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</si>
  <si>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</si>
  <si>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</si>
  <si>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</si>
  <si>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</si>
  <si>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</si>
  <si>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</si>
  <si>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</si>
  <si>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</si>
  <si>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</si>
  <si>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</si>
  <si>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</si>
  <si>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</si>
  <si>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</si>
  <si>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</si>
  <si>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</si>
  <si>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</si>
  <si>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</si>
  <si>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</si>
  <si>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</si>
  <si>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</si>
  <si>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</si>
  <si>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</si>
  <si>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</si>
  <si>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</si>
  <si>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</si>
  <si>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</si>
  <si>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</si>
  <si>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</si>
  <si>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</si>
  <si>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</si>
  <si>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</si>
  <si>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</si>
  <si>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</si>
  <si>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</si>
  <si>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</si>
  <si>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</si>
  <si>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</si>
  <si>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</si>
  <si>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</si>
  <si>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</si>
  <si>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</si>
  <si>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</si>
  <si>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</si>
  <si>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</si>
  <si>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</si>
  <si>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</si>
  <si>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</si>
  <si>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</si>
  <si>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</si>
  <si>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</si>
  <si>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</si>
  <si>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</si>
  <si>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</si>
  <si>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</si>
  <si>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</si>
  <si>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</si>
  <si>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</si>
  <si>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</si>
  <si>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</si>
  <si>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</si>
  <si>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</si>
  <si>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</si>
  <si>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</si>
  <si>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</si>
  <si>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</si>
  <si>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</si>
  <si>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</si>
  <si>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</si>
  <si>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</si>
  <si>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</si>
  <si>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</si>
  <si>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</si>
  <si>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</si>
  <si>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</si>
  <si>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</si>
  <si>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</si>
  <si>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</si>
  <si>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</si>
  <si>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</si>
  <si>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</si>
  <si>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</si>
  <si>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</si>
  <si>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</si>
  <si>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</si>
  <si>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</si>
  <si>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</si>
  <si>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</si>
  <si>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</si>
  <si>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</si>
  <si>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</si>
  <si>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</si>
  <si>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</si>
  <si>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</si>
  <si>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</si>
  <si>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</si>
  <si>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</si>
  <si>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</si>
  <si>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</si>
  <si>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</si>
  <si>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</si>
  <si>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</si>
  <si>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</si>
  <si>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</si>
  <si>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</si>
  <si>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</si>
  <si>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</si>
  <si>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</si>
  <si>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</si>
  <si>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</si>
  <si>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</si>
  <si>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</si>
  <si>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</si>
  <si>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</si>
  <si>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</si>
  <si>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</si>
  <si>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</si>
  <si>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</si>
  <si>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</si>
  <si>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</si>
  <si>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</si>
  <si>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</si>
  <si>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</si>
  <si>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</si>
  <si>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</si>
  <si>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</si>
  <si>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</si>
  <si>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</si>
  <si>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</si>
  <si>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</si>
  <si>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</si>
  <si>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</si>
  <si>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</si>
  <si>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</si>
  <si>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</si>
  <si>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</si>
  <si>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</si>
  <si>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</si>
  <si>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</si>
  <si>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</si>
  <si>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</si>
  <si>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</si>
  <si>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</si>
  <si>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</si>
  <si>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</si>
  <si>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</si>
  <si>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</si>
  <si>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</si>
  <si>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</si>
  <si>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</si>
  <si>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</si>
  <si>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</si>
  <si>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</si>
  <si>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</si>
  <si>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</si>
  <si>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</si>
  <si>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</si>
  <si>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</si>
  <si>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</si>
  <si>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</si>
  <si>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</si>
  <si>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</si>
  <si>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</si>
  <si>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</si>
  <si>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</si>
  <si>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</si>
  <si>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</si>
  <si>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</si>
  <si>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</si>
  <si>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</si>
  <si>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</si>
  <si>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</si>
  <si>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</si>
  <si>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</si>
  <si>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</si>
  <si>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</si>
  <si>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</si>
  <si>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</si>
  <si>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</si>
  <si>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</si>
  <si>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</si>
  <si>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</si>
  <si>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</si>
  <si>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</si>
  <si>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</si>
  <si>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</si>
  <si>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</si>
  <si>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</si>
  <si>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</si>
  <si>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</si>
  <si>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</si>
  <si>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</si>
  <si>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</si>
  <si>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</si>
  <si>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</si>
  <si>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</si>
  <si>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</si>
  <si>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</si>
  <si>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</si>
  <si>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</si>
  <si>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</si>
  <si>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</si>
  <si>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</si>
  <si>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</si>
  <si>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</si>
  <si>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</si>
  <si>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</si>
  <si>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</si>
  <si>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</si>
  <si>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</si>
  <si>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</si>
  <si>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</si>
  <si>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</si>
  <si>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</si>
  <si>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</si>
  <si>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</si>
  <si>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</si>
  <si>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</si>
  <si>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</si>
  <si>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</si>
  <si>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</si>
  <si>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</si>
  <si>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</si>
  <si>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</si>
  <si>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</si>
  <si>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</si>
  <si>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</si>
  <si>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</si>
  <si>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</si>
  <si>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</si>
  <si>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</si>
  <si>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</si>
  <si>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</si>
  <si>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</si>
  <si>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</si>
  <si>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</si>
  <si>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</si>
  <si>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</si>
  <si>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</si>
  <si>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</si>
  <si>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</si>
  <si>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</si>
  <si>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</si>
  <si>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</si>
  <si>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</si>
  <si>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</si>
  <si>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</si>
  <si>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</si>
  <si>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</si>
  <si>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</si>
  <si>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</si>
  <si>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</si>
  <si>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</si>
  <si>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</si>
  <si>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</si>
  <si>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</si>
  <si>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</si>
  <si>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</si>
  <si>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</si>
  <si>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</si>
  <si>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</si>
  <si>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</si>
  <si>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</si>
  <si>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</si>
  <si>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</si>
  <si>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</si>
  <si>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</si>
  <si>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</si>
  <si>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</si>
  <si>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</si>
  <si>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</si>
  <si>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</si>
  <si>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</si>
  <si>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</si>
  <si>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</si>
  <si>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</si>
  <si>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</si>
  <si>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</si>
  <si>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</si>
  <si>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</si>
  <si>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</si>
  <si>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</si>
  <si>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</si>
  <si>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</si>
  <si>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</si>
  <si>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</si>
  <si>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</si>
  <si>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</si>
  <si>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</si>
  <si>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</si>
  <si>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</si>
  <si>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</si>
  <si>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</si>
  <si>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</si>
  <si>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</si>
  <si>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</si>
  <si>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</si>
  <si>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</si>
  <si>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</si>
  <si>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</si>
  <si>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</si>
  <si>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</si>
  <si>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</si>
  <si>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</si>
  <si>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</si>
  <si>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</si>
  <si>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</si>
  <si>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</si>
  <si>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</si>
  <si>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</si>
  <si>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</si>
  <si>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</si>
  <si>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</si>
  <si>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</si>
  <si>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</si>
  <si>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</si>
  <si>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</si>
  <si>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</si>
  <si>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</si>
  <si>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</si>
  <si>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</si>
  <si>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</si>
  <si>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</si>
  <si>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</si>
  <si>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</si>
  <si>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</si>
  <si>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</si>
  <si>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</si>
  <si>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</si>
  <si>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</si>
  <si>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</si>
  <si>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</si>
  <si>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</si>
  <si>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</si>
  <si>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</si>
  <si>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</si>
  <si>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</si>
  <si>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</si>
  <si>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</si>
  <si>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</si>
  <si>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</si>
  <si>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</si>
  <si>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</si>
  <si>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</si>
  <si>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</si>
  <si>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</si>
  <si>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</si>
  <si>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</si>
  <si>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</si>
  <si>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</si>
  <si>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</si>
  <si>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</si>
  <si>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</si>
  <si>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</si>
  <si>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</si>
  <si>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</si>
  <si>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</si>
  <si>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</si>
  <si>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</si>
  <si>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</si>
  <si>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</si>
  <si>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</si>
  <si>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</si>
  <si>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</si>
  <si>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</si>
  <si>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</si>
  <si>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</si>
  <si>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</si>
  <si>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</si>
  <si>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</si>
  <si>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</si>
  <si>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</si>
  <si>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</si>
  <si>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</si>
  <si>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</si>
  <si>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</si>
  <si>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</si>
  <si>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</si>
  <si>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</si>
  <si>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</si>
  <si>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</si>
  <si>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</si>
  <si>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</si>
  <si>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</si>
  <si>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</si>
  <si>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</si>
  <si>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</si>
  <si>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</si>
  <si>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</si>
  <si>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</si>
  <si>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</si>
  <si>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</si>
  <si>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</si>
  <si>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</si>
  <si>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</si>
  <si>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</si>
  <si>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</si>
  <si>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</si>
  <si>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</si>
  <si>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</si>
  <si>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</si>
  <si>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</si>
  <si>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</si>
  <si>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</si>
  <si>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</si>
  <si>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</si>
  <si>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</si>
  <si>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</si>
  <si>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</si>
  <si>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</si>
  <si>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</si>
  <si>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</si>
  <si>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</si>
  <si>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</si>
  <si>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</si>
  <si>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</si>
  <si>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</si>
  <si>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</si>
  <si>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</si>
  <si>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</si>
  <si>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</si>
  <si>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</si>
  <si>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</si>
  <si>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</si>
  <si>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</si>
  <si>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</si>
  <si>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</si>
  <si>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</si>
  <si>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</si>
  <si>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</si>
  <si>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</si>
  <si>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</si>
  <si>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</si>
  <si>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</si>
  <si>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</si>
  <si>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</si>
  <si>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</si>
  <si>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</si>
  <si>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</si>
  <si>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</si>
  <si>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</si>
  <si>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</si>
  <si>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</si>
  <si>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</si>
  <si>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</si>
  <si>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</si>
  <si>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</si>
  <si>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</si>
  <si>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</si>
  <si>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</si>
  <si>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</si>
  <si>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</si>
  <si>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</si>
  <si>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</si>
  <si>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</si>
  <si>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</si>
  <si>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</si>
  <si>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</si>
  <si>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</si>
  <si>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</si>
  <si>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</si>
  <si>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</si>
  <si>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</si>
  <si>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</si>
  <si>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</si>
  <si>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</si>
  <si>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</si>
  <si>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</si>
  <si>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</si>
  <si>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</si>
  <si>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</si>
  <si>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</si>
  <si>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</si>
  <si>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</si>
  <si>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</si>
  <si>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</si>
  <si>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</si>
  <si>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</si>
  <si>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</si>
  <si>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</si>
  <si>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</si>
  <si>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</si>
  <si>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</si>
  <si>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</si>
  <si>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</si>
  <si>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</si>
  <si>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</si>
  <si>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</si>
  <si>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</si>
  <si>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</si>
  <si>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</si>
  <si>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</si>
  <si>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</si>
  <si>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</si>
  <si>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</si>
  <si>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</si>
  <si>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</si>
  <si>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</si>
  <si>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</si>
  <si>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</si>
  <si>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</si>
  <si>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</si>
  <si>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</si>
  <si>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</si>
  <si>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</si>
  <si>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</si>
  <si>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</si>
  <si>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</si>
  <si>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</si>
  <si>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</si>
  <si>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</si>
  <si>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</si>
  <si>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</si>
  <si>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</si>
  <si>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</si>
  <si>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</si>
  <si>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</si>
  <si>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</si>
  <si>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</si>
  <si>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</si>
  <si>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</si>
  <si>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</si>
  <si>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</si>
  <si>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</si>
  <si>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</si>
  <si>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</si>
  <si>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</si>
  <si>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</si>
  <si>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</si>
  <si>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P52 Silver - DE</t>
  </si>
  <si>
    <t>Lenovo P52 Silver - FR</t>
  </si>
  <si>
    <t>Lenovo P52 Silver - IT</t>
  </si>
  <si>
    <t>Lenovo P52 Silver - ES</t>
  </si>
  <si>
    <t>Lenovo P52 Silver - UK</t>
  </si>
  <si>
    <t>Lenovo P52 Silver - NOR</t>
  </si>
  <si>
    <t>Lenovo P52 Silvers - BE</t>
  </si>
  <si>
    <t>Lenovo P52 Silver - BG</t>
  </si>
  <si>
    <t>Lenovo P52 Silver - CZ</t>
  </si>
  <si>
    <t>Lenovo P52 Silver - DK</t>
  </si>
  <si>
    <t>Lenovo P52 Silver - HU</t>
  </si>
  <si>
    <t>Lenovo P52 Silver - NL</t>
  </si>
  <si>
    <t>Lenovo P52 Silver - NO</t>
  </si>
  <si>
    <t>Lenovo P52 Silver - PL</t>
  </si>
  <si>
    <t>Lenovo P52 Silver - PT</t>
  </si>
  <si>
    <t>Lenovo P52 Silver - SE/FI</t>
  </si>
  <si>
    <t>Lenovo P52 Silver - CH</t>
  </si>
  <si>
    <t>Lenovo P52 Silver - US INT</t>
  </si>
  <si>
    <t>Lenovo P52 Silver - RUS</t>
  </si>
  <si>
    <t>Lenovo P52 Silver - US</t>
  </si>
  <si>
    <t>L580 E580 P52 P72 T590 T580s </t>
  </si>
  <si>
    <t xml:space="preserve">replacement {language} backlit keyboard for Lenovo Edge </t>
  </si>
  <si>
    <t xml:space="preserve">replacement {language} non-backlit keyboard for Lenovo Edge </t>
  </si>
  <si>
    <t>ersatztastatur {language} Hintergrundbeleuchtung für Lenovo Edge</t>
  </si>
  <si>
    <t>ersatztastatur {language} Nicht Hintergrundbeleuchtung für Lenovo Edge</t>
  </si>
  <si>
    <t>Teclado de respuesto {language} retroiluminado  para Lenovo Edge</t>
  </si>
  <si>
    <t>Teclado de respuesto {language} sin retroiluminación  para Lenovo Edge</t>
  </si>
  <si>
    <t>clavier de remplacement {language} rétroéclairé pour Lenovo Edge</t>
  </si>
  <si>
    <t>clavier de remplacement {language} non rétroéclairé pour Lenovo Edge</t>
  </si>
  <si>
    <t>sostituzione della tastiera {language} retroilluminata per Lenovo Edge</t>
  </si>
  <si>
    <t>sostituzione della tastiera {language} non retroilluminata per Lenovo Edge</t>
  </si>
  <si>
    <t>vervangend {language} toetsenbord met achtergrondverlichting voor Lenovo Edge</t>
  </si>
  <si>
    <t>vervangend {language} toetsenbord zonder achtergrondverlichting voor Lenovo Edge</t>
  </si>
  <si>
    <t>Lenovo/P52/BL/DE</t>
  </si>
  <si>
    <t>Lenovo/P52/BL/FR</t>
  </si>
  <si>
    <t>Lenovo/P52/BL/IT</t>
  </si>
  <si>
    <t>Lenovo/P52/BL/ES</t>
  </si>
  <si>
    <t>01YP700</t>
  </si>
  <si>
    <t>01YP686</t>
  </si>
  <si>
    <t>01YP687</t>
  </si>
  <si>
    <t>https://download.lenovo.com/Images/Parts/01YP687/01YP687_details.jpg</t>
  </si>
  <si>
    <t>01EN990</t>
  </si>
  <si>
    <t>01YP689</t>
  </si>
  <si>
    <t>01YP695</t>
  </si>
  <si>
    <t>01YP621</t>
  </si>
  <si>
    <t>01YP629</t>
  </si>
  <si>
    <t>01YP706</t>
  </si>
  <si>
    <t>01YP600</t>
  </si>
  <si>
    <t>Lenovo P52 parent</t>
  </si>
  <si>
    <t>not_applicable</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</si>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</sst>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1"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1" zoomScaleNormal="100" workbookViewId="0">
      <selection activeCell="O21" sqref="O21"/>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630</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631</v>
      </c>
    </row>
    <row r="4" spans="1:193" ht="17" x14ac:dyDescent="0.2">
      <c r="A4" s="2" t="str">
        <f>IF(ISBLANK(Values!E3),"",IF(Values!$B$37="EU","computercomponent","computer"))</f>
        <v>computercomponent</v>
      </c>
      <c r="B4" s="28" t="str">
        <f>Values!B13</f>
        <v>Lenovo P52 parent</v>
      </c>
      <c r="C4" s="28" t="s">
        <v>345</v>
      </c>
      <c r="D4" s="29">
        <f>Values!B14</f>
        <v>5714401522218</v>
      </c>
      <c r="E4" s="2" t="s">
        <v>346</v>
      </c>
      <c r="F4" s="28" t="str">
        <f>SUBSTITUTE(Values!B1, "{language}", "") &amp; " " &amp; Values!B3</f>
        <v>Teclado de respuesto  retroiluminado  para Lenovo Edge L580 E580 P52 P72 T590 T580s </v>
      </c>
      <c r="G4" s="28" t="s">
        <v>345</v>
      </c>
      <c r="H4" s="2" t="str">
        <f>Values!B16</f>
        <v>laptop-computer-replacement-parts</v>
      </c>
      <c r="I4" s="2" t="str">
        <f>IF(ISBLANK(Values!E3),"","4730574031")</f>
        <v>4730574031</v>
      </c>
      <c r="J4" s="30" t="str">
        <f>Values!B13</f>
        <v>Lenovo P52 parent</v>
      </c>
      <c r="K4" s="31"/>
      <c r="L4" s="28"/>
      <c r="M4" s="28"/>
      <c r="W4" s="28" t="s">
        <v>347</v>
      </c>
      <c r="X4" s="28"/>
      <c r="Y4" s="32" t="s">
        <v>348</v>
      </c>
      <c r="Z4" s="28"/>
      <c r="AA4" s="2" t="str">
        <f>Values!B20</f>
        <v>PartialUpdate</v>
      </c>
      <c r="DY4" s="2" t="s">
        <v>629</v>
      </c>
      <c r="DZ4" s="2" t="s">
        <v>349</v>
      </c>
      <c r="EA4" s="2" t="s">
        <v>349</v>
      </c>
      <c r="EB4" s="2" t="s">
        <v>349</v>
      </c>
      <c r="EC4" s="2" t="s">
        <v>349</v>
      </c>
      <c r="EV4" s="2" t="s">
        <v>350</v>
      </c>
      <c r="GK4" s="3">
        <f>K4</f>
        <v>0</v>
      </c>
    </row>
    <row r="5" spans="1:193" ht="48" x14ac:dyDescent="0.2">
      <c r="A5" s="2" t="str">
        <f>IF(ISBLANK(Values!E4),"",IF(Values!$B$37="EU","computercomponent","computer"))</f>
        <v>computercomponent</v>
      </c>
      <c r="B5" s="33" t="str">
        <f>IF(ISBLANK(Values!E4),"",Values!F4)</f>
        <v>Lenovo P52 Silver - DE</v>
      </c>
      <c r="C5" s="30" t="str">
        <f>IF(ISBLANK(Values!E4),"","TellusRem")</f>
        <v>TellusRem</v>
      </c>
      <c r="D5" s="29">
        <f>IF(ISBLANK(Values!E4),"",Values!E4)</f>
        <v>5714401522010</v>
      </c>
      <c r="E5" s="2" t="str">
        <f>IF(ISBLANK(Values!E4),"","EAN")</f>
        <v>EAN</v>
      </c>
      <c r="F5" s="28" t="str">
        <f>IF(ISBLANK(Values!E4),"",IF(Values!J4, SUBSTITUTE(Values!$B$1, "{language}", Values!H4) &amp; " " &amp;Values!$B$3, SUBSTITUTE(Values!$B$2, "{language}", Values!$H4) &amp; " " &amp;Values!$B$3))</f>
        <v>Teclado de respuesto Alemán retroiluminado  para Lenovo Edge L580 E580 P52 P72 T590 T580s </v>
      </c>
      <c r="G5" s="30" t="str">
        <f>IF(ISBLANK(Values!E4),"","TellusRem")</f>
        <v>TellusRem</v>
      </c>
      <c r="H5" s="2" t="str">
        <f>IF(ISBLANK(Values!E4),"",Values!$B$16)</f>
        <v>laptop-computer-replacement-parts</v>
      </c>
      <c r="I5" s="2" t="str">
        <f>IF(ISBLANK(Values!E4),"","4730574031")</f>
        <v>4730574031</v>
      </c>
      <c r="J5" s="32" t="str">
        <f>IF(ISBLANK(Values!E4),"",Values!F4 )</f>
        <v>Lenovo P52 Silver - DE</v>
      </c>
      <c r="K5" s="28">
        <f>IF(ISBLANK(Values!E4),"",IF(Values!J4, Values!$B$4, Values!$B$5))</f>
        <v>68.989999999999995</v>
      </c>
      <c r="L5" s="28">
        <f>IF(ISBLANK(Values!E4),"",Values!$B$18)</f>
        <v>5</v>
      </c>
      <c r="M5" s="28" t="str">
        <f>IF(ISBLANK(Values!E4),"",Values!$M4)</f>
        <v>https://raw.githubusercontent.com/PatrickVibild/TellusAmazonPictures/master/pictures/Lenovo/P52/BL/DE/1.jpg</v>
      </c>
      <c r="N5" s="28" t="str">
        <f>IF(ISBLANK(Values!$F4),"",Values!N4)</f>
        <v>https://raw.githubusercontent.com/PatrickVibild/TellusAmazonPictures/master/pictures/Lenovo/P52/BL/DE/2.jpg</v>
      </c>
      <c r="O5" s="28" t="str">
        <f>IF(ISBLANK(Values!$F4),"",Values!O4)</f>
        <v>https://raw.githubusercontent.com/PatrickVibild/TellusAmazonPictures/master/pictures/Lenovo/P52/BL/DE/3.jpg</v>
      </c>
      <c r="P5" s="28" t="str">
        <f>IF(ISBLANK(Values!$F4),"",Values!P4)</f>
        <v>https://raw.githubusercontent.com/PatrickVibild/TellusAmazonPictures/master/pictures/Lenovo/P52/BL/DE/4.jpg</v>
      </c>
      <c r="Q5" s="28" t="str">
        <f>IF(ISBLANK(Values!$F4),"",Values!Q4)</f>
        <v>https://raw.githubusercontent.com/PatrickVibild/TellusAmazonPictures/master/pictures/Lenovo/P52/BL/DE/5.jpg</v>
      </c>
      <c r="R5" s="28" t="str">
        <f>IF(ISBLANK(Values!$F4),"",Values!R4)</f>
        <v>https://raw.githubusercontent.com/PatrickVibild/TellusAmazonPictures/master/pictures/Lenovo/P52/BL/DE/6.jpg</v>
      </c>
      <c r="S5" s="28" t="str">
        <f>IF(ISBLANK(Values!$F4),"",Values!S4)</f>
        <v>https://raw.githubusercontent.com/PatrickVibild/TellusAmazonPictures/master/pictures/Lenovo/P52/BL/DE/7.jpg</v>
      </c>
      <c r="T5" s="28" t="str">
        <f>IF(ISBLANK(Values!$F4),"",Values!T4)</f>
        <v>https://raw.githubusercontent.com/PatrickVibild/TellusAmazonPictures/master/pictures/Lenovo/P52/BL/DE/8.jpg</v>
      </c>
      <c r="U5" s="28" t="str">
        <f>IF(ISBLANK(Values!$F4),"",Values!U4)</f>
        <v>https://raw.githubusercontent.com/PatrickVibild/TellusAmazonPictures/master/pictures/Lenovo/P52/BL/DE/9.jpg</v>
      </c>
      <c r="W5" s="30" t="str">
        <f>IF(ISBLANK(Values!E4),"","Child")</f>
        <v>Child</v>
      </c>
      <c r="X5" s="30" t="str">
        <f>IF(ISBLANK(Values!E4),"",Values!$B$13)</f>
        <v>Lenovo P52 parent</v>
      </c>
      <c r="Y5" s="32" t="str">
        <f>IF(ISBLANK(Values!E4),"","Size-Color")</f>
        <v>Size-Color</v>
      </c>
      <c r="Z5" s="30" t="str">
        <f>IF(ISBLANK(Values!E4),"","variation")</f>
        <v>variation</v>
      </c>
      <c r="AA5" s="2" t="str">
        <f>IF(ISBLANK(Values!E4),"",Values!$B$20)</f>
        <v>PartialUpdate</v>
      </c>
      <c r="AB5" s="2"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5"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5" s="2"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IF(ISBLANK(Values!E4),"",SUBSTITUTE(SUBSTITUTE(IF(Values!$J4, Values!$B$26, Values!$B$33), "{language}", Values!$H4), "{flag}", INDEX(options!$E$1:$E$20, Values!$V4)))</f>
        <v>👉 FORMATO – 🇩🇪 Alemán con retroiluminación.</v>
      </c>
      <c r="AM5" s="2" t="str">
        <f>SUBSTITUTE(IF(ISBLANK(Values!E4),"",Values!$B$27), "{model}", Values!$B$3)</f>
        <v>👉 COMPATIBLE CON: Lenovo L580 E580 P52 P72 T590 T580s . Por favor, revise la imagen y la descripción cuidadosamente antes de comprar cualquier teclado. Esto asegura que obtenga el teclado correcto para su portátil. Instalación fácil.</v>
      </c>
      <c r="AT5" s="28" t="str">
        <f>IF(ISBLANK(Values!E4),"",Values!H4)</f>
        <v>Alemán</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Dinamarca</v>
      </c>
      <c r="CZ5" s="2" t="str">
        <f>IF(ISBLANK(Values!E4),"","No")</f>
        <v>No</v>
      </c>
      <c r="DA5" s="2" t="str">
        <f>IF(ISBLANK(Values!E4),"","No")</f>
        <v>No</v>
      </c>
      <c r="DO5" s="2" t="str">
        <f>IF(ISBLANK(Values!E4),"","Parts")</f>
        <v>Parts</v>
      </c>
      <c r="DP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s="2" t="s">
        <v>629</v>
      </c>
      <c r="EI5" s="2"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IF(ISBLANK(Values!E4),"","Amazon Tellus UPS")</f>
        <v>Amazon Tellus UPS</v>
      </c>
      <c r="EV5" s="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8">
        <f>IF(ISBLANK(Values!E4),"",IF(Values!J4, Values!$B$4, Values!$B$5))</f>
        <v>68.989999999999995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5">
        <f>K5</f>
        <v>68.989999999999995</v>
      </c>
    </row>
    <row r="6" spans="1:193" ht="48" x14ac:dyDescent="0.2">
      <c r="A6" s="2" t="str">
        <f>IF(ISBLANK(Values!E5),"",IF(Values!$B$37="EU","computercomponent","computer"))</f>
        <v>computercomponent</v>
      </c>
      <c r="B6" s="33" t="str">
        <f>IF(ISBLANK(Values!E5),"",Values!F5)</f>
        <v>Lenovo P52 Silver - FR</v>
      </c>
      <c r="C6" s="30" t="str">
        <f>IF(ISBLANK(Values!E5),"","TellusRem")</f>
        <v>TellusRem</v>
      </c>
      <c r="D6" s="29">
        <f>IF(ISBLANK(Values!E5),"",Values!E5)</f>
        <v>5714401522027</v>
      </c>
      <c r="E6" s="2" t="str">
        <f>IF(ISBLANK(Values!E5),"","EAN")</f>
        <v>EAN</v>
      </c>
      <c r="F6" s="28" t="str">
        <f>IF(ISBLANK(Values!E5),"",IF(Values!J5, SUBSTITUTE(Values!$B$1, "{language}", Values!H5) &amp; " " &amp;Values!$B$3, SUBSTITUTE(Values!$B$2, "{language}", Values!$H5) &amp; " " &amp;Values!$B$3))</f>
        <v>Teclado de respuesto Francés retroiluminado  para Lenovo Edge L580 E580 P52 P72 T590 T580s </v>
      </c>
      <c r="G6" s="30" t="str">
        <f>IF(ISBLANK(Values!E5),"","TellusRem")</f>
        <v>TellusRem</v>
      </c>
      <c r="H6" s="2" t="str">
        <f>IF(ISBLANK(Values!E5),"",Values!$B$16)</f>
        <v>laptop-computer-replacement-parts</v>
      </c>
      <c r="I6" s="2" t="str">
        <f>IF(ISBLANK(Values!E5),"","4730574031")</f>
        <v>4730574031</v>
      </c>
      <c r="J6" s="32" t="str">
        <f>IF(ISBLANK(Values!E5),"",Values!F5 )</f>
        <v>Lenovo P52 Silver - FR</v>
      </c>
      <c r="K6" s="28">
        <f>IF(ISBLANK(Values!E5),"",IF(Values!J5, Values!$B$4, Values!$B$5))</f>
        <v>68.989999999999995</v>
      </c>
      <c r="L6" s="28">
        <f>IF(ISBLANK(Values!E5),"",Values!$B$18)</f>
        <v>5</v>
      </c>
      <c r="M6" s="28" t="str">
        <f>IF(ISBLANK(Values!E5),"",Values!$M5)</f>
        <v>https://raw.githubusercontent.com/PatrickVibild/TellusAmazonPictures/master/pictures/Lenovo/P52/BL/FR/1.jpg</v>
      </c>
      <c r="N6" s="28" t="str">
        <f>IF(ISBLANK(Values!$F5),"",Values!N5)</f>
        <v>https://raw.githubusercontent.com/PatrickVibild/TellusAmazonPictures/master/pictures/Lenovo/P52/BL/FR/2.jpg</v>
      </c>
      <c r="O6" s="28" t="str">
        <f>IF(ISBLANK(Values!$F5),"",Values!O5)</f>
        <v>https://raw.githubusercontent.com/PatrickVibild/TellusAmazonPictures/master/pictures/Lenovo/P52/BL/FR/3.jpg</v>
      </c>
      <c r="P6" s="28" t="str">
        <f>IF(ISBLANK(Values!$F5),"",Values!P5)</f>
        <v>https://raw.githubusercontent.com/PatrickVibild/TellusAmazonPictures/master/pictures/Lenovo/P52/BL/FR/4.jpg</v>
      </c>
      <c r="Q6" s="28" t="str">
        <f>IF(ISBLANK(Values!$F5),"",Values!Q5)</f>
        <v>https://raw.githubusercontent.com/PatrickVibild/TellusAmazonPictures/master/pictures/Lenovo/P52/BL/FR/5.jpg</v>
      </c>
      <c r="R6" s="28" t="str">
        <f>IF(ISBLANK(Values!$F5),"",Values!R5)</f>
        <v>https://raw.githubusercontent.com/PatrickVibild/TellusAmazonPictures/master/pictures/Lenovo/P52/BL/FR/6.jpg</v>
      </c>
      <c r="S6" s="28" t="str">
        <f>IF(ISBLANK(Values!$F5),"",Values!S5)</f>
        <v>https://raw.githubusercontent.com/PatrickVibild/TellusAmazonPictures/master/pictures/Lenovo/P52/BL/FR/7.jpg</v>
      </c>
      <c r="T6" s="28" t="str">
        <f>IF(ISBLANK(Values!$F5),"",Values!T5)</f>
        <v>https://raw.githubusercontent.com/PatrickVibild/TellusAmazonPictures/master/pictures/Lenovo/P52/BL/FR/8.jpg</v>
      </c>
      <c r="U6" s="28" t="str">
        <f>IF(ISBLANK(Values!$F5),"",Values!U5)</f>
        <v>https://raw.githubusercontent.com/PatrickVibild/TellusAmazonPictures/master/pictures/Lenovo/P52/BL/FR/9.jpg</v>
      </c>
      <c r="W6" s="30" t="str">
        <f>IF(ISBLANK(Values!E5),"","Child")</f>
        <v>Child</v>
      </c>
      <c r="X6" s="30" t="str">
        <f>IF(ISBLANK(Values!E5),"",Values!$B$13)</f>
        <v>Lenovo P52 parent</v>
      </c>
      <c r="Y6" s="32" t="str">
        <f>IF(ISBLANK(Values!E5),"","Size-Color")</f>
        <v>Size-Color</v>
      </c>
      <c r="Z6" s="30" t="str">
        <f>IF(ISBLANK(Values!E5),"","variation")</f>
        <v>variation</v>
      </c>
      <c r="AA6" s="2" t="str">
        <f>IF(ISBLANK(Values!E5),"",Values!$B$20)</f>
        <v>PartialUpdate</v>
      </c>
      <c r="AB6" s="2"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5"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6" s="2"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IF(ISBLANK(Values!E5),"",SUBSTITUTE(SUBSTITUTE(IF(Values!$J5, Values!$B$26, Values!$B$33), "{language}", Values!$H5), "{flag}", INDEX(options!$E$1:$E$20, Values!$V5)))</f>
        <v>👉 FORMATO – 🇫🇷 Francés con retroiluminación.</v>
      </c>
      <c r="AM6" s="2" t="str">
        <f>SUBSTITUTE(IF(ISBLANK(Values!E5),"",Values!$B$27), "{model}", Values!$B$3)</f>
        <v>👉 COMPATIBLE CON: Lenovo L580 E580 P52 P72 T590 T580s . Por favor, revise la imagen y la descripción cuidadosamente antes de comprar cualquier teclado. Esto asegura que obtenga el teclado correcto para su portátil. Instalación fácil.</v>
      </c>
      <c r="AT6" s="28" t="str">
        <f>IF(ISBLANK(Values!E5),"",Values!H5)</f>
        <v>Francés</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Dinamarca</v>
      </c>
      <c r="CZ6" s="2" t="str">
        <f>IF(ISBLANK(Values!E5),"","No")</f>
        <v>No</v>
      </c>
      <c r="DA6" s="2" t="str">
        <f>IF(ISBLANK(Values!E5),"","No")</f>
        <v>No</v>
      </c>
      <c r="DO6" s="2" t="str">
        <f>IF(ISBLANK(Values!E5),"","Parts")</f>
        <v>Parts</v>
      </c>
      <c r="DP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s="2" t="s">
        <v>629</v>
      </c>
      <c r="EI6" s="2"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IF(ISBLANK(Values!E5),"","Amazon Tellus UPS")</f>
        <v>Amazon Tellus UPS</v>
      </c>
      <c r="EV6" s="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8">
        <f>IF(ISBLANK(Values!E5),"",IF(Values!J5, Values!$B$4, Values!$B$5))</f>
        <v>68.989999999999995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5">
        <f>K6</f>
        <v>68.989999999999995</v>
      </c>
    </row>
    <row r="7" spans="1:193" ht="48" x14ac:dyDescent="0.2">
      <c r="A7" s="2" t="str">
        <f>IF(ISBLANK(Values!E6),"",IF(Values!$B$37="EU","computercomponent","computer"))</f>
        <v>computercomponent</v>
      </c>
      <c r="B7" s="33" t="str">
        <f>IF(ISBLANK(Values!E6),"",Values!F6)</f>
        <v>Lenovo P52 Silver - IT</v>
      </c>
      <c r="C7" s="30" t="str">
        <f>IF(ISBLANK(Values!E6),"","TellusRem")</f>
        <v>TellusRem</v>
      </c>
      <c r="D7" s="29">
        <f>IF(ISBLANK(Values!E6),"",Values!E6)</f>
        <v>5714401522034</v>
      </c>
      <c r="E7" s="2" t="str">
        <f>IF(ISBLANK(Values!E6),"","EAN")</f>
        <v>EAN</v>
      </c>
      <c r="F7" s="28" t="str">
        <f>IF(ISBLANK(Values!E6),"",IF(Values!J6, SUBSTITUTE(Values!$B$1, "{language}", Values!H6) &amp; " " &amp;Values!$B$3, SUBSTITUTE(Values!$B$2, "{language}", Values!$H6) &amp; " " &amp;Values!$B$3))</f>
        <v>Teclado de respuesto Italiano retroiluminado  para Lenovo Edge L580 E580 P52 P72 T590 T580s </v>
      </c>
      <c r="G7" s="30" t="str">
        <f>IF(ISBLANK(Values!E6),"","TellusRem")</f>
        <v>TellusRem</v>
      </c>
      <c r="H7" s="2" t="str">
        <f>IF(ISBLANK(Values!E6),"",Values!$B$16)</f>
        <v>laptop-computer-replacement-parts</v>
      </c>
      <c r="I7" s="2" t="str">
        <f>IF(ISBLANK(Values!E6),"","4730574031")</f>
        <v>4730574031</v>
      </c>
      <c r="J7" s="32" t="str">
        <f>IF(ISBLANK(Values!E6),"",Values!F6 )</f>
        <v>Lenovo P52 Silver - IT</v>
      </c>
      <c r="K7" s="28">
        <f>IF(ISBLANK(Values!E6),"",IF(Values!J6, Values!$B$4, Values!$B$5))</f>
        <v>68.989999999999995</v>
      </c>
      <c r="L7" s="28">
        <f>IF(ISBLANK(Values!E6),"",Values!$B$18)</f>
        <v>5</v>
      </c>
      <c r="M7" s="28" t="str">
        <f>IF(ISBLANK(Values!E6),"",Values!$M6)</f>
        <v>https://raw.githubusercontent.com/PatrickVibild/TellusAmazonPictures/master/pictures/Lenovo/P52/BL/IT/1.jpg</v>
      </c>
      <c r="N7" s="28" t="str">
        <f>IF(ISBLANK(Values!$F6),"",Values!N6)</f>
        <v>https://raw.githubusercontent.com/PatrickVibild/TellusAmazonPictures/master/pictures/Lenovo/P52/BL/IT/2.jpg</v>
      </c>
      <c r="O7" s="28" t="str">
        <f>IF(ISBLANK(Values!$F6),"",Values!O6)</f>
        <v>https://raw.githubusercontent.com/PatrickVibild/TellusAmazonPictures/master/pictures/Lenovo/P52/BL/IT/3.jpg</v>
      </c>
      <c r="P7" s="28" t="str">
        <f>IF(ISBLANK(Values!$F6),"",Values!P6)</f>
        <v>https://raw.githubusercontent.com/PatrickVibild/TellusAmazonPictures/master/pictures/Lenovo/P52/BL/IT/4.jpg</v>
      </c>
      <c r="Q7" s="28" t="str">
        <f>IF(ISBLANK(Values!$F6),"",Values!Q6)</f>
        <v>https://raw.githubusercontent.com/PatrickVibild/TellusAmazonPictures/master/pictures/Lenovo/P52/BL/IT/5.jpg</v>
      </c>
      <c r="R7" s="28" t="str">
        <f>IF(ISBLANK(Values!$F6),"",Values!R6)</f>
        <v>https://raw.githubusercontent.com/PatrickVibild/TellusAmazonPictures/master/pictures/Lenovo/P52/BL/IT/6.jpg</v>
      </c>
      <c r="S7" s="28" t="str">
        <f>IF(ISBLANK(Values!$F6),"",Values!S6)</f>
        <v>https://raw.githubusercontent.com/PatrickVibild/TellusAmazonPictures/master/pictures/Lenovo/P52/BL/IT/7.jpg</v>
      </c>
      <c r="T7" s="28" t="str">
        <f>IF(ISBLANK(Values!$F6),"",Values!T6)</f>
        <v>https://raw.githubusercontent.com/PatrickVibild/TellusAmazonPictures/master/pictures/Lenovo/P52/BL/IT/8.jpg</v>
      </c>
      <c r="U7" s="28" t="str">
        <f>IF(ISBLANK(Values!$F6),"",Values!U6)</f>
        <v>https://raw.githubusercontent.com/PatrickVibild/TellusAmazonPictures/master/pictures/Lenovo/P52/BL/IT/9.jpg</v>
      </c>
      <c r="W7" s="30" t="str">
        <f>IF(ISBLANK(Values!E6),"","Child")</f>
        <v>Child</v>
      </c>
      <c r="X7" s="30" t="str">
        <f>IF(ISBLANK(Values!E6),"",Values!$B$13)</f>
        <v>Lenovo P52 parent</v>
      </c>
      <c r="Y7" s="32" t="str">
        <f>IF(ISBLANK(Values!E6),"","Size-Color")</f>
        <v>Size-Color</v>
      </c>
      <c r="Z7" s="30" t="str">
        <f>IF(ISBLANK(Values!E6),"","variation")</f>
        <v>variation</v>
      </c>
      <c r="AA7" s="2" t="str">
        <f>IF(ISBLANK(Values!E6),"",Values!$B$20)</f>
        <v>PartialUpdate</v>
      </c>
      <c r="AB7" s="2"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5"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7" s="2"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IF(ISBLANK(Values!E6),"",SUBSTITUTE(SUBSTITUTE(IF(Values!$J6, Values!$B$26, Values!$B$33), "{language}", Values!$H6), "{flag}", INDEX(options!$E$1:$E$20, Values!$V6)))</f>
        <v>👉 FORMATO – 🇮🇹 Italiano con retroiluminación.</v>
      </c>
      <c r="AM7" s="2" t="str">
        <f>SUBSTITUTE(IF(ISBLANK(Values!E6),"",Values!$B$27), "{model}", Values!$B$3)</f>
        <v>👉 COMPATIBLE CON: Lenovo L580 E580 P52 P72 T590 T580s . Por favor, revise la imagen y la descripción cuidadosamente antes de comprar cualquier teclado. Esto asegura que obtenga el teclado correcto para su portátil. Instalación fácil.</v>
      </c>
      <c r="AT7" s="28" t="str">
        <f>IF(ISBLANK(Values!E6),"",Values!H6)</f>
        <v>Italiano</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Dinamarca</v>
      </c>
      <c r="CZ7" s="2" t="str">
        <f>IF(ISBLANK(Values!E6),"","No")</f>
        <v>No</v>
      </c>
      <c r="DA7" s="2" t="str">
        <f>IF(ISBLANK(Values!E6),"","No")</f>
        <v>No</v>
      </c>
      <c r="DO7" s="2" t="str">
        <f>IF(ISBLANK(Values!E6),"","Parts")</f>
        <v>Parts</v>
      </c>
      <c r="DP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s="2" t="s">
        <v>629</v>
      </c>
      <c r="EI7" s="2"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IF(ISBLANK(Values!E6),"","Amazon Tellus UPS")</f>
        <v>Amazon Tellus UPS</v>
      </c>
      <c r="EV7" s="2" t="str">
        <f>IF(ISBLANK(Values!E6),"","New")</f>
        <v>New</v>
      </c>
      <c r="FE7" s="2" t="str">
        <f>IF(ISBLANK(Values!E6),"","3")</f>
        <v>3</v>
      </c>
      <c r="FH7" s="2" t="str">
        <f>IF(ISBLANK(Values!E6),"","FALSE")</f>
        <v>FALSE</v>
      </c>
      <c r="FI7" s="2" t="str">
        <f>IF(ISBLANK(Values!E6),"","FALSE")</f>
        <v>FALSE</v>
      </c>
      <c r="FJ7" s="2" t="str">
        <f>IF(ISBLANK(Values!E6),"","FALSE")</f>
        <v>FALSE</v>
      </c>
      <c r="FM7" s="2" t="str">
        <f>IF(ISBLANK(Values!E6),"","1")</f>
        <v>1</v>
      </c>
      <c r="FO7" s="28">
        <f>IF(ISBLANK(Values!E6),"",IF(Values!J6, Values!$B$4, Values!$B$5))</f>
        <v>68.989999999999995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5">
        <f>K7</f>
        <v>68.989999999999995</v>
      </c>
    </row>
    <row r="8" spans="1:193" ht="48" x14ac:dyDescent="0.2">
      <c r="A8" s="2" t="str">
        <f>IF(ISBLANK(Values!E7),"",IF(Values!$B$37="EU","computercomponent","computer"))</f>
        <v>computercomponent</v>
      </c>
      <c r="B8" s="33" t="str">
        <f>IF(ISBLANK(Values!E7),"",Values!F7)</f>
        <v>Lenovo P52 Silver - ES</v>
      </c>
      <c r="C8" s="30" t="str">
        <f>IF(ISBLANK(Values!E7),"","TellusRem")</f>
        <v>TellusRem</v>
      </c>
      <c r="D8" s="29">
        <f>IF(ISBLANK(Values!E7),"",Values!E7)</f>
        <v>5714401522041</v>
      </c>
      <c r="E8" s="2" t="str">
        <f>IF(ISBLANK(Values!E7),"","EAN")</f>
        <v>EAN</v>
      </c>
      <c r="F8" s="28" t="str">
        <f>IF(ISBLANK(Values!E7),"",IF(Values!J7, SUBSTITUTE(Values!$B$1, "{language}", Values!H7) &amp; " " &amp;Values!$B$3, SUBSTITUTE(Values!$B$2, "{language}", Values!$H7) &amp; " " &amp;Values!$B$3))</f>
        <v>Teclado de respuesto Español retroiluminado  para Lenovo Edge L580 E580 P52 P72 T590 T580s </v>
      </c>
      <c r="G8" s="30" t="str">
        <f>IF(ISBLANK(Values!E7),"","TellusRem")</f>
        <v>TellusRem</v>
      </c>
      <c r="H8" s="2" t="str">
        <f>IF(ISBLANK(Values!E7),"",Values!$B$16)</f>
        <v>laptop-computer-replacement-parts</v>
      </c>
      <c r="I8" s="2" t="str">
        <f>IF(ISBLANK(Values!E7),"","4730574031")</f>
        <v>4730574031</v>
      </c>
      <c r="J8" s="32" t="str">
        <f>IF(ISBLANK(Values!E7),"",Values!F7 )</f>
        <v>Lenovo P52 Silver - ES</v>
      </c>
      <c r="K8" s="28">
        <f>IF(ISBLANK(Values!E7),"",IF(Values!J7, Values!$B$4, Values!$B$5))</f>
        <v>68.989999999999995</v>
      </c>
      <c r="L8" s="28">
        <f>IF(ISBLANK(Values!E7),"",Values!$B$18)</f>
        <v>5</v>
      </c>
      <c r="M8" s="28" t="str">
        <f>IF(ISBLANK(Values!E7),"",Values!$M7)</f>
        <v>https://raw.githubusercontent.com/PatrickVibild/TellusAmazonPictures/master/pictures/Lenovo/P52/BL/ES/1.jpg</v>
      </c>
      <c r="N8" s="28" t="str">
        <f>IF(ISBLANK(Values!$F7),"",Values!N7)</f>
        <v>https://raw.githubusercontent.com/PatrickVibild/TellusAmazonPictures/master/pictures/Lenovo/P52/BL/ES/2.jpg</v>
      </c>
      <c r="O8" s="28" t="str">
        <f>IF(ISBLANK(Values!$F7),"",Values!O7)</f>
        <v>https://raw.githubusercontent.com/PatrickVibild/TellusAmazonPictures/master/pictures/Lenovo/P52/BL/ES/3.jpg</v>
      </c>
      <c r="P8" s="28" t="str">
        <f>IF(ISBLANK(Values!$F7),"",Values!P7)</f>
        <v>https://raw.githubusercontent.com/PatrickVibild/TellusAmazonPictures/master/pictures/Lenovo/P52/BL/ES/4.jpg</v>
      </c>
      <c r="Q8" s="28" t="str">
        <f>IF(ISBLANK(Values!$F7),"",Values!Q7)</f>
        <v>https://raw.githubusercontent.com/PatrickVibild/TellusAmazonPictures/master/pictures/Lenovo/P52/BL/ES/5.jpg</v>
      </c>
      <c r="R8" s="28" t="str">
        <f>IF(ISBLANK(Values!$F7),"",Values!R7)</f>
        <v>https://raw.githubusercontent.com/PatrickVibild/TellusAmazonPictures/master/pictures/Lenovo/P52/BL/ES/6.jpg</v>
      </c>
      <c r="S8" s="28" t="str">
        <f>IF(ISBLANK(Values!$F7),"",Values!S7)</f>
        <v>https://raw.githubusercontent.com/PatrickVibild/TellusAmazonPictures/master/pictures/Lenovo/P52/BL/ES/7.jpg</v>
      </c>
      <c r="T8" s="28" t="str">
        <f>IF(ISBLANK(Values!$F7),"",Values!T7)</f>
        <v>https://raw.githubusercontent.com/PatrickVibild/TellusAmazonPictures/master/pictures/Lenovo/P52/BL/ES/8.jpg</v>
      </c>
      <c r="U8" s="28" t="str">
        <f>IF(ISBLANK(Values!$F7),"",Values!U7)</f>
        <v>https://raw.githubusercontent.com/PatrickVibild/TellusAmazonPictures/master/pictures/Lenovo/P52/BL/ES/9.jpg</v>
      </c>
      <c r="W8" s="30" t="str">
        <f>IF(ISBLANK(Values!E7),"","Child")</f>
        <v>Child</v>
      </c>
      <c r="X8" s="30" t="str">
        <f>IF(ISBLANK(Values!E7),"",Values!$B$13)</f>
        <v>Lenovo P52 parent</v>
      </c>
      <c r="Y8" s="32" t="str">
        <f>IF(ISBLANK(Values!E7),"","Size-Color")</f>
        <v>Size-Color</v>
      </c>
      <c r="Z8" s="30" t="str">
        <f>IF(ISBLANK(Values!E7),"","variation")</f>
        <v>variation</v>
      </c>
      <c r="AA8" s="2" t="str">
        <f>IF(ISBLANK(Values!E7),"",Values!$B$20)</f>
        <v>PartialUpdate</v>
      </c>
      <c r="AB8" s="2"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5"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8" s="2"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IF(ISBLANK(Values!E7),"",SUBSTITUTE(SUBSTITUTE(IF(Values!$J7, Values!$B$26, Values!$B$33), "{language}", Values!$H7), "{flag}", INDEX(options!$E$1:$E$20, Values!$V7)))</f>
        <v>👉 FORMATO – 🇪🇸 Español con retroiluminación.</v>
      </c>
      <c r="AM8" s="2" t="str">
        <f>SUBSTITUTE(IF(ISBLANK(Values!E7),"",Values!$B$27), "{model}", Values!$B$3)</f>
        <v>👉 COMPATIBLE CON: Lenovo L580 E580 P52 P72 T590 T580s . Por favor, revise la imagen y la descripción cuidadosamente antes de comprar cualquier teclado. Esto asegura que obtenga el teclado correcto para su portátil. Instalación fácil.</v>
      </c>
      <c r="AT8" s="28" t="str">
        <f>IF(ISBLANK(Values!E7),"",Values!H7)</f>
        <v>Español</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Dinamarca</v>
      </c>
      <c r="CZ8" s="2" t="str">
        <f>IF(ISBLANK(Values!E7),"","No")</f>
        <v>No</v>
      </c>
      <c r="DA8" s="2" t="str">
        <f>IF(ISBLANK(Values!E7),"","No")</f>
        <v>No</v>
      </c>
      <c r="DO8" s="2" t="str">
        <f>IF(ISBLANK(Values!E7),"","Parts")</f>
        <v>Parts</v>
      </c>
      <c r="DP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s="2" t="s">
        <v>629</v>
      </c>
      <c r="EI8" s="2"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IF(ISBLANK(Values!E7),"","Amazon Tellus UPS")</f>
        <v>Amazon Tellus UPS</v>
      </c>
      <c r="EV8" s="2" t="str">
        <f>IF(ISBLANK(Values!E7),"","New")</f>
        <v>New</v>
      </c>
      <c r="FE8" s="2" t="str">
        <f>IF(ISBLANK(Values!E7),"","3")</f>
        <v>3</v>
      </c>
      <c r="FH8" s="2" t="str">
        <f>IF(ISBLANK(Values!E7),"","FALSE")</f>
        <v>FALSE</v>
      </c>
      <c r="FI8" s="2" t="str">
        <f>IF(ISBLANK(Values!E7),"","FALSE")</f>
        <v>FALSE</v>
      </c>
      <c r="FJ8" s="2" t="str">
        <f>IF(ISBLANK(Values!E7),"","FALSE")</f>
        <v>FALSE</v>
      </c>
      <c r="FM8" s="2" t="str">
        <f>IF(ISBLANK(Values!E7),"","1")</f>
        <v>1</v>
      </c>
      <c r="FO8" s="28">
        <f>IF(ISBLANK(Values!E7),"",IF(Values!J7, Values!$B$4, Values!$B$5))</f>
        <v>68.989999999999995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5">
        <f>K8</f>
        <v>68.989999999999995</v>
      </c>
    </row>
    <row r="9" spans="1:193" ht="48" x14ac:dyDescent="0.2">
      <c r="A9" s="2" t="str">
        <f>IF(ISBLANK(Values!E8),"",IF(Values!$B$37="EU","computercomponent","computer"))</f>
        <v>computercomponent</v>
      </c>
      <c r="B9" s="33" t="str">
        <f>IF(ISBLANK(Values!E8),"",Values!F8)</f>
        <v>Lenovo P52 Silver - UK</v>
      </c>
      <c r="C9" s="30" t="str">
        <f>IF(ISBLANK(Values!E8),"","TellusRem")</f>
        <v>TellusRem</v>
      </c>
      <c r="D9" s="29">
        <f>IF(ISBLANK(Values!E8),"",Values!E8)</f>
        <v>5714401522058</v>
      </c>
      <c r="E9" s="2" t="str">
        <f>IF(ISBLANK(Values!E8),"","EAN")</f>
        <v>EAN</v>
      </c>
      <c r="F9" s="28" t="str">
        <f>IF(ISBLANK(Values!E8),"",IF(Values!J8, SUBSTITUTE(Values!$B$1, "{language}", Values!H8) &amp; " " &amp;Values!$B$3, SUBSTITUTE(Values!$B$2, "{language}", Values!$H8) &amp; " " &amp;Values!$B$3))</f>
        <v>Teclado de respuesto Ingles retroiluminado  para Lenovo Edge L580 E580 P52 P72 T590 T580s </v>
      </c>
      <c r="G9" s="30" t="str">
        <f>IF(ISBLANK(Values!E8),"","TellusRem")</f>
        <v>TellusRem</v>
      </c>
      <c r="H9" s="2" t="str">
        <f>IF(ISBLANK(Values!E8),"",Values!$B$16)</f>
        <v>laptop-computer-replacement-parts</v>
      </c>
      <c r="I9" s="2" t="str">
        <f>IF(ISBLANK(Values!E8),"","4730574031")</f>
        <v>4730574031</v>
      </c>
      <c r="J9" s="32" t="str">
        <f>IF(ISBLANK(Values!E8),"",Values!F8 )</f>
        <v>Lenovo P52 Silver - UK</v>
      </c>
      <c r="K9" s="28">
        <f>IF(ISBLANK(Values!E8),"",IF(Values!J8, Values!$B$4, Values!$B$5))</f>
        <v>68.989999999999995</v>
      </c>
      <c r="L9" s="28">
        <f>IF(ISBLANK(Values!E8),"",Values!$B$18)</f>
        <v>5</v>
      </c>
      <c r="M9" s="28" t="str">
        <f>IF(ISBLANK(Values!E8),"",Values!$M8)</f>
        <v>https://download.lenovo.com/Images/Parts/01YP600/01YP600_A.jpg</v>
      </c>
      <c r="N9" s="28" t="str">
        <f>IF(ISBLANK(Values!$F8),"",Values!N8)</f>
        <v>https://download.lenovo.com/Images/Parts/01YP600/01YP600_B.jpg</v>
      </c>
      <c r="O9" s="28" t="str">
        <f>IF(ISBLANK(Values!$F8),"",Values!O8)</f>
        <v>https://download.lenovo.com/Images/Parts/01YP600/01YP600_details.jpg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Lenovo P52 parent</v>
      </c>
      <c r="Y9" s="32" t="str">
        <f>IF(ISBLANK(Values!E8),"","Size-Color")</f>
        <v>Size-Color</v>
      </c>
      <c r="Z9" s="30" t="str">
        <f>IF(ISBLANK(Values!E8),"","variation")</f>
        <v>variation</v>
      </c>
      <c r="AA9" s="2" t="str">
        <f>IF(ISBLANK(Values!E8),"",Values!$B$20)</f>
        <v>PartialUpdate</v>
      </c>
      <c r="AB9" s="2"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5"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9" s="2"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IF(ISBLANK(Values!E8),"",SUBSTITUTE(SUBSTITUTE(IF(Values!$J8, Values!$B$26, Values!$B$33), "{language}", Values!$H8), "{flag}", INDEX(options!$E$1:$E$20, Values!$V8)))</f>
        <v>👉 FORMATO – 🇬🇧 Ingles con retroiluminación.</v>
      </c>
      <c r="AM9" s="2" t="str">
        <f>SUBSTITUTE(IF(ISBLANK(Values!E8),"",Values!$B$27), "{model}", Values!$B$3)</f>
        <v>👉 COMPATIBLE CON: Lenovo L580 E580 P52 P72 T590 T580s . Por favor, revise la imagen y la descripción cuidadosamente antes de comprar cualquier teclado. Esto asegura que obtenga el teclado correcto para su portátil. Instalación fácil.</v>
      </c>
      <c r="AT9" s="28" t="str">
        <f>IF(ISBLANK(Values!E8),"",Values!H8)</f>
        <v>Ingles</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Dinamarca</v>
      </c>
      <c r="CZ9" s="2" t="str">
        <f>IF(ISBLANK(Values!E8),"","No")</f>
        <v>No</v>
      </c>
      <c r="DA9" s="2" t="str">
        <f>IF(ISBLANK(Values!E8),"","No")</f>
        <v>No</v>
      </c>
      <c r="DO9" s="2" t="str">
        <f>IF(ISBLANK(Values!E8),"","Parts")</f>
        <v>Parts</v>
      </c>
      <c r="DP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s="2" t="s">
        <v>629</v>
      </c>
      <c r="EI9" s="2"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IF(ISBLANK(Values!E8),"","Amazon Tellus UPS")</f>
        <v>Amazon Tellus UPS</v>
      </c>
      <c r="EV9" s="2" t="str">
        <f>IF(ISBLANK(Values!E8),"","New")</f>
        <v>New</v>
      </c>
      <c r="FE9" s="2" t="str">
        <f>IF(ISBLANK(Values!E8),"","3")</f>
        <v>3</v>
      </c>
      <c r="FH9" s="2" t="str">
        <f>IF(ISBLANK(Values!E8),"","FALSE")</f>
        <v>FALSE</v>
      </c>
      <c r="FI9" s="2" t="str">
        <f>IF(ISBLANK(Values!E8),"","FALSE")</f>
        <v>FALSE</v>
      </c>
      <c r="FJ9" s="2" t="str">
        <f>IF(ISBLANK(Values!E8),"","FALSE")</f>
        <v>FALSE</v>
      </c>
      <c r="FM9" s="2" t="str">
        <f>IF(ISBLANK(Values!E8),"","1")</f>
        <v>1</v>
      </c>
      <c r="FO9" s="28">
        <f>IF(ISBLANK(Values!E8),"",IF(Values!J8, Values!$B$4, Values!$B$5))</f>
        <v>68.989999999999995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5">
        <f>K9</f>
        <v>68.989999999999995</v>
      </c>
    </row>
    <row r="10" spans="1:193" ht="48" x14ac:dyDescent="0.2">
      <c r="A10" s="2" t="str">
        <f>IF(ISBLANK(Values!E9),"",IF(Values!$B$37="EU","computercomponent","computer"))</f>
        <v>computercomponent</v>
      </c>
      <c r="B10" s="33" t="str">
        <f>IF(ISBLANK(Values!E9),"",Values!F9)</f>
        <v>Lenovo P52 Silver - NOR</v>
      </c>
      <c r="C10" s="30" t="str">
        <f>IF(ISBLANK(Values!E9),"","TellusRem")</f>
        <v>TellusRem</v>
      </c>
      <c r="D10" s="29">
        <f>IF(ISBLANK(Values!E9),"",Values!E9)</f>
        <v>5714401522065</v>
      </c>
      <c r="E10" s="2" t="str">
        <f>IF(ISBLANK(Values!E9),"","EAN")</f>
        <v>EAN</v>
      </c>
      <c r="F10" s="28" t="str">
        <f>IF(ISBLANK(Values!E9),"",IF(Values!J9, SUBSTITUTE(Values!$B$1, "{language}", Values!H9) &amp; " " &amp;Values!$B$3, SUBSTITUTE(Values!$B$2, "{language}", Values!$H9) &amp; " " &amp;Values!$B$3))</f>
        <v>Teclado de respuesto Escandinavo - nórdico retroiluminado  para Lenovo Edge L580 E580 P52 P72 T590 T580s </v>
      </c>
      <c r="G10" s="30" t="str">
        <f>IF(ISBLANK(Values!E9),"","TellusRem")</f>
        <v>TellusRem</v>
      </c>
      <c r="H10" s="2" t="str">
        <f>IF(ISBLANK(Values!E9),"",Values!$B$16)</f>
        <v>laptop-computer-replacement-parts</v>
      </c>
      <c r="I10" s="2" t="str">
        <f>IF(ISBLANK(Values!E9),"","4730574031")</f>
        <v>4730574031</v>
      </c>
      <c r="J10" s="32" t="str">
        <f>IF(ISBLANK(Values!E9),"",Values!F9 )</f>
        <v>Lenovo P52 Silver - NOR</v>
      </c>
      <c r="K10" s="28">
        <f>IF(ISBLANK(Values!E9),"",IF(Values!J9, Values!$B$4, Values!$B$5))</f>
        <v>68.989999999999995</v>
      </c>
      <c r="L10" s="28">
        <f>IF(ISBLANK(Values!E9),"",Values!$B$18)</f>
        <v>5</v>
      </c>
      <c r="M10" s="28" t="str">
        <f>IF(ISBLANK(Values!E9),"",Values!$M9)</f>
        <v>https://download.lenovo.com/Images/Parts/01YP700/01YP700_A.jpg</v>
      </c>
      <c r="N10" s="28" t="str">
        <f>IF(ISBLANK(Values!$F9),"",Values!N9)</f>
        <v>https://download.lenovo.com/Images/Parts/01YP700/01YP700_B.jpg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Lenovo P52 parent</v>
      </c>
      <c r="Y10" s="32" t="str">
        <f>IF(ISBLANK(Values!E9),"","Size-Color")</f>
        <v>Size-Color</v>
      </c>
      <c r="Z10" s="30" t="str">
        <f>IF(ISBLANK(Values!E9),"","variation")</f>
        <v>variation</v>
      </c>
      <c r="AA10" s="2" t="str">
        <f>IF(ISBLANK(Values!E9),"",Values!$B$20)</f>
        <v>PartialUpdate</v>
      </c>
      <c r="AB10" s="2"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5"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0" s="2"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IF(ISBLANK(Values!E9),"",SUBSTITUTE(SUBSTITUTE(IF(Values!$J9, Values!$B$26, Values!$B$33), "{language}", Values!$H9), "{flag}", INDEX(options!$E$1:$E$20, Values!$V9)))</f>
        <v>👉 FORMATO – 🇸🇪 🇫🇮 🇳🇴 🇩🇰 Escandinavo - nórdico con retroiluminación.</v>
      </c>
      <c r="AM10" s="2" t="str">
        <f>SUBSTITUTE(IF(ISBLANK(Values!E9),"",Values!$B$27), "{model}", Values!$B$3)</f>
        <v>👉 COMPATIBLE CON: Lenovo L580 E580 P52 P72 T590 T580s . Por favor, revise la imagen y la descripción cuidadosamente antes de comprar cualquier teclado. Esto asegura que obtenga el teclado correcto para su portátil. Instalación fácil.</v>
      </c>
      <c r="AT10" s="28" t="str">
        <f>IF(ISBLANK(Values!E9),"",Values!H9)</f>
        <v>Escandinavo - nórdico</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Dinamarca</v>
      </c>
      <c r="CZ10" s="2" t="str">
        <f>IF(ISBLANK(Values!E9),"","No")</f>
        <v>No</v>
      </c>
      <c r="DA10" s="2" t="str">
        <f>IF(ISBLANK(Values!E9),"","No")</f>
        <v>No</v>
      </c>
      <c r="DO10" s="2" t="str">
        <f>IF(ISBLANK(Values!E9),"","Parts")</f>
        <v>Parts</v>
      </c>
      <c r="DP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I10" s="2"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IF(ISBLANK(Values!E9),"","Amazon Tellus UPS")</f>
        <v>Amazon Tellus UPS</v>
      </c>
      <c r="EV10" s="2" t="str">
        <f>IF(ISBLANK(Values!E9),"","New")</f>
        <v>New</v>
      </c>
      <c r="FE10" s="2" t="str">
        <f>IF(ISBLANK(Values!E9),"","3")</f>
        <v>3</v>
      </c>
      <c r="FH10" s="2" t="str">
        <f>IF(ISBLANK(Values!E9),"","FALSE")</f>
        <v>FALSE</v>
      </c>
      <c r="FI10" s="2" t="str">
        <f>IF(ISBLANK(Values!E9),"","FALSE")</f>
        <v>FALSE</v>
      </c>
      <c r="FJ10" s="2" t="str">
        <f>IF(ISBLANK(Values!E9),"","FALSE")</f>
        <v>FALSE</v>
      </c>
      <c r="FM10" s="2" t="str">
        <f>IF(ISBLANK(Values!E9),"","1")</f>
        <v>1</v>
      </c>
      <c r="FO10" s="28">
        <f>IF(ISBLANK(Values!E9),"",IF(Values!J9, Values!$B$4, Values!$B$5))</f>
        <v>68.989999999999995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5">
        <f>K10</f>
        <v>68.989999999999995</v>
      </c>
    </row>
    <row r="11" spans="1:193" ht="48" x14ac:dyDescent="0.2">
      <c r="A11" s="2" t="str">
        <f>IF(ISBLANK(Values!E10),"",IF(Values!$B$37="EU","computercomponent","computer"))</f>
        <v>computercomponent</v>
      </c>
      <c r="B11" s="33" t="str">
        <f>IF(ISBLANK(Values!E10),"",Values!F10)</f>
        <v>Lenovo P52 Silvers - BE</v>
      </c>
      <c r="C11" s="30" t="str">
        <f>IF(ISBLANK(Values!E10),"","TellusRem")</f>
        <v>TellusRem</v>
      </c>
      <c r="D11" s="29">
        <f>IF(ISBLANK(Values!E10),"",Values!E10)</f>
        <v>5714401522072</v>
      </c>
      <c r="E11" s="2" t="str">
        <f>IF(ISBLANK(Values!E10),"","EAN")</f>
        <v>EAN</v>
      </c>
      <c r="F11" s="28" t="str">
        <f>IF(ISBLANK(Values!E10),"",IF(Values!J10, SUBSTITUTE(Values!$B$1, "{language}", Values!H10) &amp; " " &amp;Values!$B$3, SUBSTITUTE(Values!$B$2, "{language}", Values!$H10) &amp; " " &amp;Values!$B$3))</f>
        <v>Teclado de respuesto Belga retroiluminado  para Lenovo Edge L580 E580 P52 P72 T590 T580s </v>
      </c>
      <c r="G11" s="30" t="str">
        <f>IF(ISBLANK(Values!E10),"","TellusRem")</f>
        <v>TellusRem</v>
      </c>
      <c r="H11" s="2" t="str">
        <f>IF(ISBLANK(Values!E10),"",Values!$B$16)</f>
        <v>laptop-computer-replacement-parts</v>
      </c>
      <c r="I11" s="2" t="str">
        <f>IF(ISBLANK(Values!E10),"","4730574031")</f>
        <v>4730574031</v>
      </c>
      <c r="J11" s="32" t="str">
        <f>IF(ISBLANK(Values!E10),"",Values!F10 )</f>
        <v>Lenovo P52 Silvers - BE</v>
      </c>
      <c r="K11" s="28">
        <f>IF(ISBLANK(Values!E10),"",IF(Values!J10, Values!$B$4, Values!$B$5))</f>
        <v>68.989999999999995</v>
      </c>
      <c r="L11" s="28">
        <f>IF(ISBLANK(Values!E10),"",Values!$B$18)</f>
        <v>5</v>
      </c>
      <c r="M11" s="28" t="str">
        <f>IF(ISBLANK(Values!E10),"",Values!$M10)</f>
        <v>https://download.lenovo.com/Images/Parts/01YP686/01YP686_A.jpg</v>
      </c>
      <c r="N11" s="28" t="str">
        <f>IF(ISBLANK(Values!$F10),"",Values!N10)</f>
        <v>https://download.lenovo.com/Images/Parts/01YP686/01YP686_B.jpg</v>
      </c>
      <c r="O11" s="28" t="str">
        <f>IF(ISBLANK(Values!$F10),"",Values!O10)</f>
        <v>https://download.lenovo.com/Images/Parts/01YP686/01YP686_details.jpg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0" t="str">
        <f>IF(ISBLANK(Values!E10),"","Child")</f>
        <v>Child</v>
      </c>
      <c r="X11" s="30" t="str">
        <f>IF(ISBLANK(Values!E10),"",Values!$B$13)</f>
        <v>Lenovo P52 parent</v>
      </c>
      <c r="Y11" s="32" t="str">
        <f>IF(ISBLANK(Values!E10),"","Size-Color")</f>
        <v>Size-Color</v>
      </c>
      <c r="Z11" s="30" t="str">
        <f>IF(ISBLANK(Values!E10),"","variation")</f>
        <v>variation</v>
      </c>
      <c r="AA11" s="2" t="str">
        <f>IF(ISBLANK(Values!E10),"",Values!$B$20)</f>
        <v>PartialUpdate</v>
      </c>
      <c r="AB11" s="2"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5"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1" s="2"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IF(ISBLANK(Values!E10),"",SUBSTITUTE(SUBSTITUTE(IF(Values!$J10, Values!$B$26, Values!$B$33), "{language}", Values!$H10), "{flag}", INDEX(options!$E$1:$E$20, Values!$V10)))</f>
        <v>👉 FORMATO – 🇧🇪 Belga con retroiluminación.</v>
      </c>
      <c r="AM11" s="2" t="str">
        <f>SUBSTITUTE(IF(ISBLANK(Values!E10),"",Values!$B$27), "{model}", Values!$B$3)</f>
        <v>👉 COMPATIBLE CON: Lenovo L580 E580 P52 P72 T590 T580s . Por favor, revise la imagen y la descripción cuidadosamente antes de comprar cualquier teclado. Esto asegura que obtenga el teclado correcto para su portátil. Instalación fácil.</v>
      </c>
      <c r="AT11" s="28" t="str">
        <f>IF(ISBLANK(Values!E10),"",Values!H10)</f>
        <v>Belga</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Dinamarca</v>
      </c>
      <c r="CZ11" s="2" t="str">
        <f>IF(ISBLANK(Values!E10),"","No")</f>
        <v>No</v>
      </c>
      <c r="DA11" s="2" t="str">
        <f>IF(ISBLANK(Values!E10),"","No")</f>
        <v>No</v>
      </c>
      <c r="DO11" s="2" t="str">
        <f>IF(ISBLANK(Values!E10),"","Parts")</f>
        <v>Parts</v>
      </c>
      <c r="DP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I11" s="2"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IF(ISBLANK(Values!E10),"","Amazon Tellus UPS")</f>
        <v>Amazon Tellus UPS</v>
      </c>
      <c r="EV11" s="2" t="str">
        <f>IF(ISBLANK(Values!E10),"","New")</f>
        <v>New</v>
      </c>
      <c r="FE11" s="2" t="str">
        <f>IF(ISBLANK(Values!E10),"","3")</f>
        <v>3</v>
      </c>
      <c r="FH11" s="2" t="str">
        <f>IF(ISBLANK(Values!E10),"","FALSE")</f>
        <v>FALSE</v>
      </c>
      <c r="FI11" s="2" t="str">
        <f>IF(ISBLANK(Values!E10),"","FALSE")</f>
        <v>FALSE</v>
      </c>
      <c r="FJ11" s="2" t="str">
        <f>IF(ISBLANK(Values!E10),"","FALSE")</f>
        <v>FALSE</v>
      </c>
      <c r="FM11" s="2" t="str">
        <f>IF(ISBLANK(Values!E10),"","1")</f>
        <v>1</v>
      </c>
      <c r="FO11" s="28">
        <f>IF(ISBLANK(Values!E10),"",IF(Values!J10, Values!$B$4, Values!$B$5))</f>
        <v>68.989999999999995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5">
        <f>K11</f>
        <v>68.989999999999995</v>
      </c>
    </row>
    <row r="12" spans="1:193" ht="48" x14ac:dyDescent="0.2">
      <c r="A12" s="2" t="str">
        <f>IF(ISBLANK(Values!E11),"",IF(Values!$B$37="EU","computercomponent","computer"))</f>
        <v>computercomponent</v>
      </c>
      <c r="B12" s="33" t="str">
        <f>IF(ISBLANK(Values!E11),"",Values!F11)</f>
        <v>Lenovo P52 Silver - BG</v>
      </c>
      <c r="C12" s="30" t="str">
        <f>IF(ISBLANK(Values!E11),"","TellusRem")</f>
        <v>TellusRem</v>
      </c>
      <c r="D12" s="29">
        <f>IF(ISBLANK(Values!E11),"",Values!E11)</f>
        <v>5714401522089</v>
      </c>
      <c r="E12" s="2" t="str">
        <f>IF(ISBLANK(Values!E11),"","EAN")</f>
        <v>EAN</v>
      </c>
      <c r="F12" s="28" t="str">
        <f>IF(ISBLANK(Values!E11),"",IF(Values!J11, SUBSTITUTE(Values!$B$1, "{language}", Values!H11) &amp; " " &amp;Values!$B$3, SUBSTITUTE(Values!$B$2, "{language}", Values!$H11) &amp; " " &amp;Values!$B$3))</f>
        <v>Teclado de respuesto Búlgaro retroiluminado  para Lenovo Edge L580 E580 P52 P72 T590 T580s </v>
      </c>
      <c r="G12" s="30" t="str">
        <f>IF(ISBLANK(Values!E11),"","TellusRem")</f>
        <v>TellusRem</v>
      </c>
      <c r="H12" s="2" t="str">
        <f>IF(ISBLANK(Values!E11),"",Values!$B$16)</f>
        <v>laptop-computer-replacement-parts</v>
      </c>
      <c r="I12" s="2" t="str">
        <f>IF(ISBLANK(Values!E11),"","4730574031")</f>
        <v>4730574031</v>
      </c>
      <c r="J12" s="32" t="str">
        <f>IF(ISBLANK(Values!E11),"",Values!F11 )</f>
        <v>Lenovo P52 Silver - BG</v>
      </c>
      <c r="K12" s="28">
        <f>IF(ISBLANK(Values!E11),"",IF(Values!J11, Values!$B$4, Values!$B$5))</f>
        <v>68.989999999999995</v>
      </c>
      <c r="L12" s="28">
        <f>IF(ISBLANK(Values!E11),"",Values!$B$18)</f>
        <v>5</v>
      </c>
      <c r="M12" s="28" t="str">
        <f>IF(ISBLANK(Values!E11),"",Values!$M11)</f>
        <v>https://download.lenovo.com/Images/Parts/01YP687/01YP687_A.jpg</v>
      </c>
      <c r="N12" s="28" t="str">
        <f>IF(ISBLANK(Values!$F11),"",Values!N11)</f>
        <v>https://download.lenovo.com/Images/Parts/01YP687/01YP687_B.jpg</v>
      </c>
      <c r="O12" s="28" t="str">
        <f>IF(ISBLANK(Values!$F11),"",Values!O11)</f>
        <v>https://download.lenovo.com/Images/Parts/01YP687/01YP687_details.jpg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Child</v>
      </c>
      <c r="X12" s="30" t="str">
        <f>IF(ISBLANK(Values!E11),"",Values!$B$13)</f>
        <v>Lenovo P52 parent</v>
      </c>
      <c r="Y12" s="32" t="str">
        <f>IF(ISBLANK(Values!E11),"","Size-Color")</f>
        <v>Size-Color</v>
      </c>
      <c r="Z12" s="30" t="str">
        <f>IF(ISBLANK(Values!E11),"","variation")</f>
        <v>variation</v>
      </c>
      <c r="AA12" s="2" t="str">
        <f>IF(ISBLANK(Values!E11),"",Values!$B$20)</f>
        <v>PartialUpdate</v>
      </c>
      <c r="AB12" s="2"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5"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2" s="2"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IF(ISBLANK(Values!E11),"",SUBSTITUTE(SUBSTITUTE(IF(Values!$J11, Values!$B$26, Values!$B$33), "{language}", Values!$H11), "{flag}", INDEX(options!$E$1:$E$20, Values!$V11)))</f>
        <v>👉 FORMATO – 🇧🇬 Búlgaro con retroiluminación.</v>
      </c>
      <c r="AM12" s="2" t="str">
        <f>SUBSTITUTE(IF(ISBLANK(Values!E11),"",Values!$B$27), "{model}", Values!$B$3)</f>
        <v>👉 COMPATIBLE CON: Lenovo L580 E580 P52 P72 T590 T580s . Por favor, revise la imagen y la descripción cuidadosamente antes de comprar cualquier teclado. Esto asegura que obtenga el teclado correcto para su portátil. Instalación fácil.</v>
      </c>
      <c r="AT12" s="28" t="str">
        <f>IF(ISBLANK(Values!E11),"",Values!H11)</f>
        <v>Búlgaro</v>
      </c>
      <c r="AV12" s="2" t="str">
        <f>IF(ISBLANK(Values!E11),"",IF(Values!J11,"Backlit", "Non-Backlit"))</f>
        <v>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Dinamarca</v>
      </c>
      <c r="CZ12" s="2" t="str">
        <f>IF(ISBLANK(Values!E11),"","No")</f>
        <v>No</v>
      </c>
      <c r="DA12" s="2" t="str">
        <f>IF(ISBLANK(Values!E11),"","No")</f>
        <v>No</v>
      </c>
      <c r="DO12" s="2" t="str">
        <f>IF(ISBLANK(Values!E11),"","Parts")</f>
        <v>Parts</v>
      </c>
      <c r="DP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I12" s="2"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IF(ISBLANK(Values!E11),"","Amazon Tellus UPS")</f>
        <v>Amazon Tellus UPS</v>
      </c>
      <c r="EV12" s="2" t="str">
        <f>IF(ISBLANK(Values!E11),"","New")</f>
        <v>New</v>
      </c>
      <c r="FE12" s="2" t="str">
        <f>IF(ISBLANK(Values!E11),"","3")</f>
        <v>3</v>
      </c>
      <c r="FH12" s="2" t="str">
        <f>IF(ISBLANK(Values!E11),"","FALSE")</f>
        <v>FALSE</v>
      </c>
      <c r="FI12" s="2" t="str">
        <f>IF(ISBLANK(Values!E11),"","FALSE")</f>
        <v>FALSE</v>
      </c>
      <c r="FJ12" s="2" t="str">
        <f>IF(ISBLANK(Values!E11),"","FALSE")</f>
        <v>FALSE</v>
      </c>
      <c r="FM12" s="2" t="str">
        <f>IF(ISBLANK(Values!E11),"","1")</f>
        <v>1</v>
      </c>
      <c r="FO12" s="28">
        <f>IF(ISBLANK(Values!E11),"",IF(Values!J11, Values!$B$4, Values!$B$5))</f>
        <v>68.989999999999995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5">
        <f>K12</f>
        <v>68.989999999999995</v>
      </c>
    </row>
    <row r="13" spans="1:193" ht="48" x14ac:dyDescent="0.2">
      <c r="A13" s="2" t="str">
        <f>IF(ISBLANK(Values!E12),"",IF(Values!$B$37="EU","computercomponent","computer"))</f>
        <v>computercomponent</v>
      </c>
      <c r="B13" s="33" t="str">
        <f>IF(ISBLANK(Values!E12),"",Values!F12)</f>
        <v>Lenovo P52 Silver - CZ</v>
      </c>
      <c r="C13" s="30" t="str">
        <f>IF(ISBLANK(Values!E12),"","TellusRem")</f>
        <v>TellusRem</v>
      </c>
      <c r="D13" s="29">
        <f>IF(ISBLANK(Values!E12),"",Values!E12)</f>
        <v>5714401522096</v>
      </c>
      <c r="E13" s="2" t="str">
        <f>IF(ISBLANK(Values!E12),"","EAN")</f>
        <v>EAN</v>
      </c>
      <c r="F13" s="28" t="str">
        <f>IF(ISBLANK(Values!E12),"",IF(Values!J12, SUBSTITUTE(Values!$B$1, "{language}", Values!H12) &amp; " " &amp;Values!$B$3, SUBSTITUTE(Values!$B$2, "{language}", Values!$H12) &amp; " " &amp;Values!$B$3))</f>
        <v>Teclado de respuesto Checo retroiluminado  para Lenovo Edge L580 E580 P52 P72 T590 T580s </v>
      </c>
      <c r="G13" s="30" t="str">
        <f>IF(ISBLANK(Values!E12),"","TellusRem")</f>
        <v>TellusRem</v>
      </c>
      <c r="H13" s="2" t="str">
        <f>IF(ISBLANK(Values!E12),"",Values!$B$16)</f>
        <v>laptop-computer-replacement-parts</v>
      </c>
      <c r="I13" s="2" t="str">
        <f>IF(ISBLANK(Values!E12),"","4730574031")</f>
        <v>4730574031</v>
      </c>
      <c r="J13" s="32" t="str">
        <f>IF(ISBLANK(Values!E12),"",Values!F12 )</f>
        <v>Lenovo P52 Silver - CZ</v>
      </c>
      <c r="K13" s="28">
        <f>IF(ISBLANK(Values!E12),"",IF(Values!J12, Values!$B$4, Values!$B$5))</f>
        <v>68.989999999999995</v>
      </c>
      <c r="L13" s="28">
        <f>IF(ISBLANK(Values!E12),"",Values!$B$18)</f>
        <v>5</v>
      </c>
      <c r="M13" s="28" t="str">
        <f>IF(ISBLANK(Values!E12),"",Values!$M12)</f>
        <v>https://download.lenovo.com/Images/Parts/01EN990/01EN990_A.jpg</v>
      </c>
      <c r="N13" s="28" t="str">
        <f>IF(ISBLANK(Values!$F12),"",Values!N12)</f>
        <v>https://download.lenovo.com/Images/Parts/01EN990/01EN990_B.jpg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Child</v>
      </c>
      <c r="X13" s="30" t="str">
        <f>IF(ISBLANK(Values!E12),"",Values!$B$13)</f>
        <v>Lenovo P52 parent</v>
      </c>
      <c r="Y13" s="32" t="str">
        <f>IF(ISBLANK(Values!E12),"","Size-Color")</f>
        <v>Size-Color</v>
      </c>
      <c r="Z13" s="30" t="str">
        <f>IF(ISBLANK(Values!E12),"","variation")</f>
        <v>variation</v>
      </c>
      <c r="AA13" s="2" t="str">
        <f>IF(ISBLANK(Values!E12),"",Values!$B$20)</f>
        <v>PartialUpdate</v>
      </c>
      <c r="AB13" s="2"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5"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3" s="2"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IF(ISBLANK(Values!E12),"",SUBSTITUTE(SUBSTITUTE(IF(Values!$J12, Values!$B$26, Values!$B$33), "{language}", Values!$H12), "{flag}", INDEX(options!$E$1:$E$20, Values!$V12)))</f>
        <v>👉 FORMATO – 🇨🇿 Checo con retroiluminación.</v>
      </c>
      <c r="AM13" s="2" t="str">
        <f>SUBSTITUTE(IF(ISBLANK(Values!E12),"",Values!$B$27), "{model}", Values!$B$3)</f>
        <v>👉 COMPATIBLE CON: Lenovo L580 E580 P52 P72 T590 T580s . Por favor, revise la imagen y la descripción cuidadosamente antes de comprar cualquier teclado. Esto asegura que obtenga el teclado correcto para su portátil. Instalación fácil.</v>
      </c>
      <c r="AT13" s="28" t="str">
        <f>IF(ISBLANK(Values!E12),"",Values!H12)</f>
        <v>Checo</v>
      </c>
      <c r="AV13" s="2" t="str">
        <f>IF(ISBLANK(Values!E12),"",IF(Values!J12,"Backlit", "Non-Backlit"))</f>
        <v>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Dinamarca</v>
      </c>
      <c r="CZ13" s="2" t="str">
        <f>IF(ISBLANK(Values!E12),"","No")</f>
        <v>No</v>
      </c>
      <c r="DA13" s="2" t="str">
        <f>IF(ISBLANK(Values!E12),"","No")</f>
        <v>No</v>
      </c>
      <c r="DO13" s="2" t="str">
        <f>IF(ISBLANK(Values!E12),"","Parts")</f>
        <v>Parts</v>
      </c>
      <c r="DP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I13" s="2"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IF(ISBLANK(Values!E12),"","Amazon Tellus UPS")</f>
        <v>Amazon Tellus UPS</v>
      </c>
      <c r="EV13" s="2" t="str">
        <f>IF(ISBLANK(Values!E12),"","New")</f>
        <v>New</v>
      </c>
      <c r="FE13" s="2" t="str">
        <f>IF(ISBLANK(Values!E12),"","3")</f>
        <v>3</v>
      </c>
      <c r="FH13" s="2" t="str">
        <f>IF(ISBLANK(Values!E12),"","FALSE")</f>
        <v>FALSE</v>
      </c>
      <c r="FI13" s="2" t="str">
        <f>IF(ISBLANK(Values!E12),"","FALSE")</f>
        <v>FALSE</v>
      </c>
      <c r="FJ13" s="2" t="str">
        <f>IF(ISBLANK(Values!E12),"","FALSE")</f>
        <v>FALSE</v>
      </c>
      <c r="FM13" s="2" t="str">
        <f>IF(ISBLANK(Values!E12),"","1")</f>
        <v>1</v>
      </c>
      <c r="FO13" s="28">
        <f>IF(ISBLANK(Values!E12),"",IF(Values!J12, Values!$B$4, Values!$B$5))</f>
        <v>68.989999999999995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5">
        <f>K13</f>
        <v>68.989999999999995</v>
      </c>
    </row>
    <row r="14" spans="1:193" ht="48" x14ac:dyDescent="0.2">
      <c r="A14" s="2" t="str">
        <f>IF(ISBLANK(Values!E13),"",IF(Values!$B$37="EU","computercomponent","computer"))</f>
        <v>computercomponent</v>
      </c>
      <c r="B14" s="33" t="str">
        <f>IF(ISBLANK(Values!E13),"",Values!F13)</f>
        <v>Lenovo P52 Silver - DK</v>
      </c>
      <c r="C14" s="30" t="str">
        <f>IF(ISBLANK(Values!E13),"","TellusRem")</f>
        <v>TellusRem</v>
      </c>
      <c r="D14" s="29">
        <f>IF(ISBLANK(Values!E13),"",Values!E13)</f>
        <v>5714401522102</v>
      </c>
      <c r="E14" s="2" t="str">
        <f>IF(ISBLANK(Values!E13),"","EAN")</f>
        <v>EAN</v>
      </c>
      <c r="F14" s="28" t="str">
        <f>IF(ISBLANK(Values!E13),"",IF(Values!J13, SUBSTITUTE(Values!$B$1, "{language}", Values!H13) &amp; " " &amp;Values!$B$3, SUBSTITUTE(Values!$B$2, "{language}", Values!$H13) &amp; " " &amp;Values!$B$3))</f>
        <v>Teclado de respuesto Danés retroiluminado  para Lenovo Edge L580 E580 P52 P72 T590 T580s </v>
      </c>
      <c r="G14" s="30" t="str">
        <f>IF(ISBLANK(Values!E13),"","TellusRem")</f>
        <v>TellusRem</v>
      </c>
      <c r="H14" s="2" t="str">
        <f>IF(ISBLANK(Values!E13),"",Values!$B$16)</f>
        <v>laptop-computer-replacement-parts</v>
      </c>
      <c r="I14" s="2" t="str">
        <f>IF(ISBLANK(Values!E13),"","4730574031")</f>
        <v>4730574031</v>
      </c>
      <c r="J14" s="32" t="str">
        <f>IF(ISBLANK(Values!E13),"",Values!F13 )</f>
        <v>Lenovo P52 Silver - DK</v>
      </c>
      <c r="K14" s="28">
        <f>IF(ISBLANK(Values!E13),"",IF(Values!J13, Values!$B$4, Values!$B$5))</f>
        <v>68.989999999999995</v>
      </c>
      <c r="L14" s="28">
        <f>IF(ISBLANK(Values!E13),"",Values!$B$18)</f>
        <v>5</v>
      </c>
      <c r="M14" s="28" t="str">
        <f>IF(ISBLANK(Values!E13),"",Values!$M13)</f>
        <v>https://download.lenovo.com/Images/Parts/01YP689/01YP689_A.jpg</v>
      </c>
      <c r="N14" s="28" t="str">
        <f>IF(ISBLANK(Values!$F13),"",Values!N13)</f>
        <v>https://download.lenovo.com/Images/Parts/01YP689/01YP689_B.jpg</v>
      </c>
      <c r="O14" s="28" t="str">
        <f>IF(ISBLANK(Values!$F13),"",Values!O13)</f>
        <v>https://download.lenovo.com/Images/Parts/01YP689/01YP689_details.jpg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Child</v>
      </c>
      <c r="X14" s="30" t="str">
        <f>IF(ISBLANK(Values!E13),"",Values!$B$13)</f>
        <v>Lenovo P52 parent</v>
      </c>
      <c r="Y14" s="32" t="str">
        <f>IF(ISBLANK(Values!E13),"","Size-Color")</f>
        <v>Size-Color</v>
      </c>
      <c r="Z14" s="30" t="str">
        <f>IF(ISBLANK(Values!E13),"","variation")</f>
        <v>variation</v>
      </c>
      <c r="AA14" s="2" t="str">
        <f>IF(ISBLANK(Values!E13),"",Values!$B$20)</f>
        <v>PartialUpdate</v>
      </c>
      <c r="AB14" s="2"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5"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4" s="2"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IF(ISBLANK(Values!E13),"",SUBSTITUTE(SUBSTITUTE(IF(Values!$J13, Values!$B$26, Values!$B$33), "{language}", Values!$H13), "{flag}", INDEX(options!$E$1:$E$20, Values!$V13)))</f>
        <v>👉 FORMATO – 🇩🇰 Danés con retroiluminación.</v>
      </c>
      <c r="AM14" s="2" t="str">
        <f>SUBSTITUTE(IF(ISBLANK(Values!E13),"",Values!$B$27), "{model}", Values!$B$3)</f>
        <v>👉 COMPATIBLE CON: Lenovo L580 E580 P52 P72 T590 T580s . Por favor, revise la imagen y la descripción cuidadosamente antes de comprar cualquier teclado. Esto asegura que obtenga el teclado correcto para su portátil. Instalación fácil.</v>
      </c>
      <c r="AT14" s="28" t="str">
        <f>IF(ISBLANK(Values!E13),"",Values!H13)</f>
        <v>Danés</v>
      </c>
      <c r="AV14" s="2" t="str">
        <f>IF(ISBLANK(Values!E13),"",IF(Values!J13,"Backlit", "Non-Backlit"))</f>
        <v>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Dinamarca</v>
      </c>
      <c r="CZ14" s="2" t="str">
        <f>IF(ISBLANK(Values!E13),"","No")</f>
        <v>No</v>
      </c>
      <c r="DA14" s="2" t="str">
        <f>IF(ISBLANK(Values!E13),"","No")</f>
        <v>No</v>
      </c>
      <c r="DO14" s="2" t="str">
        <f>IF(ISBLANK(Values!E13),"","Parts")</f>
        <v>Parts</v>
      </c>
      <c r="DP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I14" s="2"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IF(ISBLANK(Values!E13),"","Amazon Tellus UPS")</f>
        <v>Amazon Tellus UPS</v>
      </c>
      <c r="EV14" s="2" t="str">
        <f>IF(ISBLANK(Values!E13),"","New")</f>
        <v>New</v>
      </c>
      <c r="FE14" s="2" t="str">
        <f>IF(ISBLANK(Values!E13),"","3")</f>
        <v>3</v>
      </c>
      <c r="FH14" s="2" t="str">
        <f>IF(ISBLANK(Values!E13),"","FALSE")</f>
        <v>FALSE</v>
      </c>
      <c r="FI14" s="2" t="str">
        <f>IF(ISBLANK(Values!E13),"","FALSE")</f>
        <v>FALSE</v>
      </c>
      <c r="FJ14" s="2" t="str">
        <f>IF(ISBLANK(Values!E13),"","FALSE")</f>
        <v>FALSE</v>
      </c>
      <c r="FM14" s="2" t="str">
        <f>IF(ISBLANK(Values!E13),"","1")</f>
        <v>1</v>
      </c>
      <c r="FO14" s="28">
        <f>IF(ISBLANK(Values!E13),"",IF(Values!J13, Values!$B$4, Values!$B$5))</f>
        <v>68.989999999999995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5">
        <f>K14</f>
        <v>68.989999999999995</v>
      </c>
    </row>
    <row r="15" spans="1:193" ht="48" x14ac:dyDescent="0.2">
      <c r="A15" s="2" t="str">
        <f>IF(ISBLANK(Values!E14),"",IF(Values!$B$37="EU","computercomponent","computer"))</f>
        <v>computercomponent</v>
      </c>
      <c r="B15" s="33" t="str">
        <f>IF(ISBLANK(Values!E14),"",Values!F14)</f>
        <v>Lenovo P52 Silver - HU</v>
      </c>
      <c r="C15" s="30" t="str">
        <f>IF(ISBLANK(Values!E14),"","TellusRem")</f>
        <v>TellusRem</v>
      </c>
      <c r="D15" s="29">
        <f>IF(ISBLANK(Values!E14),"",Values!E14)</f>
        <v>5714401522119</v>
      </c>
      <c r="E15" s="2" t="str">
        <f>IF(ISBLANK(Values!E14),"","EAN")</f>
        <v>EAN</v>
      </c>
      <c r="F15" s="28" t="str">
        <f>IF(ISBLANK(Values!E14),"",IF(Values!J14, SUBSTITUTE(Values!$B$1, "{language}", Values!H14) &amp; " " &amp;Values!$B$3, SUBSTITUTE(Values!$B$2, "{language}", Values!$H14) &amp; " " &amp;Values!$B$3))</f>
        <v>Teclado de respuesto Húngaro retroiluminado  para Lenovo Edge L580 E580 P52 P72 T590 T580s </v>
      </c>
      <c r="G15" s="30" t="str">
        <f>IF(ISBLANK(Values!E14),"","TellusRem")</f>
        <v>TellusRem</v>
      </c>
      <c r="H15" s="2" t="str">
        <f>IF(ISBLANK(Values!E14),"",Values!$B$16)</f>
        <v>laptop-computer-replacement-parts</v>
      </c>
      <c r="I15" s="2" t="str">
        <f>IF(ISBLANK(Values!E14),"","4730574031")</f>
        <v>4730574031</v>
      </c>
      <c r="J15" s="32" t="str">
        <f>IF(ISBLANK(Values!E14),"",Values!F14 )</f>
        <v>Lenovo P52 Silver - HU</v>
      </c>
      <c r="K15" s="28">
        <f>IF(ISBLANK(Values!E14),"",IF(Values!J14, Values!$B$4, Values!$B$5))</f>
        <v>68.989999999999995</v>
      </c>
      <c r="L15" s="28">
        <f>IF(ISBLANK(Values!E14),"",Values!$B$18)</f>
        <v>5</v>
      </c>
      <c r="M15" s="28" t="str">
        <f>IF(ISBLANK(Values!E14),"",Values!$M14)</f>
        <v>https://download.lenovo.com/Images/Parts/01YP695/01YP695_A.jpg</v>
      </c>
      <c r="N15" s="28" t="str">
        <f>IF(ISBLANK(Values!$F14),"",Values!N14)</f>
        <v>https://download.lenovo.com/Images/Parts/01YP695/01YP695_B.jpg</v>
      </c>
      <c r="O15" s="28" t="str">
        <f>IF(ISBLANK(Values!$F14),"",Values!O14)</f>
        <v>https://download.lenovo.com/Images/Parts/01YP695/01YP695_details.jpg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Child</v>
      </c>
      <c r="X15" s="30" t="str">
        <f>IF(ISBLANK(Values!E14),"",Values!$B$13)</f>
        <v>Lenovo P52 parent</v>
      </c>
      <c r="Y15" s="32" t="str">
        <f>IF(ISBLANK(Values!E14),"","Size-Color")</f>
        <v>Size-Color</v>
      </c>
      <c r="Z15" s="30" t="str">
        <f>IF(ISBLANK(Values!E14),"","variation")</f>
        <v>variation</v>
      </c>
      <c r="AA15" s="2" t="str">
        <f>IF(ISBLANK(Values!E14),"",Values!$B$20)</f>
        <v>PartialUpdate</v>
      </c>
      <c r="AB15" s="2"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5"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5" s="2"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IF(ISBLANK(Values!E14),"",SUBSTITUTE(SUBSTITUTE(IF(Values!$J14, Values!$B$26, Values!$B$33), "{language}", Values!$H14), "{flag}", INDEX(options!$E$1:$E$20, Values!$V14)))</f>
        <v>👉 FORMATO – 🇭🇺 Húngaro con retroiluminación.</v>
      </c>
      <c r="AM15" s="2" t="str">
        <f>SUBSTITUTE(IF(ISBLANK(Values!E14),"",Values!$B$27), "{model}", Values!$B$3)</f>
        <v>👉 COMPATIBLE CON: Lenovo L580 E580 P52 P72 T590 T580s . Por favor, revise la imagen y la descripción cuidadosamente antes de comprar cualquier teclado. Esto asegura que obtenga el teclado correcto para su portátil. Instalación fácil.</v>
      </c>
      <c r="AT15" s="28" t="str">
        <f>IF(ISBLANK(Values!E14),"",Values!H14)</f>
        <v>Húngaro</v>
      </c>
      <c r="AV15" s="2" t="str">
        <f>IF(ISBLANK(Values!E14),"",IF(Values!J14,"Backlit", "Non-Backlit"))</f>
        <v>Backlit</v>
      </c>
      <c r="BE15" s="2" t="str">
        <f>IF(ISBLANK(Values!E14),"","Professional Audience")</f>
        <v>Professional Audience</v>
      </c>
      <c r="BF15" s="2" t="str">
        <f>IF(ISBLANK(Values!E14),"","Consumer Audience")</f>
        <v>Consumer Audience</v>
      </c>
      <c r="BG15" s="2" t="str">
        <f>IF(ISBLANK(Values!E14),"","Adults")</f>
        <v>Adults</v>
      </c>
      <c r="BH15" s="2"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2" t="str">
        <f>IF(AND(Values!$B$37=options!$G$2, Values!$C14), "AMAZON_NA", IF(AND(Values!$B$37=options!$G$1, Values!$D14), "AMAZON_EU", "DEFAULT"))</f>
        <v>DEFAULT</v>
      </c>
      <c r="CP15" s="2" t="str">
        <f>IF(ISBLANK(Values!E14),"",Values!$B$7)</f>
        <v>41</v>
      </c>
      <c r="CQ15" s="2" t="str">
        <f>IF(ISBLANK(Values!E14),"",Values!$B$8)</f>
        <v>17</v>
      </c>
      <c r="CR15" s="2"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Dinamarca</v>
      </c>
      <c r="CZ15" s="2" t="str">
        <f>IF(ISBLANK(Values!E14),"","No")</f>
        <v>No</v>
      </c>
      <c r="DA15" s="2" t="str">
        <f>IF(ISBLANK(Values!E14),"","No")</f>
        <v>No</v>
      </c>
      <c r="DO15" s="2" t="str">
        <f>IF(ISBLANK(Values!E14),"","Parts")</f>
        <v>Parts</v>
      </c>
      <c r="DP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I15" s="2"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IF(ISBLANK(Values!E14),"","Amazon Tellus UPS")</f>
        <v>Amazon Tellus UPS</v>
      </c>
      <c r="EV15" s="2" t="str">
        <f>IF(ISBLANK(Values!E14),"","New")</f>
        <v>New</v>
      </c>
      <c r="FE15" s="2" t="str">
        <f>IF(ISBLANK(Values!E14),"","3")</f>
        <v>3</v>
      </c>
      <c r="FH15" s="2" t="str">
        <f>IF(ISBLANK(Values!E14),"","FALSE")</f>
        <v>FALSE</v>
      </c>
      <c r="FI15" s="2" t="str">
        <f>IF(ISBLANK(Values!E14),"","FALSE")</f>
        <v>FALSE</v>
      </c>
      <c r="FJ15" s="2" t="str">
        <f>IF(ISBLANK(Values!E14),"","FALSE")</f>
        <v>FALSE</v>
      </c>
      <c r="FM15" s="2" t="str">
        <f>IF(ISBLANK(Values!E14),"","1")</f>
        <v>1</v>
      </c>
      <c r="FO15" s="28">
        <f>IF(ISBLANK(Values!E14),"",IF(Values!J14, Values!$B$4, Values!$B$5))</f>
        <v>68.989999999999995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c r="GK15" s="65">
        <f>K15</f>
        <v>68.989999999999995</v>
      </c>
    </row>
    <row r="16" spans="1:193" ht="48" x14ac:dyDescent="0.2">
      <c r="A16" s="2" t="str">
        <f>IF(ISBLANK(Values!E15),"",IF(Values!$B$37="EU","computercomponent","computer"))</f>
        <v>computercomponent</v>
      </c>
      <c r="B16" s="33" t="str">
        <f>IF(ISBLANK(Values!E15),"",Values!F15)</f>
        <v>Lenovo P52 Silver - NL</v>
      </c>
      <c r="C16" s="30" t="str">
        <f>IF(ISBLANK(Values!E15),"","TellusRem")</f>
        <v>TellusRem</v>
      </c>
      <c r="D16" s="29">
        <f>IF(ISBLANK(Values!E15),"",Values!E15)</f>
        <v>5714401522126</v>
      </c>
      <c r="E16" s="2" t="str">
        <f>IF(ISBLANK(Values!E15),"","EAN")</f>
        <v>EAN</v>
      </c>
      <c r="F16" s="28" t="str">
        <f>IF(ISBLANK(Values!E15),"",IF(Values!J15, SUBSTITUTE(Values!$B$1, "{language}", Values!H15) &amp; " " &amp;Values!$B$3, SUBSTITUTE(Values!$B$2, "{language}", Values!$H15) &amp; " " &amp;Values!$B$3))</f>
        <v>Teclado de respuesto Holandés retroiluminado  para Lenovo Edge L580 E580 P52 P72 T590 T580s </v>
      </c>
      <c r="G16" s="30" t="str">
        <f>IF(ISBLANK(Values!E15),"","TellusRem")</f>
        <v>TellusRem</v>
      </c>
      <c r="H16" s="2" t="str">
        <f>IF(ISBLANK(Values!E15),"",Values!$B$16)</f>
        <v>laptop-computer-replacement-parts</v>
      </c>
      <c r="I16" s="2" t="str">
        <f>IF(ISBLANK(Values!E15),"","4730574031")</f>
        <v>4730574031</v>
      </c>
      <c r="J16" s="32" t="str">
        <f>IF(ISBLANK(Values!E15),"",Values!F15 )</f>
        <v>Lenovo P52 Silver - NL</v>
      </c>
      <c r="K16" s="28">
        <f>IF(ISBLANK(Values!E15),"",IF(Values!J15, Values!$B$4, Values!$B$5))</f>
        <v>68.989999999999995</v>
      </c>
      <c r="L16" s="28">
        <f>IF(ISBLANK(Values!E15),"",Values!$B$18)</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Child</v>
      </c>
      <c r="X16" s="30" t="str">
        <f>IF(ISBLANK(Values!E15),"",Values!$B$13)</f>
        <v>Lenovo P52 parent</v>
      </c>
      <c r="Y16" s="32" t="str">
        <f>IF(ISBLANK(Values!E15),"","Size-Color")</f>
        <v>Size-Color</v>
      </c>
      <c r="Z16" s="30" t="str">
        <f>IF(ISBLANK(Values!E15),"","variation")</f>
        <v>variation</v>
      </c>
      <c r="AA16" s="2" t="str">
        <f>IF(ISBLANK(Values!E15),"",Values!$B$20)</f>
        <v>PartialUpdate</v>
      </c>
      <c r="AB16" s="2"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5"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6" s="2"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IF(ISBLANK(Values!E15),"",SUBSTITUTE(SUBSTITUTE(IF(Values!$J15, Values!$B$26, Values!$B$33), "{language}", Values!$H15), "{flag}", INDEX(options!$E$1:$E$20, Values!$V15)))</f>
        <v>👉 FORMATO – 🇳🇱 Holandés con retroiluminación.</v>
      </c>
      <c r="AM16" s="2" t="str">
        <f>SUBSTITUTE(IF(ISBLANK(Values!E15),"",Values!$B$27), "{model}", Values!$B$3)</f>
        <v>👉 COMPATIBLE CON: Lenovo L580 E580 P52 P72 T590 T580s . Por favor, revise la imagen y la descripción cuidadosamente antes de comprar cualquier teclado. Esto asegura que obtenga el teclado correcto para su portátil. Instalación fácil.</v>
      </c>
      <c r="AT16" s="28" t="str">
        <f>IF(ISBLANK(Values!E15),"",Values!H15)</f>
        <v>Holandés</v>
      </c>
      <c r="AV16" s="2" t="str">
        <f>IF(ISBLANK(Values!E15),"",IF(Values!J15,"Backlit", "Non-Backlit"))</f>
        <v>Backlit</v>
      </c>
      <c r="BE16" s="2" t="str">
        <f>IF(ISBLANK(Values!E15),"","Professional Audience")</f>
        <v>Professional Audience</v>
      </c>
      <c r="BF16" s="2" t="str">
        <f>IF(ISBLANK(Values!E15),"","Consumer Audience")</f>
        <v>Consumer Audience</v>
      </c>
      <c r="BG16" s="2" t="str">
        <f>IF(ISBLANK(Values!E15),"","Adults")</f>
        <v>Adults</v>
      </c>
      <c r="BH16" s="2"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2" t="str">
        <f>IF(AND(Values!$B$37=options!$G$2, Values!$C15), "AMAZON_NA", IF(AND(Values!$B$37=options!$G$1, Values!$D15), "AMAZON_EU", "DEFAULT"))</f>
        <v>DEFAULT</v>
      </c>
      <c r="CP16" s="2" t="str">
        <f>IF(ISBLANK(Values!E15),"",Values!$B$7)</f>
        <v>41</v>
      </c>
      <c r="CQ16" s="2" t="str">
        <f>IF(ISBLANK(Values!E15),"",Values!$B$8)</f>
        <v>17</v>
      </c>
      <c r="CR16" s="2"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Dinamarca</v>
      </c>
      <c r="CZ16" s="2" t="str">
        <f>IF(ISBLANK(Values!E15),"","No")</f>
        <v>No</v>
      </c>
      <c r="DA16" s="2" t="str">
        <f>IF(ISBLANK(Values!E15),"","No")</f>
        <v>No</v>
      </c>
      <c r="DO16" s="2" t="str">
        <f>IF(ISBLANK(Values!E15),"","Parts")</f>
        <v>Parts</v>
      </c>
      <c r="DP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I16" s="2"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IF(ISBLANK(Values!E15),"","Amazon Tellus UPS")</f>
        <v>Amazon Tellus UPS</v>
      </c>
      <c r="EV16" s="2" t="str">
        <f>IF(ISBLANK(Values!E15),"","New")</f>
        <v>New</v>
      </c>
      <c r="FE16" s="2" t="str">
        <f>IF(ISBLANK(Values!E15),"","3")</f>
        <v>3</v>
      </c>
      <c r="FH16" s="2" t="str">
        <f>IF(ISBLANK(Values!E15),"","FALSE")</f>
        <v>FALSE</v>
      </c>
      <c r="FI16" s="2" t="str">
        <f>IF(ISBLANK(Values!E15),"","FALSE")</f>
        <v>FALSE</v>
      </c>
      <c r="FJ16" s="2" t="str">
        <f>IF(ISBLANK(Values!E15),"","FALSE")</f>
        <v>FALSE</v>
      </c>
      <c r="FM16" s="2" t="str">
        <f>IF(ISBLANK(Values!E15),"","1")</f>
        <v>1</v>
      </c>
      <c r="FO16" s="28">
        <f>IF(ISBLANK(Values!E15),"",IF(Values!J15, Values!$B$4, Values!$B$5))</f>
        <v>68.989999999999995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c r="GK16" s="65">
        <f>K16</f>
        <v>68.989999999999995</v>
      </c>
    </row>
    <row r="17" spans="1:193" ht="48" x14ac:dyDescent="0.2">
      <c r="A17" s="2" t="str">
        <f>IF(ISBLANK(Values!E16),"",IF(Values!$B$37="EU","computercomponent","computer"))</f>
        <v>computercomponent</v>
      </c>
      <c r="B17" s="33" t="str">
        <f>IF(ISBLANK(Values!E16),"",Values!F16)</f>
        <v>Lenovo P52 Silver - NO</v>
      </c>
      <c r="C17" s="30" t="str">
        <f>IF(ISBLANK(Values!E16),"","TellusRem")</f>
        <v>TellusRem</v>
      </c>
      <c r="D17" s="29">
        <f>IF(ISBLANK(Values!E16),"",Values!E16)</f>
        <v>5714401522133</v>
      </c>
      <c r="E17" s="2" t="str">
        <f>IF(ISBLANK(Values!E16),"","EAN")</f>
        <v>EAN</v>
      </c>
      <c r="F17" s="28" t="str">
        <f>IF(ISBLANK(Values!E16),"",IF(Values!J16, SUBSTITUTE(Values!$B$1, "{language}", Values!H16) &amp; " " &amp;Values!$B$3, SUBSTITUTE(Values!$B$2, "{language}", Values!$H16) &amp; " " &amp;Values!$B$3))</f>
        <v>Teclado de respuesto Noruego retroiluminado  para Lenovo Edge L580 E580 P52 P72 T590 T580s </v>
      </c>
      <c r="G17" s="30" t="str">
        <f>IF(ISBLANK(Values!E16),"","TellusRem")</f>
        <v>TellusRem</v>
      </c>
      <c r="H17" s="2" t="str">
        <f>IF(ISBLANK(Values!E16),"",Values!$B$16)</f>
        <v>laptop-computer-replacement-parts</v>
      </c>
      <c r="I17" s="2" t="str">
        <f>IF(ISBLANK(Values!E16),"","4730574031")</f>
        <v>4730574031</v>
      </c>
      <c r="J17" s="32" t="str">
        <f>IF(ISBLANK(Values!E16),"",Values!F16 )</f>
        <v>Lenovo P52 Silver - NO</v>
      </c>
      <c r="K17" s="28">
        <f>IF(ISBLANK(Values!E16),"",IF(Values!J16, Values!$B$4, Values!$B$5))</f>
        <v>68.989999999999995</v>
      </c>
      <c r="L17" s="28">
        <f>IF(ISBLANK(Values!E16),"",Values!$B$18)</f>
        <v>5</v>
      </c>
      <c r="M17" s="28" t="str">
        <f>IF(ISBLANK(Values!E16),"",Values!$M16)</f>
        <v>https://download.lenovo.com/Images/Parts/01YP700/01YP700_A.jpg</v>
      </c>
      <c r="N17" s="28" t="str">
        <f>IF(ISBLANK(Values!$F16),"",Values!N16)</f>
        <v>https://download.lenovo.com/Images/Parts/01YP700/01YP700_B.jpg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Child</v>
      </c>
      <c r="X17" s="30" t="str">
        <f>IF(ISBLANK(Values!E16),"",Values!$B$13)</f>
        <v>Lenovo P52 parent</v>
      </c>
      <c r="Y17" s="32" t="str">
        <f>IF(ISBLANK(Values!E16),"","Size-Color")</f>
        <v>Size-Color</v>
      </c>
      <c r="Z17" s="30" t="str">
        <f>IF(ISBLANK(Values!E16),"","variation")</f>
        <v>variation</v>
      </c>
      <c r="AA17" s="2" t="str">
        <f>IF(ISBLANK(Values!E16),"",Values!$B$20)</f>
        <v>PartialUpdate</v>
      </c>
      <c r="AB17" s="2"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5"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7" s="2"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IF(ISBLANK(Values!E16),"",SUBSTITUTE(SUBSTITUTE(IF(Values!$J16, Values!$B$26, Values!$B$33), "{language}", Values!$H16), "{flag}", INDEX(options!$E$1:$E$20, Values!$V16)))</f>
        <v>👉 FORMATO – 🇳🇴 Noruego con retroiluminación.</v>
      </c>
      <c r="AM17" s="2" t="str">
        <f>SUBSTITUTE(IF(ISBLANK(Values!E16),"",Values!$B$27), "{model}", Values!$B$3)</f>
        <v>👉 COMPATIBLE CON: Lenovo L580 E580 P52 P72 T590 T580s . Por favor, revise la imagen y la descripción cuidadosamente antes de comprar cualquier teclado. Esto asegura que obtenga el teclado correcto para su portátil. Instalación fácil.</v>
      </c>
      <c r="AT17" s="28" t="str">
        <f>IF(ISBLANK(Values!E16),"",Values!H16)</f>
        <v>Noruego</v>
      </c>
      <c r="AV17" s="2" t="str">
        <f>IF(ISBLANK(Values!E16),"",IF(Values!J16,"Backlit", "Non-Backlit"))</f>
        <v>Backlit</v>
      </c>
      <c r="BE17" s="2" t="str">
        <f>IF(ISBLANK(Values!E16),"","Professional Audience")</f>
        <v>Professional Audience</v>
      </c>
      <c r="BF17" s="2" t="str">
        <f>IF(ISBLANK(Values!E16),"","Consumer Audience")</f>
        <v>Consumer Audience</v>
      </c>
      <c r="BG17" s="2" t="str">
        <f>IF(ISBLANK(Values!E16),"","Adults")</f>
        <v>Adults</v>
      </c>
      <c r="BH17" s="2"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2" t="str">
        <f>IF(AND(Values!$B$37=options!$G$2, Values!$C16), "AMAZON_NA", IF(AND(Values!$B$37=options!$G$1, Values!$D16), "AMAZON_EU", "DEFAULT"))</f>
        <v>DEFAULT</v>
      </c>
      <c r="CP17" s="2" t="str">
        <f>IF(ISBLANK(Values!E16),"",Values!$B$7)</f>
        <v>41</v>
      </c>
      <c r="CQ17" s="2" t="str">
        <f>IF(ISBLANK(Values!E16),"",Values!$B$8)</f>
        <v>17</v>
      </c>
      <c r="CR17" s="2"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Dinamarca</v>
      </c>
      <c r="CZ17" s="2" t="str">
        <f>IF(ISBLANK(Values!E16),"","No")</f>
        <v>No</v>
      </c>
      <c r="DA17" s="2" t="str">
        <f>IF(ISBLANK(Values!E16),"","No")</f>
        <v>No</v>
      </c>
      <c r="DO17" s="2" t="str">
        <f>IF(ISBLANK(Values!E16),"","Parts")</f>
        <v>Parts</v>
      </c>
      <c r="DP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I17" s="2"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IF(ISBLANK(Values!E16),"","Amazon Tellus UPS")</f>
        <v>Amazon Tellus UPS</v>
      </c>
      <c r="EV17" s="2" t="str">
        <f>IF(ISBLANK(Values!E16),"","New")</f>
        <v>New</v>
      </c>
      <c r="FE17" s="2" t="str">
        <f>IF(ISBLANK(Values!E16),"","3")</f>
        <v>3</v>
      </c>
      <c r="FH17" s="2" t="str">
        <f>IF(ISBLANK(Values!E16),"","FALSE")</f>
        <v>FALSE</v>
      </c>
      <c r="FI17" s="2" t="str">
        <f>IF(ISBLANK(Values!E16),"","FALSE")</f>
        <v>FALSE</v>
      </c>
      <c r="FJ17" s="2" t="str">
        <f>IF(ISBLANK(Values!E16),"","FALSE")</f>
        <v>FALSE</v>
      </c>
      <c r="FM17" s="2" t="str">
        <f>IF(ISBLANK(Values!E16),"","1")</f>
        <v>1</v>
      </c>
      <c r="FO17" s="28">
        <f>IF(ISBLANK(Values!E16),"",IF(Values!J16, Values!$B$4, Values!$B$5))</f>
        <v>68.989999999999995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c r="GK17" s="65">
        <f>K17</f>
        <v>68.989999999999995</v>
      </c>
    </row>
    <row r="18" spans="1:193" ht="48" x14ac:dyDescent="0.2">
      <c r="A18" s="2" t="str">
        <f>IF(ISBLANK(Values!E17),"",IF(Values!$B$37="EU","computercomponent","computer"))</f>
        <v>computercomponent</v>
      </c>
      <c r="B18" s="33" t="str">
        <f>IF(ISBLANK(Values!E17),"",Values!F17)</f>
        <v>Lenovo P52 Silver - PL</v>
      </c>
      <c r="C18" s="30" t="str">
        <f>IF(ISBLANK(Values!E17),"","TellusRem")</f>
        <v>TellusRem</v>
      </c>
      <c r="D18" s="29">
        <f>IF(ISBLANK(Values!E17),"",Values!E17)</f>
        <v>5714401522140</v>
      </c>
      <c r="E18" s="2" t="str">
        <f>IF(ISBLANK(Values!E17),"","EAN")</f>
        <v>EAN</v>
      </c>
      <c r="F18" s="28" t="str">
        <f>IF(ISBLANK(Values!E17),"",IF(Values!J17, SUBSTITUTE(Values!$B$1, "{language}", Values!H17) &amp; " " &amp;Values!$B$3, SUBSTITUTE(Values!$B$2, "{language}", Values!$H17) &amp; " " &amp;Values!$B$3))</f>
        <v>Teclado de respuesto Polaco retroiluminado  para Lenovo Edge L580 E580 P52 P72 T590 T580s </v>
      </c>
      <c r="G18" s="30" t="str">
        <f>IF(ISBLANK(Values!E17),"","TellusRem")</f>
        <v>TellusRem</v>
      </c>
      <c r="H18" s="2" t="str">
        <f>IF(ISBLANK(Values!E17),"",Values!$B$16)</f>
        <v>laptop-computer-replacement-parts</v>
      </c>
      <c r="I18" s="2" t="str">
        <f>IF(ISBLANK(Values!E17),"","4730574031")</f>
        <v>4730574031</v>
      </c>
      <c r="J18" s="32" t="str">
        <f>IF(ISBLANK(Values!E17),"",Values!F17 )</f>
        <v>Lenovo P52 Silver - PL</v>
      </c>
      <c r="K18" s="28">
        <f>IF(ISBLANK(Values!E17),"",IF(Values!J17, Values!$B$4, Values!$B$5))</f>
        <v>68.989999999999995</v>
      </c>
      <c r="L18" s="28">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Child</v>
      </c>
      <c r="X18" s="30" t="str">
        <f>IF(ISBLANK(Values!E17),"",Values!$B$13)</f>
        <v>Lenovo P52 parent</v>
      </c>
      <c r="Y18" s="32" t="str">
        <f>IF(ISBLANK(Values!E17),"","Size-Color")</f>
        <v>Size-Color</v>
      </c>
      <c r="Z18" s="30" t="str">
        <f>IF(ISBLANK(Values!E17),"","variation")</f>
        <v>variation</v>
      </c>
      <c r="AA18" s="2" t="str">
        <f>IF(ISBLANK(Values!E17),"",Values!$B$20)</f>
        <v>PartialUpdate</v>
      </c>
      <c r="AB18" s="2"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5"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8" s="2"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IF(ISBLANK(Values!E17),"",SUBSTITUTE(SUBSTITUTE(IF(Values!$J17, Values!$B$26, Values!$B$33), "{language}", Values!$H17), "{flag}", INDEX(options!$E$1:$E$20, Values!$V17)))</f>
        <v>👉 FORMATO – 🇵🇱 Polaco con retroiluminación.</v>
      </c>
      <c r="AM18" s="2" t="str">
        <f>SUBSTITUTE(IF(ISBLANK(Values!E17),"",Values!$B$27), "{model}", Values!$B$3)</f>
        <v>👉 COMPATIBLE CON: Lenovo L580 E580 P52 P72 T590 T580s . Por favor, revise la imagen y la descripción cuidadosamente antes de comprar cualquier teclado. Esto asegura que obtenga el teclado correcto para su portátil. Instalación fácil.</v>
      </c>
      <c r="AT18" s="28" t="str">
        <f>IF(ISBLANK(Values!E17),"",Values!H17)</f>
        <v>Polaco</v>
      </c>
      <c r="AV18" s="2" t="str">
        <f>IF(ISBLANK(Values!E17),"",IF(Values!J17,"Backlit", "Non-Backlit"))</f>
        <v>Backlit</v>
      </c>
      <c r="BE18" s="2" t="str">
        <f>IF(ISBLANK(Values!E17),"","Professional Audience")</f>
        <v>Professional Audience</v>
      </c>
      <c r="BF18" s="2" t="str">
        <f>IF(ISBLANK(Values!E17),"","Consumer Audience")</f>
        <v>Consumer Audience</v>
      </c>
      <c r="BG18" s="2" t="str">
        <f>IF(ISBLANK(Values!E17),"","Adults")</f>
        <v>Adults</v>
      </c>
      <c r="BH18" s="2"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2" t="str">
        <f>IF(AND(Values!$B$37=options!$G$2, Values!$C17), "AMAZON_NA", IF(AND(Values!$B$37=options!$G$1, Values!$D17), "AMAZON_EU", "DEFAULT"))</f>
        <v>DEFAULT</v>
      </c>
      <c r="CP18" s="2" t="str">
        <f>IF(ISBLANK(Values!E17),"",Values!$B$7)</f>
        <v>41</v>
      </c>
      <c r="CQ18" s="2" t="str">
        <f>IF(ISBLANK(Values!E17),"",Values!$B$8)</f>
        <v>17</v>
      </c>
      <c r="CR18" s="2"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Dinamarca</v>
      </c>
      <c r="CZ18" s="2" t="str">
        <f>IF(ISBLANK(Values!E17),"","No")</f>
        <v>No</v>
      </c>
      <c r="DA18" s="2" t="str">
        <f>IF(ISBLANK(Values!E17),"","No")</f>
        <v>No</v>
      </c>
      <c r="DO18" s="2" t="str">
        <f>IF(ISBLANK(Values!E17),"","Parts")</f>
        <v>Parts</v>
      </c>
      <c r="DP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I18" s="2"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IF(ISBLANK(Values!E17),"","Amazon Tellus UPS")</f>
        <v>Amazon Tellus UPS</v>
      </c>
      <c r="EV18" s="2" t="str">
        <f>IF(ISBLANK(Values!E17),"","New")</f>
        <v>New</v>
      </c>
      <c r="FE18" s="2" t="str">
        <f>IF(ISBLANK(Values!E17),"","3")</f>
        <v>3</v>
      </c>
      <c r="FH18" s="2" t="str">
        <f>IF(ISBLANK(Values!E17),"","FALSE")</f>
        <v>FALSE</v>
      </c>
      <c r="FI18" s="2" t="str">
        <f>IF(ISBLANK(Values!E17),"","FALSE")</f>
        <v>FALSE</v>
      </c>
      <c r="FJ18" s="2" t="str">
        <f>IF(ISBLANK(Values!E17),"","FALSE")</f>
        <v>FALSE</v>
      </c>
      <c r="FM18" s="2" t="str">
        <f>IF(ISBLANK(Values!E17),"","1")</f>
        <v>1</v>
      </c>
      <c r="FO18" s="28">
        <f>IF(ISBLANK(Values!E17),"",IF(Values!J17, Values!$B$4, Values!$B$5))</f>
        <v>68.989999999999995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c r="GK18" s="65">
        <f>K18</f>
        <v>68.989999999999995</v>
      </c>
    </row>
    <row r="19" spans="1:193" ht="48" x14ac:dyDescent="0.2">
      <c r="A19" s="2" t="str">
        <f>IF(ISBLANK(Values!E18),"",IF(Values!$B$37="EU","computercomponent","computer"))</f>
        <v>computercomponent</v>
      </c>
      <c r="B19" s="33" t="str">
        <f>IF(ISBLANK(Values!E18),"",Values!F18)</f>
        <v>Lenovo P52 Silver - PT</v>
      </c>
      <c r="C19" s="30" t="str">
        <f>IF(ISBLANK(Values!E18),"","TellusRem")</f>
        <v>TellusRem</v>
      </c>
      <c r="D19" s="29">
        <f>IF(ISBLANK(Values!E18),"",Values!E18)</f>
        <v>5714401522157</v>
      </c>
      <c r="E19" s="2" t="str">
        <f>IF(ISBLANK(Values!E18),"","EAN")</f>
        <v>EAN</v>
      </c>
      <c r="F19" s="28" t="str">
        <f>IF(ISBLANK(Values!E18),"",IF(Values!J18, SUBSTITUTE(Values!$B$1, "{language}", Values!H18) &amp; " " &amp;Values!$B$3, SUBSTITUTE(Values!$B$2, "{language}", Values!$H18) &amp; " " &amp;Values!$B$3))</f>
        <v>Teclado de respuesto Portugués retroiluminado  para Lenovo Edge L580 E580 P52 P72 T590 T580s </v>
      </c>
      <c r="G19" s="30" t="str">
        <f>IF(ISBLANK(Values!E18),"","TellusRem")</f>
        <v>TellusRem</v>
      </c>
      <c r="H19" s="2" t="str">
        <f>IF(ISBLANK(Values!E18),"",Values!$B$16)</f>
        <v>laptop-computer-replacement-parts</v>
      </c>
      <c r="I19" s="2" t="str">
        <f>IF(ISBLANK(Values!E18),"","4730574031")</f>
        <v>4730574031</v>
      </c>
      <c r="J19" s="32" t="str">
        <f>IF(ISBLANK(Values!E18),"",Values!F18 )</f>
        <v>Lenovo P52 Silver - PT</v>
      </c>
      <c r="K19" s="28">
        <f>IF(ISBLANK(Values!E18),"",IF(Values!J18, Values!$B$4, Values!$B$5))</f>
        <v>68.989999999999995</v>
      </c>
      <c r="L19" s="28">
        <f>IF(ISBLANK(Values!E18),"",Values!$B$18)</f>
        <v>5</v>
      </c>
      <c r="M19" s="28" t="str">
        <f>IF(ISBLANK(Values!E18),"",Values!$M18)</f>
        <v>https://download.lenovo.com/Images/Parts/01YP621/01YP621_A.jpg</v>
      </c>
      <c r="N19" s="28" t="str">
        <f>IF(ISBLANK(Values!$F18),"",Values!N18)</f>
        <v>https://download.lenovo.com/Images/Parts/01YP621/01YP621_B.jpg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Child</v>
      </c>
      <c r="X19" s="30" t="str">
        <f>IF(ISBLANK(Values!E18),"",Values!$B$13)</f>
        <v>Lenovo P52 parent</v>
      </c>
      <c r="Y19" s="32" t="str">
        <f>IF(ISBLANK(Values!E18),"","Size-Color")</f>
        <v>Size-Color</v>
      </c>
      <c r="Z19" s="30" t="str">
        <f>IF(ISBLANK(Values!E18),"","variation")</f>
        <v>variation</v>
      </c>
      <c r="AA19" s="2" t="str">
        <f>IF(ISBLANK(Values!E18),"",Values!$B$20)</f>
        <v>PartialUpdate</v>
      </c>
      <c r="AB19" s="2"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5"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19" s="2"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IF(ISBLANK(Values!E18),"",SUBSTITUTE(SUBSTITUTE(IF(Values!$J18, Values!$B$26, Values!$B$33), "{language}", Values!$H18), "{flag}", INDEX(options!$E$1:$E$20, Values!$V18)))</f>
        <v>👉 FORMATO – 🇵🇹 Portugués con retroiluminación.</v>
      </c>
      <c r="AM19" s="2" t="str">
        <f>SUBSTITUTE(IF(ISBLANK(Values!E18),"",Values!$B$27), "{model}", Values!$B$3)</f>
        <v>👉 COMPATIBLE CON: Lenovo L580 E580 P52 P72 T590 T580s . Por favor, revise la imagen y la descripción cuidadosamente antes de comprar cualquier teclado. Esto asegura que obtenga el teclado correcto para su portátil. Instalación fácil.</v>
      </c>
      <c r="AT19" s="28" t="str">
        <f>IF(ISBLANK(Values!E18),"",Values!H18)</f>
        <v>Portugués</v>
      </c>
      <c r="AV19" s="2" t="str">
        <f>IF(ISBLANK(Values!E18),"",IF(Values!J18,"Backlit", "Non-Backlit"))</f>
        <v>Backlit</v>
      </c>
      <c r="BE19" s="2" t="str">
        <f>IF(ISBLANK(Values!E18),"","Professional Audience")</f>
        <v>Professional Audience</v>
      </c>
      <c r="BF19" s="2" t="str">
        <f>IF(ISBLANK(Values!E18),"","Consumer Audience")</f>
        <v>Consumer Audience</v>
      </c>
      <c r="BG19" s="2" t="str">
        <f>IF(ISBLANK(Values!E18),"","Adults")</f>
        <v>Adults</v>
      </c>
      <c r="BH19" s="2"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2" t="str">
        <f>IF(AND(Values!$B$37=options!$G$2, Values!$C18), "AMAZON_NA", IF(AND(Values!$B$37=options!$G$1, Values!$D18), "AMAZON_EU", "DEFAULT"))</f>
        <v>DEFAULT</v>
      </c>
      <c r="CP19" s="2" t="str">
        <f>IF(ISBLANK(Values!E18),"",Values!$B$7)</f>
        <v>41</v>
      </c>
      <c r="CQ19" s="2" t="str">
        <f>IF(ISBLANK(Values!E18),"",Values!$B$8)</f>
        <v>17</v>
      </c>
      <c r="CR19" s="2"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Dinamarca</v>
      </c>
      <c r="CZ19" s="2" t="str">
        <f>IF(ISBLANK(Values!E18),"","No")</f>
        <v>No</v>
      </c>
      <c r="DA19" s="2" t="str">
        <f>IF(ISBLANK(Values!E18),"","No")</f>
        <v>No</v>
      </c>
      <c r="DO19" s="2" t="str">
        <f>IF(ISBLANK(Values!E18),"","Parts")</f>
        <v>Parts</v>
      </c>
      <c r="DP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I19" s="2"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IF(ISBLANK(Values!E18),"","Amazon Tellus UPS")</f>
        <v>Amazon Tellus UPS</v>
      </c>
      <c r="EV19" s="2" t="str">
        <f>IF(ISBLANK(Values!E18),"","New")</f>
        <v>New</v>
      </c>
      <c r="FE19" s="2" t="str">
        <f>IF(ISBLANK(Values!E18),"","3")</f>
        <v>3</v>
      </c>
      <c r="FH19" s="2" t="str">
        <f>IF(ISBLANK(Values!E18),"","FALSE")</f>
        <v>FALSE</v>
      </c>
      <c r="FI19" s="2" t="str">
        <f>IF(ISBLANK(Values!E18),"","FALSE")</f>
        <v>FALSE</v>
      </c>
      <c r="FJ19" s="2" t="str">
        <f>IF(ISBLANK(Values!E18),"","FALSE")</f>
        <v>FALSE</v>
      </c>
      <c r="FM19" s="2" t="str">
        <f>IF(ISBLANK(Values!E18),"","1")</f>
        <v>1</v>
      </c>
      <c r="FO19" s="28">
        <f>IF(ISBLANK(Values!E18),"",IF(Values!J18, Values!$B$4, Values!$B$5))</f>
        <v>68.989999999999995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c r="GK19" s="65">
        <f>K19</f>
        <v>68.989999999999995</v>
      </c>
    </row>
    <row r="20" spans="1:193" ht="48" x14ac:dyDescent="0.2">
      <c r="A20" s="2" t="str">
        <f>IF(ISBLANK(Values!E19),"",IF(Values!$B$37="EU","computercomponent","computer"))</f>
        <v>computercomponent</v>
      </c>
      <c r="B20" s="33" t="str">
        <f>IF(ISBLANK(Values!E19),"",Values!F19)</f>
        <v>Lenovo P52 Silver - SE/FI</v>
      </c>
      <c r="C20" s="30" t="str">
        <f>IF(ISBLANK(Values!E19),"","TellusRem")</f>
        <v>TellusRem</v>
      </c>
      <c r="D20" s="29">
        <f>IF(ISBLANK(Values!E19),"",Values!E19)</f>
        <v>5714401522164</v>
      </c>
      <c r="E20" s="2" t="str">
        <f>IF(ISBLANK(Values!E19),"","EAN")</f>
        <v>EAN</v>
      </c>
      <c r="F20" s="28" t="str">
        <f>IF(ISBLANK(Values!E19),"",IF(Values!J19, SUBSTITUTE(Values!$B$1, "{language}", Values!H19) &amp; " " &amp;Values!$B$3, SUBSTITUTE(Values!$B$2, "{language}", Values!$H19) &amp; " " &amp;Values!$B$3))</f>
        <v>Teclado de respuesto Sueco – Finlandes retroiluminado  para Lenovo Edge L580 E580 P52 P72 T590 T580s </v>
      </c>
      <c r="G20" s="30" t="str">
        <f>IF(ISBLANK(Values!E19),"","TellusRem")</f>
        <v>TellusRem</v>
      </c>
      <c r="H20" s="2" t="str">
        <f>IF(ISBLANK(Values!E19),"",Values!$B$16)</f>
        <v>laptop-computer-replacement-parts</v>
      </c>
      <c r="I20" s="2" t="str">
        <f>IF(ISBLANK(Values!E19),"","4730574031")</f>
        <v>4730574031</v>
      </c>
      <c r="J20" s="32" t="str">
        <f>IF(ISBLANK(Values!E19),"",Values!F19 )</f>
        <v>Lenovo P52 Silver - SE/FI</v>
      </c>
      <c r="K20" s="28">
        <f>IF(ISBLANK(Values!E19),"",IF(Values!J19, Values!$B$4, Values!$B$5))</f>
        <v>68.989999999999995</v>
      </c>
      <c r="L20" s="28">
        <f>IF(ISBLANK(Values!E19),"",Values!$B$18)</f>
        <v>5</v>
      </c>
      <c r="M20" s="28" t="str">
        <f>IF(ISBLANK(Values!E19),"",Values!$M19)</f>
        <v>https://download.lenovo.com/Images/Parts/01YP629/01YP629_A.jpg</v>
      </c>
      <c r="N20" s="28" t="str">
        <f>IF(ISBLANK(Values!$F19),"",Values!N19)</f>
        <v>https://download.lenovo.com/Images/Parts/01YP629/01YP629_B.jpg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Child</v>
      </c>
      <c r="X20" s="30" t="str">
        <f>IF(ISBLANK(Values!E19),"",Values!$B$13)</f>
        <v>Lenovo P52 parent</v>
      </c>
      <c r="Y20" s="32" t="str">
        <f>IF(ISBLANK(Values!E19),"","Size-Color")</f>
        <v>Size-Color</v>
      </c>
      <c r="Z20" s="30" t="str">
        <f>IF(ISBLANK(Values!E19),"","variation")</f>
        <v>variation</v>
      </c>
      <c r="AA20" s="2" t="str">
        <f>IF(ISBLANK(Values!E19),"",Values!$B$20)</f>
        <v>PartialUpdate</v>
      </c>
      <c r="AB20" s="2"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5"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0" s="2"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IF(ISBLANK(Values!E19),"",SUBSTITUTE(SUBSTITUTE(IF(Values!$J19, Values!$B$26, Values!$B$33), "{language}", Values!$H19), "{flag}", INDEX(options!$E$1:$E$20, Values!$V19)))</f>
        <v>👉 FORMATO – 🇸🇪 🇫🇮 Sueco – Finlandes con retroiluminación.</v>
      </c>
      <c r="AM20" s="2" t="str">
        <f>SUBSTITUTE(IF(ISBLANK(Values!E19),"",Values!$B$27), "{model}", Values!$B$3)</f>
        <v>👉 COMPATIBLE CON: Lenovo L580 E580 P52 P72 T590 T580s . Por favor, revise la imagen y la descripción cuidadosamente antes de comprar cualquier teclado. Esto asegura que obtenga el teclado correcto para su portátil. Instalación fácil.</v>
      </c>
      <c r="AT20" s="28" t="str">
        <f>IF(ISBLANK(Values!E19),"",Values!H19)</f>
        <v>Sueco – Finlandes</v>
      </c>
      <c r="AV20" s="2" t="str">
        <f>IF(ISBLANK(Values!E19),"",IF(Values!J19,"Backlit", "Non-Backlit"))</f>
        <v>Backlit</v>
      </c>
      <c r="BE20" s="2" t="str">
        <f>IF(ISBLANK(Values!E19),"","Professional Audience")</f>
        <v>Professional Audience</v>
      </c>
      <c r="BF20" s="2" t="str">
        <f>IF(ISBLANK(Values!E19),"","Consumer Audience")</f>
        <v>Consumer Audience</v>
      </c>
      <c r="BG20" s="2" t="str">
        <f>IF(ISBLANK(Values!E19),"","Adults")</f>
        <v>Adults</v>
      </c>
      <c r="BH20" s="2"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2" t="str">
        <f>IF(AND(Values!$B$37=options!$G$2, Values!$C19), "AMAZON_NA", IF(AND(Values!$B$37=options!$G$1, Values!$D19), "AMAZON_EU", "DEFAULT"))</f>
        <v>DEFAULT</v>
      </c>
      <c r="CP20" s="2" t="str">
        <f>IF(ISBLANK(Values!E19),"",Values!$B$7)</f>
        <v>41</v>
      </c>
      <c r="CQ20" s="2" t="str">
        <f>IF(ISBLANK(Values!E19),"",Values!$B$8)</f>
        <v>17</v>
      </c>
      <c r="CR20" s="2"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Dinamarca</v>
      </c>
      <c r="CZ20" s="2" t="str">
        <f>IF(ISBLANK(Values!E19),"","No")</f>
        <v>No</v>
      </c>
      <c r="DA20" s="2" t="str">
        <f>IF(ISBLANK(Values!E19),"","No")</f>
        <v>No</v>
      </c>
      <c r="DO20" s="2" t="str">
        <f>IF(ISBLANK(Values!E19),"","Parts")</f>
        <v>Parts</v>
      </c>
      <c r="DP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I20" s="2"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IF(ISBLANK(Values!E19),"","Amazon Tellus UPS")</f>
        <v>Amazon Tellus UPS</v>
      </c>
      <c r="EV20" s="2" t="str">
        <f>IF(ISBLANK(Values!E19),"","New")</f>
        <v>New</v>
      </c>
      <c r="FE20" s="2" t="str">
        <f>IF(ISBLANK(Values!E19),"","3")</f>
        <v>3</v>
      </c>
      <c r="FH20" s="2" t="str">
        <f>IF(ISBLANK(Values!E19),"","FALSE")</f>
        <v>FALSE</v>
      </c>
      <c r="FI20" s="2" t="str">
        <f>IF(ISBLANK(Values!E19),"","FALSE")</f>
        <v>FALSE</v>
      </c>
      <c r="FJ20" s="2" t="str">
        <f>IF(ISBLANK(Values!E19),"","FALSE")</f>
        <v>FALSE</v>
      </c>
      <c r="FM20" s="2" t="str">
        <f>IF(ISBLANK(Values!E19),"","1")</f>
        <v>1</v>
      </c>
      <c r="FO20" s="28">
        <f>IF(ISBLANK(Values!E19),"",IF(Values!J19, Values!$B$4, Values!$B$5))</f>
        <v>68.989999999999995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c r="GK20" s="65">
        <f>K20</f>
        <v>68.989999999999995</v>
      </c>
    </row>
    <row r="21" spans="1:193" ht="48" x14ac:dyDescent="0.2">
      <c r="A21" s="2" t="str">
        <f>IF(ISBLANK(Values!E20),"",IF(Values!$B$37="EU","computercomponent","computer"))</f>
        <v>computercomponent</v>
      </c>
      <c r="B21" s="33" t="str">
        <f>IF(ISBLANK(Values!E20),"",Values!F20)</f>
        <v>Lenovo P52 Silver - CH</v>
      </c>
      <c r="C21" s="30" t="str">
        <f>IF(ISBLANK(Values!E20),"","TellusRem")</f>
        <v>TellusRem</v>
      </c>
      <c r="D21" s="29">
        <f>IF(ISBLANK(Values!E20),"",Values!E20)</f>
        <v>5714401522171</v>
      </c>
      <c r="E21" s="2" t="str">
        <f>IF(ISBLANK(Values!E20),"","EAN")</f>
        <v>EAN</v>
      </c>
      <c r="F21" s="28" t="str">
        <f>IF(ISBLANK(Values!E20),"",IF(Values!J20, SUBSTITUTE(Values!$B$1, "{language}", Values!H20) &amp; " " &amp;Values!$B$3, SUBSTITUTE(Values!$B$2, "{language}", Values!$H20) &amp; " " &amp;Values!$B$3))</f>
        <v>Teclado de respuesto Suizo retroiluminado  para Lenovo Edge L580 E580 P52 P72 T590 T580s </v>
      </c>
      <c r="G21" s="30" t="str">
        <f>IF(ISBLANK(Values!E20),"","TellusRem")</f>
        <v>TellusRem</v>
      </c>
      <c r="H21" s="2" t="str">
        <f>IF(ISBLANK(Values!E20),"",Values!$B$16)</f>
        <v>laptop-computer-replacement-parts</v>
      </c>
      <c r="I21" s="2" t="str">
        <f>IF(ISBLANK(Values!E20),"","4730574031")</f>
        <v>4730574031</v>
      </c>
      <c r="J21" s="32" t="str">
        <f>IF(ISBLANK(Values!E20),"",Values!F20 )</f>
        <v>Lenovo P52 Silver - CH</v>
      </c>
      <c r="K21" s="28">
        <f>IF(ISBLANK(Values!E20),"",IF(Values!J20, Values!$B$4, Values!$B$5))</f>
        <v>68.989999999999995</v>
      </c>
      <c r="L21" s="28">
        <f>IF(ISBLANK(Values!E20),"",Values!$B$18)</f>
        <v>5</v>
      </c>
      <c r="M21" s="28" t="str">
        <f>IF(ISBLANK(Values!E20),"",Values!$M20)</f>
        <v>https://download.lenovo.com/Images/Parts/01YP706/01YP706_A.jpg</v>
      </c>
      <c r="N21" s="28" t="str">
        <f>IF(ISBLANK(Values!$F20),"",Values!N20)</f>
        <v>https://download.lenovo.com/Images/Parts/01YP706/01YP706_B.jpg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Child</v>
      </c>
      <c r="X21" s="30" t="str">
        <f>IF(ISBLANK(Values!E20),"",Values!$B$13)</f>
        <v>Lenovo P52 parent</v>
      </c>
      <c r="Y21" s="32" t="str">
        <f>IF(ISBLANK(Values!E20),"","Size-Color")</f>
        <v>Size-Color</v>
      </c>
      <c r="Z21" s="30" t="str">
        <f>IF(ISBLANK(Values!E20),"","variation")</f>
        <v>variation</v>
      </c>
      <c r="AA21" s="2" t="str">
        <f>IF(ISBLANK(Values!E20),"",Values!$B$20)</f>
        <v>PartialUpdate</v>
      </c>
      <c r="AB21" s="2"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5"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1" s="2"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IF(ISBLANK(Values!E20),"",SUBSTITUTE(SUBSTITUTE(IF(Values!$J20, Values!$B$26, Values!$B$33), "{language}", Values!$H20), "{flag}", INDEX(options!$E$1:$E$20, Values!$V20)))</f>
        <v>👉 FORMATO – 🇨🇭 Suizo con retroiluminación.</v>
      </c>
      <c r="AM21" s="2" t="str">
        <f>SUBSTITUTE(IF(ISBLANK(Values!E20),"",Values!$B$27), "{model}", Values!$B$3)</f>
        <v>👉 COMPATIBLE CON: Lenovo L580 E580 P52 P72 T590 T580s . Por favor, revise la imagen y la descripción cuidadosamente antes de comprar cualquier teclado. Esto asegura que obtenga el teclado correcto para su portátil. Instalación fácil.</v>
      </c>
      <c r="AT21" s="28" t="str">
        <f>IF(ISBLANK(Values!E20),"",Values!H20)</f>
        <v>Suizo</v>
      </c>
      <c r="AV21" s="2" t="str">
        <f>IF(ISBLANK(Values!E20),"",IF(Values!J20,"Backlit", "Non-Backlit"))</f>
        <v>Backlit</v>
      </c>
      <c r="BE21" s="2" t="str">
        <f>IF(ISBLANK(Values!E20),"","Professional Audience")</f>
        <v>Professional Audience</v>
      </c>
      <c r="BF21" s="2" t="str">
        <f>IF(ISBLANK(Values!E20),"","Consumer Audience")</f>
        <v>Consumer Audience</v>
      </c>
      <c r="BG21" s="2" t="str">
        <f>IF(ISBLANK(Values!E20),"","Adults")</f>
        <v>Adults</v>
      </c>
      <c r="BH21" s="2"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2" t="str">
        <f>IF(AND(Values!$B$37=options!$G$2, Values!$C20), "AMAZON_NA", IF(AND(Values!$B$37=options!$G$1, Values!$D20), "AMAZON_EU", "DEFAULT"))</f>
        <v>DEFAULT</v>
      </c>
      <c r="CP21" s="2" t="str">
        <f>IF(ISBLANK(Values!E20),"",Values!$B$7)</f>
        <v>41</v>
      </c>
      <c r="CQ21" s="2" t="str">
        <f>IF(ISBLANK(Values!E20),"",Values!$B$8)</f>
        <v>17</v>
      </c>
      <c r="CR21" s="2"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Dinamarca</v>
      </c>
      <c r="CZ21" s="2" t="str">
        <f>IF(ISBLANK(Values!E20),"","No")</f>
        <v>No</v>
      </c>
      <c r="DA21" s="2" t="str">
        <f>IF(ISBLANK(Values!E20),"","No")</f>
        <v>No</v>
      </c>
      <c r="DO21" s="2" t="str">
        <f>IF(ISBLANK(Values!E20),"","Parts")</f>
        <v>Parts</v>
      </c>
      <c r="DP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I21" s="2"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IF(ISBLANK(Values!E20),"","Amazon Tellus UPS")</f>
        <v>Amazon Tellus UPS</v>
      </c>
      <c r="EV21" s="2" t="str">
        <f>IF(ISBLANK(Values!E20),"","New")</f>
        <v>New</v>
      </c>
      <c r="FE21" s="2" t="str">
        <f>IF(ISBLANK(Values!E20),"","3")</f>
        <v>3</v>
      </c>
      <c r="FH21" s="2" t="str">
        <f>IF(ISBLANK(Values!E20),"","FALSE")</f>
        <v>FALSE</v>
      </c>
      <c r="FI21" s="2" t="str">
        <f>IF(ISBLANK(Values!E20),"","FALSE")</f>
        <v>FALSE</v>
      </c>
      <c r="FJ21" s="2" t="str">
        <f>IF(ISBLANK(Values!E20),"","FALSE")</f>
        <v>FALSE</v>
      </c>
      <c r="FM21" s="2" t="str">
        <f>IF(ISBLANK(Values!E20),"","1")</f>
        <v>1</v>
      </c>
      <c r="FO21" s="28">
        <f>IF(ISBLANK(Values!E20),"",IF(Values!J20, Values!$B$4, Values!$B$5))</f>
        <v>68.989999999999995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c r="GK21" s="65">
        <f>K21</f>
        <v>68.989999999999995</v>
      </c>
    </row>
    <row r="22" spans="1:193" ht="48" x14ac:dyDescent="0.2">
      <c r="A22" s="2" t="str">
        <f>IF(ISBLANK(Values!E21),"",IF(Values!$B$37="EU","computercomponent","computer"))</f>
        <v>computercomponent</v>
      </c>
      <c r="B22" s="33" t="str">
        <f>IF(ISBLANK(Values!E21),"",Values!F21)</f>
        <v>Lenovo P52 Silver - US INT</v>
      </c>
      <c r="C22" s="30" t="str">
        <f>IF(ISBLANK(Values!E21),"","TellusRem")</f>
        <v>TellusRem</v>
      </c>
      <c r="D22" s="29">
        <f>IF(ISBLANK(Values!E21),"",Values!E21)</f>
        <v>5714401522188</v>
      </c>
      <c r="E22" s="2" t="str">
        <f>IF(ISBLANK(Values!E21),"","EAN")</f>
        <v>EAN</v>
      </c>
      <c r="F22" s="28" t="str">
        <f>IF(ISBLANK(Values!E21),"",IF(Values!J21, SUBSTITUTE(Values!$B$1, "{language}", Values!H21) &amp; " " &amp;Values!$B$3, SUBSTITUTE(Values!$B$2, "{language}", Values!$H21) &amp; " " &amp;Values!$B$3))</f>
        <v>Teclado de respuesto US internacional retroiluminado  para Lenovo Edge L580 E580 P52 P72 T590 T580s </v>
      </c>
      <c r="G22" s="30" t="str">
        <f>IF(ISBLANK(Values!E21),"","TellusRem")</f>
        <v>TellusRem</v>
      </c>
      <c r="H22" s="2" t="str">
        <f>IF(ISBLANK(Values!E21),"",Values!$B$16)</f>
        <v>laptop-computer-replacement-parts</v>
      </c>
      <c r="I22" s="2" t="str">
        <f>IF(ISBLANK(Values!E21),"","4730574031")</f>
        <v>4730574031</v>
      </c>
      <c r="J22" s="32" t="s">
        <v>351</v>
      </c>
      <c r="K22" s="28">
        <f>IF(ISBLANK(Values!E21),"",IF(Values!J21, Values!$B$4, Values!$B$5))</f>
        <v>68.989999999999995</v>
      </c>
      <c r="L22" s="28">
        <f>IF(ISBLANK(Values!E21),"",Values!$B$18)</f>
        <v>5</v>
      </c>
      <c r="M22" s="28" t="str">
        <f>IF(ISBLANK(Values!E21),"",Values!$M21)</f>
        <v>https://download.lenovo.com/Images/Parts/01YP600/01YP600_A.jpg</v>
      </c>
      <c r="N22" s="28" t="str">
        <f>IF(ISBLANK(Values!$F21),"",Values!N21)</f>
        <v>https://download.lenovo.com/Images/Parts/01YP600/01YP600_B.jpg</v>
      </c>
      <c r="O22" s="28" t="str">
        <f>IF(ISBLANK(Values!$F21),"",Values!O21)</f>
        <v>https://download.lenovo.com/Images/Parts/01YP600/01YP600_details.jpg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Child</v>
      </c>
      <c r="X22" s="30" t="str">
        <f>IF(ISBLANK(Values!E21),"",Values!$B$13)</f>
        <v>Lenovo P52 parent</v>
      </c>
      <c r="Y22" s="32" t="str">
        <f>IF(ISBLANK(Values!E21),"","Size-Color")</f>
        <v>Size-Color</v>
      </c>
      <c r="Z22" s="30" t="str">
        <f>IF(ISBLANK(Values!E21),"","variation")</f>
        <v>variation</v>
      </c>
      <c r="AA22" s="2" t="str">
        <f>IF(ISBLANK(Values!E21),"",Values!$B$20)</f>
        <v>PartialUpdate</v>
      </c>
      <c r="AB22" s="2"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5"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2" s="2"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IF(ISBLANK(Values!E21),"",SUBSTITUTE(SUBSTITUTE(IF(Values!$J21, Values!$B$26, Values!$B$33), "{language}", Values!$H21), "{flag}", INDEX(options!$E$1:$E$20, Values!$V21)))</f>
        <v>👉 FORMATO – 🇺🇸 with € symbol US internacional con retroiluminación.</v>
      </c>
      <c r="AM22" s="2" t="str">
        <f>SUBSTITUTE(IF(ISBLANK(Values!E21),"",Values!$B$27), "{model}", Values!$B$3)</f>
        <v>👉 COMPATIBLE CON: Lenovo L580 E580 P52 P72 T590 T580s . Por favor, revise la imagen y la descripción cuidadosamente antes de comprar cualquier teclado. Esto asegura que obtenga el teclado correcto para su portátil. Instalación fácil.</v>
      </c>
      <c r="AT22" s="28" t="str">
        <f>IF(ISBLANK(Values!E21),"",Values!H21)</f>
        <v>US internacional</v>
      </c>
      <c r="AV22" s="2" t="str">
        <f>IF(ISBLANK(Values!E21),"",IF(Values!J21,"Backlit", "Non-Backlit"))</f>
        <v>Backlit</v>
      </c>
      <c r="BE22" s="2" t="str">
        <f>IF(ISBLANK(Values!E21),"","Professional Audience")</f>
        <v>Professional Audience</v>
      </c>
      <c r="BF22" s="2" t="str">
        <f>IF(ISBLANK(Values!E21),"","Consumer Audience")</f>
        <v>Consumer Audience</v>
      </c>
      <c r="BG22" s="2" t="str">
        <f>IF(ISBLANK(Values!E21),"","Adults")</f>
        <v>Adults</v>
      </c>
      <c r="BH22" s="2"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2" t="str">
        <f>IF(AND(Values!$B$37=options!$G$2, Values!$C21), "AMAZON_NA", IF(AND(Values!$B$37=options!$G$1, Values!$D21), "AMAZON_EU", "DEFAULT"))</f>
        <v>DEFAULT</v>
      </c>
      <c r="CP22" s="2" t="str">
        <f>IF(ISBLANK(Values!E21),"",Values!$B$7)</f>
        <v>41</v>
      </c>
      <c r="CQ22" s="2" t="str">
        <f>IF(ISBLANK(Values!E21),"",Values!$B$8)</f>
        <v>17</v>
      </c>
      <c r="CR22" s="2"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Dinamarca</v>
      </c>
      <c r="CZ22" s="2" t="str">
        <f>IF(ISBLANK(Values!E21),"","No")</f>
        <v>No</v>
      </c>
      <c r="DA22" s="2" t="str">
        <f>IF(ISBLANK(Values!E21),"","No")</f>
        <v>No</v>
      </c>
      <c r="DO22" s="2" t="str">
        <f>IF(ISBLANK(Values!E21),"","Parts")</f>
        <v>Parts</v>
      </c>
      <c r="DP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I22" s="2"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IF(ISBLANK(Values!E21),"","Amazon Tellus UPS")</f>
        <v>Amazon Tellus UPS</v>
      </c>
      <c r="EV22" s="2" t="str">
        <f>IF(ISBLANK(Values!E21),"","New")</f>
        <v>New</v>
      </c>
      <c r="FE22" s="2" t="str">
        <f>IF(ISBLANK(Values!E21),"","3")</f>
        <v>3</v>
      </c>
      <c r="FH22" s="2" t="str">
        <f>IF(ISBLANK(Values!E21),"","FALSE")</f>
        <v>FALSE</v>
      </c>
      <c r="FI22" s="2" t="str">
        <f>IF(ISBLANK(Values!E21),"","FALSE")</f>
        <v>FALSE</v>
      </c>
      <c r="FJ22" s="2" t="str">
        <f>IF(ISBLANK(Values!E21),"","FALSE")</f>
        <v>FALSE</v>
      </c>
      <c r="FM22" s="2" t="str">
        <f>IF(ISBLANK(Values!E21),"","1")</f>
        <v>1</v>
      </c>
      <c r="FO22" s="28">
        <f>IF(ISBLANK(Values!E21),"",IF(Values!J21, Values!$B$4, Values!$B$5))</f>
        <v>68.989999999999995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c r="GK22" s="65">
        <f>K22</f>
        <v>68.989999999999995</v>
      </c>
    </row>
    <row r="23" spans="1:193" s="36" customFormat="1" ht="48" x14ac:dyDescent="0.2">
      <c r="A23" s="2" t="str">
        <f>IF(ISBLANK(Values!E22),"",IF(Values!$B$37="EU","computercomponent","computer"))</f>
        <v>computercomponent</v>
      </c>
      <c r="B23" s="33" t="str">
        <f>IF(ISBLANK(Values!E22),"",Values!F22)</f>
        <v>Lenovo P52 Silver - RUS</v>
      </c>
      <c r="C23" s="30" t="str">
        <f>IF(ISBLANK(Values!E22),"","TellusRem")</f>
        <v>TellusRem</v>
      </c>
      <c r="D23" s="29">
        <f>IF(ISBLANK(Values!E22),"",Values!E22)</f>
        <v>5714401522195</v>
      </c>
      <c r="E23" s="2" t="str">
        <f>IF(ISBLANK(Values!E22),"","EAN")</f>
        <v>EAN</v>
      </c>
      <c r="F23" s="28" t="str">
        <f>IF(ISBLANK(Values!E22),"",IF(Values!J22, SUBSTITUTE(Values!$B$1, "{language}", Values!H22) &amp; " " &amp;Values!$B$3, SUBSTITUTE(Values!$B$2, "{language}", Values!$H22) &amp; " " &amp;Values!$B$3))</f>
        <v>Teclado de respuesto Ruso retroiluminado  para Lenovo Edge L580 E580 P52 P72 T590 T580s </v>
      </c>
      <c r="G23" s="30" t="str">
        <f>IF(ISBLANK(Values!E22),"","TellusRem")</f>
        <v>TellusRem</v>
      </c>
      <c r="H23" s="2" t="str">
        <f>IF(ISBLANK(Values!E22),"",Values!$B$16)</f>
        <v>laptop-computer-replacement-parts</v>
      </c>
      <c r="I23" s="2" t="str">
        <f>IF(ISBLANK(Values!E22),"","4730574031")</f>
        <v>4730574031</v>
      </c>
      <c r="J23" s="32" t="str">
        <f>IF(ISBLANK(Values!E22),"",Values!F22 )</f>
        <v>Lenovo P52 Silver - RUS</v>
      </c>
      <c r="K23" s="28">
        <f>IF(ISBLANK(Values!E22),"",IF(Values!J22, Values!$B$4, Values!$B$5))</f>
        <v>68.989999999999995</v>
      </c>
      <c r="L23" s="28">
        <f>IF(ISBLANK(Values!E22),"",Values!$B$18)</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Child</v>
      </c>
      <c r="X23" s="30" t="str">
        <f>IF(ISBLANK(Values!E22),"",Values!$B$13)</f>
        <v>Lenovo P52 parent</v>
      </c>
      <c r="Y23" s="32" t="str">
        <f>IF(ISBLANK(Values!E22),"","Size-Color")</f>
        <v>Size-Color</v>
      </c>
      <c r="Z23" s="30" t="str">
        <f>IF(ISBLANK(Values!E22),"","variation")</f>
        <v>variation</v>
      </c>
      <c r="AA23" s="2" t="str">
        <f>IF(ISBLANK(Values!E22),"",Values!$B$20)</f>
        <v>PartialUpdate</v>
      </c>
      <c r="AB23" s="2"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5"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3" s="2"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IF(ISBLANK(Values!E22),"",SUBSTITUTE(SUBSTITUTE(IF(Values!$J22, Values!$B$26, Values!$B$33), "{language}", Values!$H22), "{flag}", INDEX(options!$E$1:$E$20, Values!$V22)))</f>
        <v>👉 FORMATO – 🇷🇺 Ruso con retroiluminación.</v>
      </c>
      <c r="AM23" s="2" t="str">
        <f>SUBSTITUTE(IF(ISBLANK(Values!E22),"",Values!$B$27), "{model}", Values!$B$3)</f>
        <v>👉 COMPATIBLE CON: Lenovo L580 E580 P52 P72 T590 T580s .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IF(ISBLANK(Values!E22),"",Values!H22)</f>
        <v>Ruso</v>
      </c>
      <c r="AU23" s="2"/>
      <c r="AV23" s="2" t="str">
        <f>IF(ISBLANK(Values!E22),"",IF(Values!J22,"Backlit", "Non-Backlit"))</f>
        <v>Backlit</v>
      </c>
      <c r="AW23" s="2"/>
      <c r="AX23" s="2"/>
      <c r="AY23" s="2"/>
      <c r="AZ23" s="2"/>
      <c r="BA23" s="2"/>
      <c r="BB23" s="2"/>
      <c r="BC23" s="2"/>
      <c r="BD23" s="2"/>
      <c r="BE23" s="2" t="str">
        <f>IF(ISBLANK(Values!E22),"","Professional Audience")</f>
        <v>Professional Audience</v>
      </c>
      <c r="BF23" s="2" t="str">
        <f>IF(ISBLANK(Values!E22),"","Consumer Audience")</f>
        <v>Consumer Audience</v>
      </c>
      <c r="BG23" s="2" t="str">
        <f>IF(ISBLANK(Values!E22),"","Adults")</f>
        <v>Adults</v>
      </c>
      <c r="BH23" s="2"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t="str">
        <f>IF(AND(Values!$B$37=options!$G$2, Values!$C22), "AMAZON_NA", IF(AND(Values!$B$37=options!$G$1, Values!$D22), "AMAZON_EU", "DEFAULT"))</f>
        <v>DEFAULT</v>
      </c>
      <c r="CP23" s="2" t="str">
        <f>IF(ISBLANK(Values!E22),"",Values!$B$7)</f>
        <v>41</v>
      </c>
      <c r="CQ23" s="2" t="str">
        <f>IF(ISBLANK(Values!E22),"",Values!$B$8)</f>
        <v>17</v>
      </c>
      <c r="CR23" s="2"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Dinamarca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 t="str">
        <f>IF(ISBLANK(Values!E22),"","Parts")</f>
        <v>Parts</v>
      </c>
      <c r="DP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s="2"/>
      <c r="DZ23" s="2"/>
      <c r="EA23" s="2"/>
      <c r="EB23" s="2"/>
      <c r="EC23" s="2"/>
      <c r="ED23" s="2"/>
      <c r="EE23" s="2"/>
      <c r="EF23" s="2"/>
      <c r="EG23" s="2"/>
      <c r="EH23" s="2"/>
      <c r="EI23" s="2"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IF(ISBLANK(Values!E22),"","Amazon Tellus UPS")</f>
        <v>Amazon Tellus UPS</v>
      </c>
      <c r="ET23" s="2"/>
      <c r="EU23" s="2"/>
      <c r="EV23" s="2" t="str">
        <f>IF(ISBLANK(Values!E22),"","New")</f>
        <v>New</v>
      </c>
      <c r="EW23" s="2"/>
      <c r="EX23" s="2"/>
      <c r="EY23" s="2"/>
      <c r="EZ23" s="2"/>
      <c r="FA23" s="2"/>
      <c r="FB23" s="2"/>
      <c r="FC23" s="2"/>
      <c r="FD23" s="2"/>
      <c r="FE23" s="2" t="str">
        <f>IF(ISBLANK(Values!E22),"","3")</f>
        <v>3</v>
      </c>
      <c r="FF23" s="2"/>
      <c r="FG23" s="2"/>
      <c r="FH23" s="2" t="str">
        <f>IF(ISBLANK(Values!E22),"","FALSE")</f>
        <v>FALSE</v>
      </c>
      <c r="FI23" s="2" t="str">
        <f>IF(ISBLANK(Values!E22),"","FALSE")</f>
        <v>FALSE</v>
      </c>
      <c r="FJ23" s="2" t="str">
        <f>IF(ISBLANK(Values!E22),"","FALSE")</f>
        <v>FALSE</v>
      </c>
      <c r="FK23" s="2"/>
      <c r="FL23" s="2"/>
      <c r="FM23" s="2" t="str">
        <f>IF(ISBLANK(Values!E22),"","1")</f>
        <v>1</v>
      </c>
      <c r="FN23" s="2"/>
      <c r="FO23" s="28">
        <f>IF(ISBLANK(Values!E22),"",IF(Values!J22, Values!$B$4, Values!$B$5))</f>
        <v>68.989999999999995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c r="GK23" s="66">
        <f>K23</f>
        <v>68.989999999999995</v>
      </c>
    </row>
    <row r="24" spans="1:193" s="36" customFormat="1" ht="48" x14ac:dyDescent="0.2">
      <c r="A24" s="2" t="str">
        <f>IF(ISBLANK(Values!E23),"",IF(Values!$B$37="EU","computercomponent","computer"))</f>
        <v>computercomponent</v>
      </c>
      <c r="B24" s="33" t="str">
        <f>IF(ISBLANK(Values!E23),"",Values!F23)</f>
        <v>Lenovo P52 Silver - US</v>
      </c>
      <c r="C24" s="30" t="str">
        <f>IF(ISBLANK(Values!E23),"","TellusRem")</f>
        <v>TellusRem</v>
      </c>
      <c r="D24" s="29">
        <f>IF(ISBLANK(Values!E23),"",Values!E23)</f>
        <v>5714401522201</v>
      </c>
      <c r="E24" s="2" t="str">
        <f>IF(ISBLANK(Values!E23),"","EAN")</f>
        <v>EAN</v>
      </c>
      <c r="F24" s="28" t="str">
        <f>IF(ISBLANK(Values!E23),"",IF(Values!J23, SUBSTITUTE(Values!$B$1, "{language}", Values!H23) &amp; " " &amp;Values!$B$3, SUBSTITUTE(Values!$B$2, "{language}", Values!$H23) &amp; " " &amp;Values!$B$3))</f>
        <v>Teclado de respuesto US retroiluminado  para Lenovo Edge L580 E580 P52 P72 T590 T580s </v>
      </c>
      <c r="G24" s="37" t="s">
        <v>352</v>
      </c>
      <c r="H24" s="2" t="str">
        <f>IF(ISBLANK(Values!E23),"",Values!$B$16)</f>
        <v>laptop-computer-replacement-parts</v>
      </c>
      <c r="I24" s="2" t="str">
        <f>IF(ISBLANK(Values!E23),"","4730574031")</f>
        <v>4730574031</v>
      </c>
      <c r="J24" s="32" t="str">
        <f>IF(ISBLANK(Values!E23),"",Values!F23 )</f>
        <v>Lenovo P52 Silver - US</v>
      </c>
      <c r="K24" s="28">
        <f>IF(ISBLANK(Values!E23),"",IF(Values!J23, Values!$B$4, Values!$B$5))</f>
        <v>68.989999999999995</v>
      </c>
      <c r="L24" s="28">
        <f>IF(ISBLANK(Values!E23),"",Values!$B$18)</f>
        <v>5</v>
      </c>
      <c r="M24" s="28" t="str">
        <f>IF(ISBLANK(Values!E23),"",Values!$M23)</f>
        <v>https://download.lenovo.com/Images/Parts/01YP600/01YP600_A.jpg</v>
      </c>
      <c r="N24" s="28" t="str">
        <f>IF(ISBLANK(Values!$F23),"",Values!N23)</f>
        <v>https://download.lenovo.com/Images/Parts/01YP600/01YP600_B.jpg</v>
      </c>
      <c r="O24" s="28" t="str">
        <f>IF(ISBLANK(Values!$F23),"",Values!O23)</f>
        <v>https://download.lenovo.com/Images/Parts/01YP600/01YP600_details.jpg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Child</v>
      </c>
      <c r="X24" s="30" t="str">
        <f>IF(ISBLANK(Values!E23),"",Values!$B$13)</f>
        <v>Lenovo P52 parent</v>
      </c>
      <c r="Y24" s="32" t="str">
        <f>IF(ISBLANK(Values!E23),"","Size-Color")</f>
        <v>Size-Color</v>
      </c>
      <c r="Z24" s="30" t="str">
        <f>IF(ISBLANK(Values!E23),"","variation")</f>
        <v>variation</v>
      </c>
      <c r="AA24" s="2" t="str">
        <f>IF(ISBLANK(Values!E23),"",Values!$B$20)</f>
        <v>PartialUpdate</v>
      </c>
      <c r="AB24" s="2"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5"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L580 E580 P52 P72 T590 T580s </v>
      </c>
      <c r="AK24" s="2"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IF(ISBLANK(Values!E23),"",SUBSTITUTE(SUBSTITUTE(IF(Values!$J23, Values!$B$26, Values!$B$33), "{language}", Values!$H23), "{flag}", INDEX(options!$E$1:$E$20, Values!$V23)))</f>
        <v>👉 FORMATO – 🇺🇸 US con retroiluminación.</v>
      </c>
      <c r="AM24" s="2" t="str">
        <f>SUBSTITUTE(IF(ISBLANK(Values!E23),"",Values!$B$27), "{model}", Values!$B$3)</f>
        <v>👉 COMPATIBLE CON: Lenovo L580 E580 P52 P72 T590 T580s .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IF(ISBLANK(Values!E23),"",Values!H23)</f>
        <v>US</v>
      </c>
      <c r="AU24" s="2"/>
      <c r="AV24" s="2" t="str">
        <f>IF(ISBLANK(Values!E23),"",IF(Values!J23,"Backlit", "Non-Backlit"))</f>
        <v>Backlit</v>
      </c>
      <c r="AW24" s="2"/>
      <c r="AX24" s="2"/>
      <c r="AY24" s="2"/>
      <c r="AZ24" s="2"/>
      <c r="BA24" s="2"/>
      <c r="BB24" s="2"/>
      <c r="BC24" s="2"/>
      <c r="BD24" s="2"/>
      <c r="BE24" s="2" t="str">
        <f>IF(ISBLANK(Values!E23),"","Professional Audience")</f>
        <v>Professional Audience</v>
      </c>
      <c r="BF24" s="2" t="str">
        <f>IF(ISBLANK(Values!E23),"","Consumer Audience")</f>
        <v>Consumer Audience</v>
      </c>
      <c r="BG24" s="2" t="str">
        <f>IF(ISBLANK(Values!E23),"","Adults")</f>
        <v>Adults</v>
      </c>
      <c r="BH24" s="2"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t="str">
        <f>IF(AND(Values!$B$37=options!$G$2, Values!$C23), "AMAZON_NA", IF(AND(Values!$B$37=options!$G$1, Values!$D23), "AMAZON_EU", "DEFAULT"))</f>
        <v>DEFAULT</v>
      </c>
      <c r="CP24" s="2" t="str">
        <f>IF(ISBLANK(Values!E23),"",Values!$B$7)</f>
        <v>41</v>
      </c>
      <c r="CQ24" s="2" t="str">
        <f>IF(ISBLANK(Values!E23),"",Values!$B$8)</f>
        <v>17</v>
      </c>
      <c r="CR24" s="2"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Dinamarca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 t="str">
        <f>IF(ISBLANK(Values!E23),"","Parts")</f>
        <v>Parts</v>
      </c>
      <c r="DP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s="2"/>
      <c r="DZ24" s="2"/>
      <c r="EA24" s="2"/>
      <c r="EB24" s="2"/>
      <c r="EC24" s="2"/>
      <c r="ED24" s="2"/>
      <c r="EE24" s="2"/>
      <c r="EF24" s="2"/>
      <c r="EG24" s="2"/>
      <c r="EH24" s="2"/>
      <c r="EI24" s="2"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IF(ISBLANK(Values!E23),"","Amazon Tellus UPS")</f>
        <v>Amazon Tellus UPS</v>
      </c>
      <c r="ET24" s="2"/>
      <c r="EU24" s="2"/>
      <c r="EV24" s="2" t="str">
        <f>IF(ISBLANK(Values!E23),"","New")</f>
        <v>New</v>
      </c>
      <c r="EW24" s="2"/>
      <c r="EX24" s="2"/>
      <c r="EY24" s="2"/>
      <c r="EZ24" s="2"/>
      <c r="FA24" s="2"/>
      <c r="FB24" s="2"/>
      <c r="FC24" s="2"/>
      <c r="FD24" s="2"/>
      <c r="FE24" s="2" t="str">
        <f>IF(ISBLANK(Values!E23),"","3")</f>
        <v>3</v>
      </c>
      <c r="FF24" s="2"/>
      <c r="FG24" s="2"/>
      <c r="FH24" s="2" t="str">
        <f>IF(ISBLANK(Values!E23),"","FALSE")</f>
        <v>FALSE</v>
      </c>
      <c r="FI24" s="2" t="str">
        <f>IF(ISBLANK(Values!E23),"","FALSE")</f>
        <v>FALSE</v>
      </c>
      <c r="FJ24" s="2" t="str">
        <f>IF(ISBLANK(Values!E23),"","FALSE")</f>
        <v>FALSE</v>
      </c>
      <c r="FK24" s="2"/>
      <c r="FL24" s="2"/>
      <c r="FM24" s="2" t="str">
        <f>IF(ISBLANK(Values!E23),"","1")</f>
        <v>1</v>
      </c>
      <c r="FN24" s="2"/>
      <c r="FO24" s="28">
        <f>IF(ISBLANK(Values!E23),"",IF(Values!J23, Values!$B$4, Values!$B$5))</f>
        <v>68.989999999999995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c r="GK24" s="66">
        <f>K24</f>
        <v>68.989999999999995</v>
      </c>
    </row>
    <row r="25" spans="1:193" s="36" customFormat="1" ht="17" x14ac:dyDescent="0.2">
      <c r="A25" s="2" t="str">
        <f>IF(ISBLANK(Values!E24),"",IF(Values!$B$37="EU","computercomponent","computer"))</f>
        <v/>
      </c>
      <c r="B25" s="33"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4" t="str">
        <f>IF(ISBLANK(Values!E24),"",IF(Values!I24,Values!$B$23,Values!$B$33))</f>
        <v/>
      </c>
      <c r="AJ25" s="35"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s="2"/>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6" t="str">
        <f>K25</f>
        <v/>
      </c>
    </row>
    <row r="26" spans="1:193" s="36" customFormat="1" ht="17" x14ac:dyDescent="0.2">
      <c r="A26" s="2" t="str">
        <f>IF(ISBLANK(Values!E25),"",IF(Values!$B$37="EU","computercomponent","computer"))</f>
        <v/>
      </c>
      <c r="B26" s="33"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4" t="str">
        <f>IF(ISBLANK(Values!E25),"",IF(Values!I25,Values!$B$23,Values!$B$33))</f>
        <v/>
      </c>
      <c r="AJ26" s="35"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s="2"/>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6" t="str">
        <f>K26</f>
        <v/>
      </c>
    </row>
    <row r="27" spans="1:193" s="36" customFormat="1" ht="17" x14ac:dyDescent="0.2">
      <c r="A27" s="2" t="str">
        <f>IF(ISBLANK(Values!E26),"",IF(Values!$B$37="EU","computercomponent","computer"))</f>
        <v/>
      </c>
      <c r="B27" s="33"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4" t="str">
        <f>IF(ISBLANK(Values!E26),"",IF(Values!I26,Values!$B$23,Values!$B$33))</f>
        <v/>
      </c>
      <c r="AJ27" s="35"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s="2"/>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6" t="str">
        <f>K27</f>
        <v/>
      </c>
    </row>
    <row r="28" spans="1:193" s="36" customFormat="1" ht="17" x14ac:dyDescent="0.2">
      <c r="A28" s="2" t="str">
        <f>IF(ISBLANK(Values!E27),"",IF(Values!$B$37="EU","computercomponent","computer"))</f>
        <v/>
      </c>
      <c r="B28" s="33"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4" t="str">
        <f>IF(ISBLANK(Values!E27),"",IF(Values!I27,Values!$B$23,Values!$B$33))</f>
        <v/>
      </c>
      <c r="AJ28" s="35"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s="2"/>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6" t="str">
        <f>K28</f>
        <v/>
      </c>
    </row>
    <row r="29" spans="1:193" s="36" customFormat="1" ht="17" x14ac:dyDescent="0.2">
      <c r="A29" s="2" t="str">
        <f>IF(ISBLANK(Values!E28),"",IF(Values!$B$37="EU","computercomponent","computer"))</f>
        <v/>
      </c>
      <c r="B29" s="33"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4" t="str">
        <f>IF(ISBLANK(Values!E28),"",IF(Values!I28,Values!$B$23,Values!$B$33))</f>
        <v/>
      </c>
      <c r="AJ29" s="35"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s="2"/>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6" t="str">
        <f>K29</f>
        <v/>
      </c>
    </row>
    <row r="30" spans="1:193" s="36" customFormat="1" ht="17" x14ac:dyDescent="0.2">
      <c r="A30" s="2" t="str">
        <f>IF(ISBLANK(Values!E29),"",IF(Values!$B$37="EU","computercomponent","computer"))</f>
        <v/>
      </c>
      <c r="B30" s="33"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4" t="str">
        <f>IF(ISBLANK(Values!E29),"",IF(Values!I29,Values!$B$23,Values!$B$33))</f>
        <v/>
      </c>
      <c r="AJ30" s="35"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s="2"/>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6" t="str">
        <f>K30</f>
        <v/>
      </c>
    </row>
    <row r="31" spans="1:193" s="36" customFormat="1" ht="17" x14ac:dyDescent="0.2">
      <c r="A31" s="2" t="str">
        <f>IF(ISBLANK(Values!E30),"",IF(Values!$B$37="EU","computercomponent","computer"))</f>
        <v/>
      </c>
      <c r="B31" s="33"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4" t="str">
        <f>IF(ISBLANK(Values!E30),"",IF(Values!I30,Values!$B$23,Values!$B$33))</f>
        <v/>
      </c>
      <c r="AJ31" s="35"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s="2"/>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6" t="str">
        <f>K31</f>
        <v/>
      </c>
    </row>
    <row r="32" spans="1:193" s="36" customFormat="1" ht="17" x14ac:dyDescent="0.2">
      <c r="A32" s="2" t="str">
        <f>IF(ISBLANK(Values!E31),"",IF(Values!$B$37="EU","computercomponent","computer"))</f>
        <v/>
      </c>
      <c r="B32" s="33"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4" t="str">
        <f>IF(ISBLANK(Values!E31),"",IF(Values!I31,Values!$B$23,Values!$B$33))</f>
        <v/>
      </c>
      <c r="AJ32" s="35"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s="2"/>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6" t="str">
        <f>K32</f>
        <v/>
      </c>
    </row>
    <row r="33" spans="1:193" s="36" customFormat="1" ht="17" x14ac:dyDescent="0.2">
      <c r="A33" s="2" t="str">
        <f>IF(ISBLANK(Values!E32),"",IF(Values!$B$37="EU","computercomponent","computer"))</f>
        <v/>
      </c>
      <c r="B33" s="33"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4" t="str">
        <f>IF(ISBLANK(Values!E32),"",IF(Values!I32,Values!$B$23,Values!$B$33))</f>
        <v/>
      </c>
      <c r="AJ33" s="35"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s="2"/>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6" t="str">
        <f>K33</f>
        <v/>
      </c>
    </row>
    <row r="34" spans="1:193" s="36" customFormat="1" ht="17" x14ac:dyDescent="0.2">
      <c r="A34" s="2" t="str">
        <f>IF(ISBLANK(Values!E33),"",IF(Values!$B$37="EU","computercomponent","computer"))</f>
        <v/>
      </c>
      <c r="B34" s="33"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4" t="str">
        <f>IF(ISBLANK(Values!E33),"",IF(Values!I33,Values!$B$23,Values!$B$33))</f>
        <v/>
      </c>
      <c r="AJ34" s="35"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s="2"/>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6" t="str">
        <f>K34</f>
        <v/>
      </c>
    </row>
    <row r="35" spans="1:193" s="36" customFormat="1" ht="17" x14ac:dyDescent="0.2">
      <c r="A35" s="2" t="str">
        <f>IF(ISBLANK(Values!E34),"",IF(Values!$B$37="EU","computercomponent","computer"))</f>
        <v/>
      </c>
      <c r="B35" s="33"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4" t="str">
        <f>IF(ISBLANK(Values!E34),"",IF(Values!I34,Values!$B$23,Values!$B$33))</f>
        <v/>
      </c>
      <c r="AJ35" s="35"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s="2"/>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6" t="str">
        <f>K35</f>
        <v/>
      </c>
    </row>
    <row r="36" spans="1:193" s="36" customFormat="1" ht="17" x14ac:dyDescent="0.2">
      <c r="A36" s="2" t="str">
        <f>IF(ISBLANK(Values!E35),"",IF(Values!$B$37="EU","computercomponent","computer"))</f>
        <v/>
      </c>
      <c r="B36" s="33"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4" t="str">
        <f>IF(ISBLANK(Values!E35),"",IF(Values!I35,Values!$B$23,Values!$B$33))</f>
        <v/>
      </c>
      <c r="AJ36" s="35"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s="2"/>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6" t="str">
        <f>K36</f>
        <v/>
      </c>
    </row>
    <row r="37" spans="1:193" s="36" customFormat="1" ht="17" x14ac:dyDescent="0.2">
      <c r="A37" s="2" t="str">
        <f>IF(ISBLANK(Values!E36),"",IF(Values!$B$37="EU","computercomponent","computer"))</f>
        <v/>
      </c>
      <c r="B37" s="33"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4" t="str">
        <f>IF(ISBLANK(Values!E36),"",IF(Values!I36,Values!$B$23,Values!$B$33))</f>
        <v/>
      </c>
      <c r="AJ37" s="35"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s="2"/>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6" t="str">
        <f>K37</f>
        <v/>
      </c>
    </row>
    <row r="38" spans="1:193" s="36" customFormat="1" ht="17" x14ac:dyDescent="0.2">
      <c r="A38" s="2" t="str">
        <f>IF(ISBLANK(Values!E37),"",IF(Values!$B$37="EU","computercomponent","computer"))</f>
        <v/>
      </c>
      <c r="B38" s="33"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4" t="str">
        <f>IF(ISBLANK(Values!E37),"",IF(Values!I37,Values!$B$23,Values!$B$33))</f>
        <v/>
      </c>
      <c r="AJ38" s="35"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s="2"/>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6" t="str">
        <f>K38</f>
        <v/>
      </c>
    </row>
    <row r="39" spans="1:193" s="36" customFormat="1" ht="17" x14ac:dyDescent="0.2">
      <c r="A39" s="2" t="str">
        <f>IF(ISBLANK(Values!E38),"",IF(Values!$B$37="EU","computercomponent","computer"))</f>
        <v/>
      </c>
      <c r="B39" s="33"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4" t="str">
        <f>IF(ISBLANK(Values!E38),"",IF(Values!I38,Values!$B$23,Values!$B$33))</f>
        <v/>
      </c>
      <c r="AJ39" s="35"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s="2"/>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6" t="str">
        <f>K39</f>
        <v/>
      </c>
    </row>
    <row r="40" spans="1:193" s="36" customFormat="1" ht="17" x14ac:dyDescent="0.2">
      <c r="A40" s="2" t="str">
        <f>IF(ISBLANK(Values!E39),"",IF(Values!$B$37="EU","computercomponent","computer"))</f>
        <v/>
      </c>
      <c r="B40" s="33"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4" t="str">
        <f>IF(ISBLANK(Values!E39),"",IF(Values!I39,Values!$B$23,Values!$B$33))</f>
        <v/>
      </c>
      <c r="AJ40" s="35"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s="2"/>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6" t="str">
        <f>K40</f>
        <v/>
      </c>
    </row>
    <row r="41" spans="1:193" s="36" customFormat="1" ht="17" x14ac:dyDescent="0.2">
      <c r="A41" s="2" t="str">
        <f>IF(ISBLANK(Values!E40),"",IF(Values!$B$37="EU","computercomponent","computer"))</f>
        <v/>
      </c>
      <c r="B41" s="33"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4" t="str">
        <f>IF(ISBLANK(Values!E40),"",IF(Values!I40,Values!$B$23,Values!$B$33))</f>
        <v/>
      </c>
      <c r="AJ41" s="35"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s="2"/>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6" t="str">
        <f>K41</f>
        <v/>
      </c>
    </row>
    <row r="42" spans="1:193" ht="17" x14ac:dyDescent="0.2">
      <c r="A42" s="2" t="str">
        <f>IF(ISBLANK(Values!E41),"",IF(Values!$B$37="EU","computercomponent","computer"))</f>
        <v/>
      </c>
      <c r="B42" s="33"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4" t="str">
        <f>IF(ISBLANK(Values!E41),"",IF(Values!I41,Values!$B$23,Values!$B$33))</f>
        <v/>
      </c>
      <c r="AJ42" s="35"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EI42" s="2" t="str">
        <f>IF(ISBLANK(Values!E41),"",Values!$B$31)</f>
        <v/>
      </c>
      <c r="ES42" s="2" t="str">
        <f>IF(ISBLANK(Values!E41),"","Amazon Tellus UPS")</f>
        <v/>
      </c>
      <c r="EV42" s="2" t="str">
        <f>IF(ISBLANK(Values!E41),"","New")</f>
        <v/>
      </c>
      <c r="FE42" s="2" t="str">
        <f>IF(ISBLANK(Values!E41),"","3")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5" t="str">
        <f>K42</f>
        <v/>
      </c>
    </row>
    <row r="43" spans="1:193" ht="17" x14ac:dyDescent="0.2">
      <c r="A43" s="2" t="str">
        <f>IF(ISBLANK(Values!E42),"",IF(Values!$B$37="EU","computercomponent","computer"))</f>
        <v/>
      </c>
      <c r="B43" s="33"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4" t="str">
        <f>IF(ISBLANK(Values!E42),"",IF(Values!I42,Values!$B$23,Values!$B$33))</f>
        <v/>
      </c>
      <c r="AJ43" s="35"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EI43" s="2" t="str">
        <f>IF(ISBLANK(Values!E42),"",Values!$B$31)</f>
        <v/>
      </c>
      <c r="ES43" s="2" t="str">
        <f>IF(ISBLANK(Values!E42),"","Amazon Tellus UPS")</f>
        <v/>
      </c>
      <c r="EV43" s="2" t="str">
        <f>IF(ISBLANK(Values!E42),"","New")</f>
        <v/>
      </c>
      <c r="FE43" s="2" t="str">
        <f>IF(ISBLANK(Values!E42),"","3")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5" t="str">
        <f>K43</f>
        <v/>
      </c>
    </row>
    <row r="44" spans="1:193" ht="17" x14ac:dyDescent="0.2">
      <c r="A44" s="2" t="str">
        <f>IF(ISBLANK(Values!E43),"",IF(Values!$B$37="EU","computercomponent","computer"))</f>
        <v/>
      </c>
      <c r="B44" s="33"/>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4" t="str">
        <f>IF(ISBLANK(Values!E43),"",IF(Values!I43,Values!$B$23,Values!$B$33))</f>
        <v/>
      </c>
      <c r="AJ44" s="35"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EI44" s="2" t="str">
        <f>IF(ISBLANK(Values!E43),"",Values!$B$31)</f>
        <v/>
      </c>
      <c r="ES44" s="2" t="str">
        <f>IF(ISBLANK(Values!E43),"","Amazon Tellus UPS")</f>
        <v/>
      </c>
      <c r="EV44" s="2" t="str">
        <f>IF(ISBLANK(Values!E43),"","New")</f>
        <v/>
      </c>
      <c r="FE44" s="2" t="str">
        <f>IF(ISBLANK(Values!E43),"","3")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5" t="str">
        <f>K44</f>
        <v/>
      </c>
    </row>
    <row r="45" spans="1:193" ht="17" x14ac:dyDescent="0.2">
      <c r="A45" s="2" t="str">
        <f>IF(ISBLANK(Values!E44),"",IF(Values!$B$37="EU","computercomponent","computer"))</f>
        <v/>
      </c>
      <c r="B45" s="33"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4" t="str">
        <f>IF(ISBLANK(Values!E44),"",IF(Values!I44,Values!$B$23,Values!$B$33))</f>
        <v/>
      </c>
      <c r="AJ45" s="35"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EI45" s="2" t="str">
        <f>IF(ISBLANK(Values!E44),"",Values!$B$31)</f>
        <v/>
      </c>
      <c r="ES45" s="2" t="str">
        <f>IF(ISBLANK(Values!E44),"","Amazon Tellus UPS")</f>
        <v/>
      </c>
      <c r="EV45" s="2" t="str">
        <f>IF(ISBLANK(Values!E44),"","New")</f>
        <v/>
      </c>
      <c r="FE45" s="2" t="str">
        <f>IF(ISBLANK(Values!E44),"","3")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5" t="str">
        <f>K45</f>
        <v/>
      </c>
    </row>
    <row r="46" spans="1:193" ht="17" x14ac:dyDescent="0.2">
      <c r="A46" s="2" t="str">
        <f>IF(ISBLANK(Values!E45),"",IF(Values!$B$37="EU","computercomponent","computer"))</f>
        <v/>
      </c>
      <c r="B46" s="33"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4" t="str">
        <f>IF(ISBLANK(Values!E45),"",IF(Values!I45,Values!$B$23,Values!$B$33))</f>
        <v/>
      </c>
      <c r="AJ46" s="35"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EI46" s="2" t="str">
        <f>IF(ISBLANK(Values!E45),"",Values!$B$31)</f>
        <v/>
      </c>
      <c r="ES46" s="2" t="str">
        <f>IF(ISBLANK(Values!E45),"","Amazon Tellus UPS")</f>
        <v/>
      </c>
      <c r="EV46" s="2" t="str">
        <f>IF(ISBLANK(Values!E45),"","New")</f>
        <v/>
      </c>
      <c r="FE46" s="2" t="str">
        <f>IF(ISBLANK(Values!E45),"","3")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5" t="str">
        <f>K46</f>
        <v/>
      </c>
    </row>
    <row r="47" spans="1:193" ht="17" x14ac:dyDescent="0.2">
      <c r="A47" s="2" t="str">
        <f>IF(ISBLANK(Values!E46),"",IF(Values!$B$37="EU","computercomponent","computer"))</f>
        <v/>
      </c>
      <c r="B47" s="33"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4" t="str">
        <f>IF(ISBLANK(Values!E46),"",IF(Values!I46,Values!$B$23,Values!$B$33))</f>
        <v/>
      </c>
      <c r="AJ47" s="35"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EI47" s="2" t="str">
        <f>IF(ISBLANK(Values!E46),"",Values!$B$31)</f>
        <v/>
      </c>
      <c r="ES47" s="2" t="str">
        <f>IF(ISBLANK(Values!E46),"","Amazon Tellus UPS")</f>
        <v/>
      </c>
      <c r="EV47" s="2" t="str">
        <f>IF(ISBLANK(Values!E46),"","New")</f>
        <v/>
      </c>
      <c r="FE47" s="2" t="str">
        <f>IF(ISBLANK(Values!E46),"","3")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5" t="str">
        <f>K47</f>
        <v/>
      </c>
    </row>
    <row r="48" spans="1:193" ht="17" x14ac:dyDescent="0.2">
      <c r="A48" s="2" t="str">
        <f>IF(ISBLANK(Values!E47),"",IF(Values!$B$37="EU","computercomponent","computer"))</f>
        <v/>
      </c>
      <c r="B48" s="33"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4" t="str">
        <f>IF(ISBLANK(Values!E47),"",IF(Values!I47,Values!$B$23,Values!$B$33))</f>
        <v/>
      </c>
      <c r="AJ48" s="35"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EI48" s="2" t="str">
        <f>IF(ISBLANK(Values!E47),"",Values!$B$31)</f>
        <v/>
      </c>
      <c r="ES48" s="2" t="str">
        <f>IF(ISBLANK(Values!E47),"","Amazon Tellus UPS")</f>
        <v/>
      </c>
      <c r="EV48" s="2" t="str">
        <f>IF(ISBLANK(Values!E47),"","New")</f>
        <v/>
      </c>
      <c r="FE48" s="2" t="str">
        <f>IF(ISBLANK(Values!E47),"","3")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5" t="str">
        <f>K48</f>
        <v/>
      </c>
    </row>
    <row r="49" spans="1:193" ht="17" x14ac:dyDescent="0.2">
      <c r="A49" s="2" t="str">
        <f>IF(ISBLANK(Values!E48),"",IF(Values!$B$37="EU","computercomponent","computer"))</f>
        <v/>
      </c>
      <c r="B49" s="33"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4" t="str">
        <f>IF(ISBLANK(Values!E48),"",IF(Values!I48,Values!$B$23,Values!$B$33))</f>
        <v/>
      </c>
      <c r="AJ49" s="35"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EI49" s="2" t="str">
        <f>IF(ISBLANK(Values!E48),"",Values!$B$31)</f>
        <v/>
      </c>
      <c r="ES49" s="2" t="str">
        <f>IF(ISBLANK(Values!E48),"","Amazon Tellus UPS")</f>
        <v/>
      </c>
      <c r="EV49" s="2" t="str">
        <f>IF(ISBLANK(Values!E48),"","New")</f>
        <v/>
      </c>
      <c r="FE49" s="2" t="str">
        <f>IF(ISBLANK(Values!E48),"","3")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5" t="str">
        <f>K49</f>
        <v/>
      </c>
    </row>
    <row r="50" spans="1:193" ht="17" x14ac:dyDescent="0.2">
      <c r="A50" s="2" t="str">
        <f>IF(ISBLANK(Values!E49),"",IF(Values!$B$37="EU","computercomponent","computer"))</f>
        <v/>
      </c>
      <c r="B50" s="33"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4" t="str">
        <f>IF(ISBLANK(Values!E49),"",IF(Values!I49,Values!$B$23,Values!$B$33))</f>
        <v/>
      </c>
      <c r="AJ50" s="35"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EI50" s="2" t="str">
        <f>IF(ISBLANK(Values!E49),"",Values!$B$31)</f>
        <v/>
      </c>
      <c r="ES50" s="2" t="str">
        <f>IF(ISBLANK(Values!E49),"","Amazon Tellus UPS")</f>
        <v/>
      </c>
      <c r="EV50" s="2" t="str">
        <f>IF(ISBLANK(Values!E49),"","New")</f>
        <v/>
      </c>
      <c r="FE50" s="2" t="str">
        <f>IF(ISBLANK(Values!E49),"","3")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3"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4" t="str">
        <f>IF(ISBLANK(Values!E50),"",IF(Values!I50,Values!$B$23,Values!$B$33))</f>
        <v/>
      </c>
      <c r="AJ51" s="35"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EI51" s="2" t="str">
        <f>IF(ISBLANK(Values!E50),"",Values!$B$31)</f>
        <v/>
      </c>
      <c r="ES51" s="2" t="str">
        <f>IF(ISBLANK(Values!E50),"","Amazon Tellus UPS")</f>
        <v/>
      </c>
      <c r="EV51" s="2" t="str">
        <f>IF(ISBLANK(Values!E50),"","New")</f>
        <v/>
      </c>
      <c r="FE51" s="2" t="str">
        <f>IF(ISBLANK(Values!E50),"","3")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3"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4" t="str">
        <f>IF(ISBLANK(Values!E51),"",IF(Values!I51,Values!$B$23,Values!$B$33))</f>
        <v/>
      </c>
      <c r="AJ52" s="35"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EI52" s="2" t="str">
        <f>IF(ISBLANK(Values!E51),"",Values!$B$31)</f>
        <v/>
      </c>
      <c r="ES52" s="2" t="str">
        <f>IF(ISBLANK(Values!E51),"","Amazon Tellus UPS")</f>
        <v/>
      </c>
      <c r="EV52" s="2" t="str">
        <f>IF(ISBLANK(Values!E51),"","New")</f>
        <v/>
      </c>
      <c r="FE52" s="2" t="str">
        <f>IF(ISBLANK(Values!E51),"","3")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3"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4" t="str">
        <f>IF(ISBLANK(Values!E52),"",IF(Values!I52,Values!$B$23,Values!$B$33))</f>
        <v/>
      </c>
      <c r="AJ53" s="35"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EI53" s="2" t="str">
        <f>IF(ISBLANK(Values!E52),"",Values!$B$31)</f>
        <v/>
      </c>
      <c r="ES53" s="2" t="str">
        <f>IF(ISBLANK(Values!E52),"","Amazon Tellus UPS")</f>
        <v/>
      </c>
      <c r="EV53" s="2" t="str">
        <f>IF(ISBLANK(Values!E52),"","New")</f>
        <v/>
      </c>
      <c r="FE53" s="2" t="str">
        <f>IF(ISBLANK(Values!E52),"","3")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3"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4" t="str">
        <f>IF(ISBLANK(Values!E53),"",IF(Values!I53,Values!$B$23,Values!$B$33))</f>
        <v/>
      </c>
      <c r="AJ54" s="35"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EI54" s="2" t="str">
        <f>IF(ISBLANK(Values!E53),"",Values!$B$31)</f>
        <v/>
      </c>
      <c r="ES54" s="2" t="str">
        <f>IF(ISBLANK(Values!E53),"","Amazon Tellus UPS")</f>
        <v/>
      </c>
      <c r="EV54" s="2" t="str">
        <f>IF(ISBLANK(Values!E53),"","New")</f>
        <v/>
      </c>
      <c r="FE54" s="2" t="str">
        <f>IF(ISBLANK(Values!E53),"","3")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3"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4" t="str">
        <f>IF(ISBLANK(Values!E54),"",IF(Values!I54,Values!$B$23,Values!$B$33))</f>
        <v/>
      </c>
      <c r="AJ55" s="35"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EI55" s="2" t="str">
        <f>IF(ISBLANK(Values!E54),"",Values!$B$31)</f>
        <v/>
      </c>
      <c r="ES55" s="2" t="str">
        <f>IF(ISBLANK(Values!E54),"","Amazon Tellus UPS")</f>
        <v/>
      </c>
      <c r="EV55" s="2" t="str">
        <f>IF(ISBLANK(Values!E54),"","New")</f>
        <v/>
      </c>
      <c r="FE55" s="2" t="str">
        <f>IF(ISBLANK(Values!E54),"","3")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3"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4" t="str">
        <f>IF(ISBLANK(Values!E55),"",IF(Values!I55,Values!$B$23,Values!$B$33))</f>
        <v/>
      </c>
      <c r="AJ56" s="35"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EI56" s="2" t="str">
        <f>IF(ISBLANK(Values!E55),"",Values!$B$31)</f>
        <v/>
      </c>
      <c r="ES56" s="2" t="str">
        <f>IF(ISBLANK(Values!E55),"","Amazon Tellus UPS")</f>
        <v/>
      </c>
      <c r="EV56" s="2" t="str">
        <f>IF(ISBLANK(Values!E55),"","New")</f>
        <v/>
      </c>
      <c r="FE56" s="2" t="str">
        <f>IF(ISBLANK(Values!E55),"","3")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3"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4" t="str">
        <f>IF(ISBLANK(Values!E56),"",IF(Values!I56,Values!$B$23,Values!$B$33))</f>
        <v/>
      </c>
      <c r="AJ57" s="35"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EI57" s="2" t="str">
        <f>IF(ISBLANK(Values!E56),"",Values!$B$31)</f>
        <v/>
      </c>
      <c r="ES57" s="2" t="str">
        <f>IF(ISBLANK(Values!E56),"","Amazon Tellus UPS")</f>
        <v/>
      </c>
      <c r="EV57" s="2" t="str">
        <f>IF(ISBLANK(Values!E56),"","New")</f>
        <v/>
      </c>
      <c r="FE57" s="2" t="str">
        <f>IF(ISBLANK(Values!E56),"","3")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3"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4" t="str">
        <f>IF(ISBLANK(Values!E57),"",IF(Values!I57,Values!$B$23,Values!$B$33))</f>
        <v/>
      </c>
      <c r="AJ58" s="35"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EI58" s="2" t="str">
        <f>IF(ISBLANK(Values!E57),"",Values!$B$31)</f>
        <v/>
      </c>
      <c r="ES58" s="2" t="str">
        <f>IF(ISBLANK(Values!E57),"","Amazon Tellus UPS")</f>
        <v/>
      </c>
      <c r="EV58" s="2" t="str">
        <f>IF(ISBLANK(Values!E57),"","New")</f>
        <v/>
      </c>
      <c r="FE58" s="2" t="str">
        <f>IF(ISBLANK(Values!E57),"","3")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3"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4" t="str">
        <f>IF(ISBLANK(Values!E58),"",IF(Values!I58,Values!$B$23,Values!$B$33))</f>
        <v/>
      </c>
      <c r="AJ59" s="35"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EI59" s="2" t="str">
        <f>IF(ISBLANK(Values!E58),"",Values!$B$31)</f>
        <v/>
      </c>
      <c r="ES59" s="2" t="str">
        <f>IF(ISBLANK(Values!E58),"","Amazon Tellus UPS")</f>
        <v/>
      </c>
      <c r="EV59" s="2" t="str">
        <f>IF(ISBLANK(Values!E58),"","New")</f>
        <v/>
      </c>
      <c r="FE59" s="2" t="str">
        <f>IF(ISBLANK(Values!E58),"","3")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3"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4" t="str">
        <f>IF(ISBLANK(Values!E59),"",IF(Values!I59,Values!$B$23,Values!$B$33))</f>
        <v/>
      </c>
      <c r="AJ60" s="35"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EI60" s="2" t="str">
        <f>IF(ISBLANK(Values!E59),"",Values!$B$31)</f>
        <v/>
      </c>
      <c r="ES60" s="2" t="str">
        <f>IF(ISBLANK(Values!E59),"","Amazon Tellus UPS")</f>
        <v/>
      </c>
      <c r="EV60" s="2" t="str">
        <f>IF(ISBLANK(Values!E59),"","New")</f>
        <v/>
      </c>
      <c r="FE60" s="2" t="str">
        <f>IF(ISBLANK(Values!E59),"","3")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3"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4" t="str">
        <f>IF(ISBLANK(Values!E60),"",IF(Values!I60,Values!$B$23,Values!$B$33))</f>
        <v/>
      </c>
      <c r="AJ61" s="35"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EI61" s="2" t="str">
        <f>IF(ISBLANK(Values!E60),"",Values!$B$31)</f>
        <v/>
      </c>
      <c r="ES61" s="2" t="str">
        <f>IF(ISBLANK(Values!E60),"","Amazon Tellus UPS")</f>
        <v/>
      </c>
      <c r="EV61" s="2" t="str">
        <f>IF(ISBLANK(Values!E60),"","New")</f>
        <v/>
      </c>
      <c r="FE61" s="2" t="str">
        <f>IF(ISBLANK(Values!E60),"","3")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3"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4" t="str">
        <f>IF(ISBLANK(Values!E61),"",IF(Values!I61,Values!$B$23,Values!$B$33))</f>
        <v/>
      </c>
      <c r="AJ62" s="35"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EI62" s="2" t="str">
        <f>IF(ISBLANK(Values!E61),"",Values!$B$31)</f>
        <v/>
      </c>
      <c r="ES62" s="2" t="str">
        <f>IF(ISBLANK(Values!E61),"","Amazon Tellus UPS")</f>
        <v/>
      </c>
      <c r="EV62" s="2" t="str">
        <f>IF(ISBLANK(Values!E61),"","New")</f>
        <v/>
      </c>
      <c r="FE62" s="2" t="str">
        <f>IF(ISBLANK(Values!E61),"","3")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3"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4" t="str">
        <f>IF(ISBLANK(Values!E62),"",IF(Values!I62,Values!$B$23,Values!$B$33))</f>
        <v/>
      </c>
      <c r="AJ63" s="35"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EI63" s="2" t="str">
        <f>IF(ISBLANK(Values!E62),"",Values!$B$31)</f>
        <v/>
      </c>
      <c r="ES63" s="2" t="str">
        <f>IF(ISBLANK(Values!E62),"","Amazon Tellus UPS")</f>
        <v/>
      </c>
      <c r="EV63" s="2" t="str">
        <f>IF(ISBLANK(Values!E62),"","New")</f>
        <v/>
      </c>
      <c r="FE63" s="2" t="str">
        <f>IF(ISBLANK(Values!E62),"","3")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3"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4" t="str">
        <f>IF(ISBLANK(Values!E63),"",IF(Values!I63,Values!$B$23,Values!$B$33))</f>
        <v/>
      </c>
      <c r="AJ64" s="35"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EI64" s="2" t="str">
        <f>IF(ISBLANK(Values!E63),"",Values!$B$31)</f>
        <v/>
      </c>
      <c r="ES64" s="2" t="str">
        <f>IF(ISBLANK(Values!E63),"","Amazon Tellus UPS")</f>
        <v/>
      </c>
      <c r="EV64" s="2" t="str">
        <f>IF(ISBLANK(Values!E63),"","New")</f>
        <v/>
      </c>
      <c r="FE64" s="2" t="str">
        <f>IF(ISBLANK(Values!E63),"","3")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3"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4" t="str">
        <f>IF(ISBLANK(Values!E64),"",IF(Values!I64,Values!$B$23,Values!$B$33))</f>
        <v/>
      </c>
      <c r="AJ65" s="35"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EI65" s="2" t="str">
        <f>IF(ISBLANK(Values!E64),"",Values!$B$31)</f>
        <v/>
      </c>
      <c r="ES65" s="2" t="str">
        <f>IF(ISBLANK(Values!E64),"","Amazon Tellus UPS")</f>
        <v/>
      </c>
      <c r="EV65" s="2" t="str">
        <f>IF(ISBLANK(Values!E64),"","New")</f>
        <v/>
      </c>
      <c r="FE65" s="2" t="str">
        <f>IF(ISBLANK(Values!E64),"","3")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3"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4" t="str">
        <f>IF(ISBLANK(Values!E65),"",IF(Values!I65,Values!$B$23,Values!$B$33))</f>
        <v/>
      </c>
      <c r="AJ66" s="35"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EI66" s="2" t="str">
        <f>IF(ISBLANK(Values!E65),"",Values!$B$31)</f>
        <v/>
      </c>
      <c r="ES66" s="2" t="str">
        <f>IF(ISBLANK(Values!E65),"","Amazon Tellus UPS")</f>
        <v/>
      </c>
      <c r="EV66" s="2" t="str">
        <f>IF(ISBLANK(Values!E65),"","New")</f>
        <v/>
      </c>
      <c r="FE66" s="2" t="str">
        <f>IF(ISBLANK(Values!E65),"","3")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3"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4" t="str">
        <f>IF(ISBLANK(Values!E66),"",IF(Values!I66,Values!$B$23,Values!$B$33))</f>
        <v/>
      </c>
      <c r="AJ67" s="35"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EI67" s="2" t="str">
        <f>IF(ISBLANK(Values!E66),"",Values!$B$31)</f>
        <v/>
      </c>
      <c r="ES67" s="2" t="str">
        <f>IF(ISBLANK(Values!E66),"","Amazon Tellus UPS")</f>
        <v/>
      </c>
      <c r="EV67" s="2" t="str">
        <f>IF(ISBLANK(Values!E66),"","New")</f>
        <v/>
      </c>
      <c r="FE67" s="2" t="str">
        <f>IF(ISBLANK(Values!E66),"","3")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3"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4" t="str">
        <f>IF(ISBLANK(Values!E67),"",IF(Values!I67,Values!$B$23,Values!$B$33))</f>
        <v/>
      </c>
      <c r="AJ68" s="35"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EI68" s="2" t="str">
        <f>IF(ISBLANK(Values!E67),"",Values!$B$31)</f>
        <v/>
      </c>
      <c r="ES68" s="2" t="str">
        <f>IF(ISBLANK(Values!E67),"","Amazon Tellus UPS")</f>
        <v/>
      </c>
      <c r="EV68" s="2" t="str">
        <f>IF(ISBLANK(Values!E67),"","New")</f>
        <v/>
      </c>
      <c r="FE68" s="2" t="str">
        <f>IF(ISBLANK(Values!E67),"","3")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3"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4" t="str">
        <f>IF(ISBLANK(Values!E68),"",IF(Values!I68,Values!$B$23,Values!$B$33))</f>
        <v/>
      </c>
      <c r="AJ69" s="35"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EI69" s="2" t="str">
        <f>IF(ISBLANK(Values!E68),"",Values!$B$31)</f>
        <v/>
      </c>
      <c r="ES69" s="2" t="str">
        <f>IF(ISBLANK(Values!E68),"","Amazon Tellus UPS")</f>
        <v/>
      </c>
      <c r="EV69" s="2" t="str">
        <f>IF(ISBLANK(Values!E68),"","New")</f>
        <v/>
      </c>
      <c r="FE69" s="2" t="str">
        <f>IF(ISBLANK(Values!E68),"","3")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3"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4" t="str">
        <f>IF(ISBLANK(Values!E69),"",IF(Values!I69,Values!$B$23,Values!$B$33))</f>
        <v/>
      </c>
      <c r="AJ70" s="35"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EI70" s="2" t="str">
        <f>IF(ISBLANK(Values!E69),"",Values!$B$31)</f>
        <v/>
      </c>
      <c r="ES70" s="2" t="str">
        <f>IF(ISBLANK(Values!E69),"","Amazon Tellus UPS")</f>
        <v/>
      </c>
      <c r="EV70" s="2" t="str">
        <f>IF(ISBLANK(Values!E69),"","New")</f>
        <v/>
      </c>
      <c r="FE70" s="2" t="str">
        <f>IF(ISBLANK(Values!E69),"","3")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3"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4" t="str">
        <f>IF(ISBLANK(Values!E70),"",IF(Values!I70,Values!$B$23,Values!$B$33))</f>
        <v/>
      </c>
      <c r="AJ71" s="35"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EI71" s="2" t="str">
        <f>IF(ISBLANK(Values!E70),"",Values!$B$31)</f>
        <v/>
      </c>
      <c r="ES71" s="2" t="str">
        <f>IF(ISBLANK(Values!E70),"","Amazon Tellus UPS")</f>
        <v/>
      </c>
      <c r="EV71" s="2" t="str">
        <f>IF(ISBLANK(Values!E70),"","New")</f>
        <v/>
      </c>
      <c r="FE71" s="2" t="str">
        <f>IF(ISBLANK(Values!E70),"","3")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3"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4" t="str">
        <f>IF(ISBLANK(Values!E71),"",IF(Values!I71,Values!$B$23,Values!$B$33))</f>
        <v/>
      </c>
      <c r="AJ72" s="35"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EI72" s="2" t="str">
        <f>IF(ISBLANK(Values!E71),"",Values!$B$31)</f>
        <v/>
      </c>
      <c r="ES72" s="2" t="str">
        <f>IF(ISBLANK(Values!E71),"","Amazon Tellus UPS")</f>
        <v/>
      </c>
      <c r="EV72" s="2" t="str">
        <f>IF(ISBLANK(Values!E71),"","New")</f>
        <v/>
      </c>
      <c r="FE72" s="2" t="str">
        <f>IF(ISBLANK(Values!E71),"","3")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3"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4" t="str">
        <f>IF(ISBLANK(Values!E72),"",IF(Values!I72,Values!$B$23,Values!$B$33))</f>
        <v/>
      </c>
      <c r="AJ73" s="35"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EI73" s="2" t="str">
        <f>IF(ISBLANK(Values!E72),"",Values!$B$31)</f>
        <v/>
      </c>
      <c r="ES73" s="2" t="str">
        <f>IF(ISBLANK(Values!E72),"","Amazon Tellus UPS")</f>
        <v/>
      </c>
      <c r="EV73" s="2" t="str">
        <f>IF(ISBLANK(Values!E72),"","New")</f>
        <v/>
      </c>
      <c r="FE73" s="2" t="str">
        <f>IF(ISBLANK(Values!E72),"","3")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3"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4" t="str">
        <f>IF(ISBLANK(Values!E73),"",IF(Values!I73,Values!$B$23,Values!$B$33))</f>
        <v/>
      </c>
      <c r="AJ74" s="35"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EI74" s="2" t="str">
        <f>IF(ISBLANK(Values!E73),"",Values!$B$31)</f>
        <v/>
      </c>
      <c r="ES74" s="2" t="str">
        <f>IF(ISBLANK(Values!E73),"","Amazon Tellus UPS")</f>
        <v/>
      </c>
      <c r="EV74" s="2" t="str">
        <f>IF(ISBLANK(Values!E73),"","New")</f>
        <v/>
      </c>
      <c r="FE74" s="2" t="str">
        <f>IF(ISBLANK(Values!E73),"","3")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3"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4" t="str">
        <f>IF(ISBLANK(Values!E74),"",IF(Values!I74,Values!$B$23,Values!$B$33))</f>
        <v/>
      </c>
      <c r="AJ75" s="35"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EI75" s="2" t="str">
        <f>IF(ISBLANK(Values!E74),"",Values!$B$31)</f>
        <v/>
      </c>
      <c r="ES75" s="2" t="str">
        <f>IF(ISBLANK(Values!E74),"","Amazon Tellus UPS")</f>
        <v/>
      </c>
      <c r="EV75" s="2" t="str">
        <f>IF(ISBLANK(Values!E74),"","New")</f>
        <v/>
      </c>
      <c r="FE75" s="2" t="str">
        <f>IF(ISBLANK(Values!E74),"","3")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3"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4" t="str">
        <f>IF(ISBLANK(Values!E75),"",IF(Values!I75,Values!$B$23,Values!$B$33))</f>
        <v/>
      </c>
      <c r="AJ76" s="35"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EI76" s="2" t="str">
        <f>IF(ISBLANK(Values!E75),"",Values!$B$31)</f>
        <v/>
      </c>
      <c r="ES76" s="2" t="str">
        <f>IF(ISBLANK(Values!E75),"","Amazon Tellus UPS")</f>
        <v/>
      </c>
      <c r="EV76" s="2" t="str">
        <f>IF(ISBLANK(Values!E75),"","New")</f>
        <v/>
      </c>
      <c r="FE76" s="2" t="str">
        <f>IF(ISBLANK(Values!E75),"","3")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3"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4" t="str">
        <f>IF(ISBLANK(Values!E76),"",IF(Values!I76,Values!$B$23,Values!$B$33))</f>
        <v/>
      </c>
      <c r="AJ77" s="35"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EI77" s="2" t="str">
        <f>IF(ISBLANK(Values!E76),"",Values!$B$31)</f>
        <v/>
      </c>
      <c r="ES77" s="2" t="str">
        <f>IF(ISBLANK(Values!E76),"","Amazon Tellus UPS")</f>
        <v/>
      </c>
      <c r="EV77" s="2" t="str">
        <f>IF(ISBLANK(Values!E76),"","New")</f>
        <v/>
      </c>
      <c r="FE77" s="2" t="str">
        <f>IF(ISBLANK(Values!E76),"","3")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3"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4" t="str">
        <f>IF(ISBLANK(Values!E77),"",IF(Values!I77,Values!$B$23,Values!$B$33))</f>
        <v/>
      </c>
      <c r="AJ78" s="35"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EI78" s="2" t="str">
        <f>IF(ISBLANK(Values!E77),"",Values!$B$31)</f>
        <v/>
      </c>
      <c r="ES78" s="2" t="str">
        <f>IF(ISBLANK(Values!E77),"","Amazon Tellus UPS")</f>
        <v/>
      </c>
      <c r="EV78" s="2" t="str">
        <f>IF(ISBLANK(Values!E77),"","New")</f>
        <v/>
      </c>
      <c r="FE78" s="2" t="str">
        <f>IF(ISBLANK(Values!E77),"","3")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3"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4" t="str">
        <f>IF(ISBLANK(Values!E78),"",IF(Values!I78,Values!$B$23,Values!$B$33))</f>
        <v/>
      </c>
      <c r="AJ79" s="35"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EI79" s="2" t="str">
        <f>IF(ISBLANK(Values!E78),"",Values!$B$31)</f>
        <v/>
      </c>
      <c r="ES79" s="2" t="str">
        <f>IF(ISBLANK(Values!E78),"","Amazon Tellus UPS")</f>
        <v/>
      </c>
      <c r="EV79" s="2" t="str">
        <f>IF(ISBLANK(Values!E78),"","New")</f>
        <v/>
      </c>
      <c r="FE79" s="2" t="str">
        <f>IF(ISBLANK(Values!E78),"","3")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3"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4" t="str">
        <f>IF(ISBLANK(Values!E79),"",IF(Values!I79,Values!$B$23,Values!$B$33))</f>
        <v/>
      </c>
      <c r="AJ80" s="35"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EI80" s="2" t="str">
        <f>IF(ISBLANK(Values!E79),"",Values!$B$31)</f>
        <v/>
      </c>
      <c r="ES80" s="2" t="str">
        <f>IF(ISBLANK(Values!E79),"","Amazon Tellus UPS")</f>
        <v/>
      </c>
      <c r="EV80" s="2" t="str">
        <f>IF(ISBLANK(Values!E79),"","New")</f>
        <v/>
      </c>
      <c r="FE80" s="2" t="str">
        <f>IF(ISBLANK(Values!E79),"","3")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3"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4" t="str">
        <f>IF(ISBLANK(Values!E80),"",IF(Values!I80,Values!$B$23,Values!$B$33))</f>
        <v/>
      </c>
      <c r="AJ81" s="35"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EI81" s="2" t="str">
        <f>IF(ISBLANK(Values!E80),"",Values!$B$31)</f>
        <v/>
      </c>
      <c r="ES81" s="2" t="str">
        <f>IF(ISBLANK(Values!E80),"","Amazon Tellus UPS")</f>
        <v/>
      </c>
      <c r="EV81" s="2" t="str">
        <f>IF(ISBLANK(Values!E80),"","New")</f>
        <v/>
      </c>
      <c r="FE81" s="2" t="str">
        <f>IF(ISBLANK(Values!E80),"","3")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3"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4" t="str">
        <f>IF(ISBLANK(Values!E81),"",IF(Values!I81,Values!$B$23,Values!$B$33))</f>
        <v/>
      </c>
      <c r="AJ82" s="35"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EI82" s="2" t="str">
        <f>IF(ISBLANK(Values!E81),"",Values!$B$31)</f>
        <v/>
      </c>
      <c r="ES82" s="2" t="str">
        <f>IF(ISBLANK(Values!E81),"","Amazon Tellus UPS")</f>
        <v/>
      </c>
      <c r="EV82" s="2" t="str">
        <f>IF(ISBLANK(Values!E81),"","New")</f>
        <v/>
      </c>
      <c r="FE82" s="2" t="str">
        <f>IF(ISBLANK(Values!E81),"","3")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3"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4" t="str">
        <f>IF(ISBLANK(Values!E82),"",IF(Values!I82,Values!$B$23,Values!$B$33))</f>
        <v/>
      </c>
      <c r="AJ83" s="35"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3"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4" t="str">
        <f>IF(ISBLANK(Values!E83),"",IF(Values!I83,Values!$B$23,Values!$B$33))</f>
        <v/>
      </c>
      <c r="AJ84" s="35"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3"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4" t="str">
        <f>IF(ISBLANK(Values!E84),"",IF(Values!I84,Values!$B$23,Values!$B$33))</f>
        <v/>
      </c>
      <c r="AJ85" s="35"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3"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4" t="str">
        <f>IF(ISBLANK(Values!E85),"",IF(Values!I85,Values!$B$23,Values!$B$33))</f>
        <v/>
      </c>
      <c r="AJ86" s="35"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3"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4" t="str">
        <f>IF(ISBLANK(Values!E86),"",IF(Values!I86,Values!$B$23,Values!$B$33))</f>
        <v/>
      </c>
      <c r="AJ87" s="35"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3"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4" t="str">
        <f>IF(ISBLANK(Values!E87),"",IF(Values!I87,Values!$B$23,Values!$B$33))</f>
        <v/>
      </c>
      <c r="AJ88" s="35"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3"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4" t="str">
        <f>IF(ISBLANK(Values!E88),"",IF(Values!I88,Values!$B$23,Values!$B$33))</f>
        <v/>
      </c>
      <c r="AJ89" s="35"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3"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4" t="str">
        <f>IF(ISBLANK(Values!E89),"",IF(Values!I89,Values!$B$23,Values!$B$33))</f>
        <v/>
      </c>
      <c r="AJ90" s="35"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3"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4" t="str">
        <f>IF(ISBLANK(Values!E90),"",IF(Values!I90,Values!$B$23,Values!$B$33))</f>
        <v/>
      </c>
      <c r="AJ91" s="35"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3"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4" t="str">
        <f>IF(ISBLANK(Values!E91),"",IF(Values!I91,Values!$B$23,Values!$B$33))</f>
        <v/>
      </c>
      <c r="AJ92" s="35"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3"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4" t="str">
        <f>IF(ISBLANK(Values!E92),"",IF(Values!I92,Values!$B$23,Values!$B$33))</f>
        <v/>
      </c>
      <c r="AJ93" s="35"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3"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4" t="str">
        <f>IF(ISBLANK(Values!E93),"",IF(Values!I93,Values!$B$23,Values!$B$33))</f>
        <v/>
      </c>
      <c r="AJ94" s="35"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3"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4" t="str">
        <f>IF(ISBLANK(Values!E94),"",IF(Values!I94,Values!$B$23,Values!$B$33))</f>
        <v/>
      </c>
      <c r="AJ95" s="35"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3"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4" t="str">
        <f>IF(ISBLANK(Values!E95),"",IF(Values!I95,Values!$B$23,Values!$B$33))</f>
        <v/>
      </c>
      <c r="AJ96" s="35"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3"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4" t="str">
        <f>IF(ISBLANK(Values!E96),"",IF(Values!I96,Values!$B$23,Values!$B$33))</f>
        <v/>
      </c>
      <c r="AJ97" s="35"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3"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4" t="str">
        <f>IF(ISBLANK(Values!E97),"",IF(Values!I97,Values!$B$23,Values!$B$33))</f>
        <v/>
      </c>
      <c r="AJ98" s="35"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3"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4" t="str">
        <f>IF(ISBLANK(Values!E98),"",IF(Values!I98,Values!$B$23,Values!$B$33))</f>
        <v/>
      </c>
      <c r="AJ99" s="35"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3"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4" t="str">
        <f>IF(ISBLANK(Values!E99),"",IF(Values!I99,Values!$B$23,Values!$B$33))</f>
        <v/>
      </c>
      <c r="AJ100" s="35"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3"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4" t="str">
        <f>IF(ISBLANK(Values!E100),"",IF(Values!I100,Values!$B$23,Values!$B$33))</f>
        <v/>
      </c>
      <c r="AJ101" s="35"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3"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4" t="str">
        <f>IF(ISBLANK(Values!E101),"",IF(Values!I101,Values!$B$23,Values!$B$33))</f>
        <v/>
      </c>
      <c r="AJ102" s="35"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3"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4" t="str">
        <f>IF(ISBLANK(Values!E102),"",IF(Values!I102,Values!$B$23,Values!$B$33))</f>
        <v/>
      </c>
      <c r="AJ103" s="35"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3"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4" t="str">
        <f>IF(ISBLANK(Values!E103),"",IF(Values!I103,Values!$B$23,Values!$B$33))</f>
        <v/>
      </c>
      <c r="AJ104" s="35"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3"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4" t="str">
        <f>IF(ISBLANK(Values!E104),"",IF(Values!I104,Values!$B$23,Values!$B$33))</f>
        <v/>
      </c>
      <c r="AJ105" s="35"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3"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4" t="str">
        <f>IF(ISBLANK(Values!E105),"",IF(Values!I105,Values!$B$23,Values!$B$33))</f>
        <v/>
      </c>
      <c r="AJ106" s="35"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3"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4" t="str">
        <f>IF(ISBLANK(Values!E106),"",IF(Values!I106,Values!$B$23,Values!$B$33))</f>
        <v/>
      </c>
      <c r="AJ107" s="35"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3"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4" t="str">
        <f>IF(ISBLANK(Values!E107),"",IF(Values!I107,Values!$B$23,Values!$B$33))</f>
        <v/>
      </c>
      <c r="AJ108" s="35"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3"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4" t="str">
        <f>IF(ISBLANK(Values!E108),"",IF(Values!I108,Values!$B$23,Values!$B$33))</f>
        <v/>
      </c>
      <c r="AJ109" s="35"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3"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4" t="str">
        <f>IF(ISBLANK(Values!E109),"",IF(Values!I109,Values!$B$23,Values!$B$33))</f>
        <v/>
      </c>
      <c r="AJ110" s="35"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3"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4" t="str">
        <f>IF(ISBLANK(Values!E110),"",IF(Values!I110,Values!$B$23,Values!$B$33))</f>
        <v/>
      </c>
      <c r="AJ111" s="35"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3"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4" t="str">
        <f>IF(ISBLANK(Values!E111),"",IF(Values!I111,Values!$B$23,Values!$B$33))</f>
        <v/>
      </c>
      <c r="AJ112" s="35"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3"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4" t="str">
        <f>IF(ISBLANK(Values!E112),"",IF(Values!I112,Values!$B$23,Values!$B$33))</f>
        <v/>
      </c>
      <c r="AJ113" s="35"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3"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4" t="str">
        <f>IF(ISBLANK(Values!E113),"",IF(Values!I113,Values!$B$23,Values!$B$33))</f>
        <v/>
      </c>
      <c r="AJ114" s="35"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3"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4" t="str">
        <f>IF(ISBLANK(Values!E114),"",IF(Values!I114,Values!$B$23,Values!$B$33))</f>
        <v/>
      </c>
      <c r="AJ115" s="35"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3"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4" t="str">
        <f>IF(ISBLANK(Values!E115),"",IF(Values!I115,Values!$B$23,Values!$B$33))</f>
        <v/>
      </c>
      <c r="AJ116" s="35"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3"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4" t="str">
        <f>IF(ISBLANK(Values!E116),"",IF(Values!I116,Values!$B$23,Values!$B$33))</f>
        <v/>
      </c>
      <c r="AJ117" s="35"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3"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4" t="str">
        <f>IF(ISBLANK(Values!E117),"",IF(Values!I117,Values!$B$23,Values!$B$33))</f>
        <v/>
      </c>
      <c r="AJ118" s="35"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3"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4" t="str">
        <f>IF(ISBLANK(Values!E118),"",IF(Values!I118,Values!$B$23,Values!$B$33))</f>
        <v/>
      </c>
      <c r="AJ119" s="35"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3"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4" t="str">
        <f>IF(ISBLANK(Values!E119),"",IF(Values!I119,Values!$B$23,Values!$B$33))</f>
        <v/>
      </c>
      <c r="AJ120" s="35"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3"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4" t="str">
        <f>IF(ISBLANK(Values!E120),"",IF(Values!I120,Values!$B$23,Values!$B$33))</f>
        <v/>
      </c>
      <c r="AJ121" s="35"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3"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4" t="str">
        <f>IF(ISBLANK(Values!E121),"",IF(Values!I121,Values!$B$23,Values!$B$33))</f>
        <v/>
      </c>
      <c r="AJ122" s="35"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3"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4" t="str">
        <f>IF(ISBLANK(Values!E122),"",IF(Values!I122,Values!$B$23,Values!$B$33))</f>
        <v/>
      </c>
      <c r="AJ123" s="35"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3"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4" t="str">
        <f>IF(ISBLANK(Values!E123),"",IF(Values!I123,Values!$B$23,Values!$B$33))</f>
        <v/>
      </c>
      <c r="AJ124" s="35"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3"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4" t="str">
        <f>IF(ISBLANK(Values!E124),"",IF(Values!I124,Values!$B$23,Values!$B$33))</f>
        <v/>
      </c>
      <c r="AJ125" s="35"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3"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4" t="str">
        <f>IF(ISBLANK(Values!E125),"",IF(Values!I125,Values!$B$23,Values!$B$33))</f>
        <v/>
      </c>
      <c r="AJ126" s="35"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3"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4" t="str">
        <f>IF(ISBLANK(Values!E126),"",IF(Values!I126,Values!$B$23,Values!$B$33))</f>
        <v/>
      </c>
      <c r="AJ127" s="35"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3"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4" t="str">
        <f>IF(ISBLANK(Values!E127),"",IF(Values!I127,Values!$B$23,Values!$B$33))</f>
        <v/>
      </c>
      <c r="AJ128" s="35"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3"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4" t="str">
        <f>IF(ISBLANK(Values!E128),"",IF(Values!I128,Values!$B$23,Values!$B$33))</f>
        <v/>
      </c>
      <c r="AJ129" s="35"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3"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4" t="str">
        <f>IF(ISBLANK(Values!E129),"",IF(Values!I129,Values!$B$23,Values!$B$33))</f>
        <v/>
      </c>
      <c r="AJ130" s="35"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3"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4" t="str">
        <f>IF(ISBLANK(Values!E130),"",IF(Values!I130,Values!$B$23,Values!$B$33))</f>
        <v/>
      </c>
      <c r="AJ131" s="35"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3"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4" t="str">
        <f>IF(ISBLANK(Values!E131),"",IF(Values!I131,Values!$B$23,Values!$B$33))</f>
        <v/>
      </c>
      <c r="AJ132" s="35"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3"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4" t="str">
        <f>IF(ISBLANK(Values!E132),"",IF(Values!I132,Values!$B$23,Values!$B$33))</f>
        <v/>
      </c>
      <c r="AJ133" s="35"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3"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4" t="str">
        <f>IF(ISBLANK(Values!E133),"",IF(Values!I133,Values!$B$23,Values!$B$33))</f>
        <v/>
      </c>
      <c r="AJ134" s="35"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3"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4" t="str">
        <f>IF(ISBLANK(Values!E134),"",IF(Values!I134,Values!$B$23,Values!$B$33))</f>
        <v/>
      </c>
      <c r="AJ135" s="35"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3"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4" t="str">
        <f>IF(ISBLANK(Values!E135),"",IF(Values!I135,Values!$B$23,Values!$B$33))</f>
        <v/>
      </c>
      <c r="AJ136" s="35"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3"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4" t="str">
        <f>IF(ISBLANK(Values!E136),"",IF(Values!I136,Values!$B$23,Values!$B$33))</f>
        <v/>
      </c>
      <c r="AJ137" s="35"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3"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4" t="str">
        <f>IF(ISBLANK(Values!E137),"",IF(Values!I137,Values!$B$23,Values!$B$33))</f>
        <v/>
      </c>
      <c r="AJ138" s="35"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3"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4" t="str">
        <f>IF(ISBLANK(Values!E138),"",IF(Values!I138,Values!$B$23,Values!$B$33))</f>
        <v/>
      </c>
      <c r="AJ139" s="35"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3"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4" t="str">
        <f>IF(ISBLANK(Values!E139),"",IF(Values!I139,Values!$B$23,Values!$B$33))</f>
        <v/>
      </c>
      <c r="AJ140" s="35"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3"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4" t="str">
        <f>IF(ISBLANK(Values!E140),"",IF(Values!I140,Values!$B$23,Values!$B$33))</f>
        <v/>
      </c>
      <c r="AJ141" s="35"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3"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4" t="str">
        <f>IF(ISBLANK(Values!E141),"",IF(Values!I141,Values!$B$23,Values!$B$33))</f>
        <v/>
      </c>
      <c r="AJ142" s="35"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3"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4" t="str">
        <f>IF(ISBLANK(Values!E142),"",IF(Values!I142,Values!$B$23,Values!$B$33))</f>
        <v/>
      </c>
      <c r="AJ143" s="35"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3"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4" t="str">
        <f>IF(ISBLANK(Values!E143),"",IF(Values!I143,Values!$B$23,Values!$B$33))</f>
        <v/>
      </c>
      <c r="AJ144" s="35"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3"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4" t="str">
        <f>IF(ISBLANK(Values!E144),"",IF(Values!I144,Values!$B$23,Values!$B$33))</f>
        <v/>
      </c>
      <c r="AJ145" s="35"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3"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4" t="str">
        <f>IF(ISBLANK(Values!E145),"",IF(Values!I145,Values!$B$23,Values!$B$33))</f>
        <v/>
      </c>
      <c r="AJ146" s="35"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3"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4" t="str">
        <f>IF(ISBLANK(Values!E146),"",IF(Values!I146,Values!$B$23,Values!$B$33))</f>
        <v/>
      </c>
      <c r="AJ147" s="35"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3"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4" t="str">
        <f>IF(ISBLANK(Values!E147),"",IF(Values!I147,Values!$B$23,Values!$B$33))</f>
        <v/>
      </c>
      <c r="AJ148" s="35"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3"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4" t="str">
        <f>IF(ISBLANK(Values!E148),"",IF(Values!I148,Values!$B$23,Values!$B$33))</f>
        <v/>
      </c>
      <c r="AJ149" s="35"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3"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4" t="str">
        <f>IF(ISBLANK(Values!E149),"",IF(Values!I149,Values!$B$23,Values!$B$33))</f>
        <v/>
      </c>
      <c r="AJ150" s="35"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3"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4" t="str">
        <f>IF(ISBLANK(Values!E150),"",IF(Values!I150,Values!$B$23,Values!$B$33))</f>
        <v/>
      </c>
      <c r="AJ151" s="35"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3"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4" t="str">
        <f>IF(ISBLANK(Values!E151),"",IF(Values!I151,Values!$B$23,Values!$B$33))</f>
        <v/>
      </c>
      <c r="AJ152" s="35"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3"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4" t="str">
        <f>IF(ISBLANK(Values!E152),"",IF(Values!I152,Values!$B$23,Values!$B$33))</f>
        <v/>
      </c>
      <c r="AJ153" s="35"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3"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4" t="str">
        <f>IF(ISBLANK(Values!E153),"",IF(Values!I153,Values!$B$23,Values!$B$33))</f>
        <v/>
      </c>
      <c r="AJ154" s="35"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3"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4" t="str">
        <f>IF(ISBLANK(Values!E154),"",IF(Values!I154,Values!$B$23,Values!$B$33))</f>
        <v/>
      </c>
      <c r="AJ155" s="35"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3"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4" t="str">
        <f>IF(ISBLANK(Values!E155),"",IF(Values!I155,Values!$B$23,Values!$B$33))</f>
        <v/>
      </c>
      <c r="AJ156" s="35"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3"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4" t="str">
        <f>IF(ISBLANK(Values!E156),"",IF(Values!I156,Values!$B$23,Values!$B$33))</f>
        <v/>
      </c>
      <c r="AJ157" s="35"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3"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4" t="str">
        <f>IF(ISBLANK(Values!E157),"",IF(Values!I157,Values!$B$23,Values!$B$33))</f>
        <v/>
      </c>
      <c r="AJ158" s="35"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3"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4" t="str">
        <f>IF(ISBLANK(Values!E158),"",IF(Values!I158,Values!$B$23,Values!$B$33))</f>
        <v/>
      </c>
      <c r="AJ159" s="35"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3"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4" t="str">
        <f>IF(ISBLANK(Values!E159),"",IF(Values!I159,Values!$B$23,Values!$B$33))</f>
        <v/>
      </c>
      <c r="AJ160" s="35"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3"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4" t="str">
        <f>IF(ISBLANK(Values!E160),"",IF(Values!I160,Values!$B$23,Values!$B$33))</f>
        <v/>
      </c>
      <c r="AJ161" s="35"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3"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4" t="str">
        <f>IF(ISBLANK(Values!E161),"",IF(Values!I161,Values!$B$23,Values!$B$33))</f>
        <v/>
      </c>
      <c r="AJ162" s="35"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3"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4" t="str">
        <f>IF(ISBLANK(Values!E162),"",IF(Values!I162,Values!$B$23,Values!$B$33))</f>
        <v/>
      </c>
      <c r="AJ163" s="35"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3"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4" t="str">
        <f>IF(ISBLANK(Values!E163),"",IF(Values!I163,Values!$B$23,Values!$B$33))</f>
        <v/>
      </c>
      <c r="AJ164" s="35"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3"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4" t="str">
        <f>IF(ISBLANK(Values!E164),"",IF(Values!I164,Values!$B$23,Values!$B$33))</f>
        <v/>
      </c>
      <c r="AJ165" s="35"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3"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4" t="str">
        <f>IF(ISBLANK(Values!E165),"",IF(Values!I165,Values!$B$23,Values!$B$33))</f>
        <v/>
      </c>
      <c r="AJ166" s="35"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3"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4" t="str">
        <f>IF(ISBLANK(Values!E166),"",IF(Values!I166,Values!$B$23,Values!$B$33))</f>
        <v/>
      </c>
      <c r="AJ167" s="35"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3"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4" t="str">
        <f>IF(ISBLANK(Values!E167),"",IF(Values!I167,Values!$B$23,Values!$B$33))</f>
        <v/>
      </c>
      <c r="AJ168" s="35"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3"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4" t="str">
        <f>IF(ISBLANK(Values!E168),"",IF(Values!I168,Values!$B$23,Values!$B$33))</f>
        <v/>
      </c>
      <c r="AJ169" s="35"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3"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4" t="str">
        <f>IF(ISBLANK(Values!E169),"",IF(Values!I169,Values!$B$23,Values!$B$33))</f>
        <v/>
      </c>
      <c r="AJ170" s="35"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3"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4" t="str">
        <f>IF(ISBLANK(Values!E170),"",IF(Values!I170,Values!$B$23,Values!$B$33))</f>
        <v/>
      </c>
      <c r="AJ171" s="35"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3"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4" t="str">
        <f>IF(ISBLANK(Values!E171),"",IF(Values!I171,Values!$B$23,Values!$B$33))</f>
        <v/>
      </c>
      <c r="AJ172" s="35"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3"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4" t="str">
        <f>IF(ISBLANK(Values!E172),"",IF(Values!I172,Values!$B$23,Values!$B$33))</f>
        <v/>
      </c>
      <c r="AJ173" s="35"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3"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4" t="str">
        <f>IF(ISBLANK(Values!E173),"",IF(Values!I173,Values!$B$23,Values!$B$33))</f>
        <v/>
      </c>
      <c r="AJ174" s="35"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3"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4" t="str">
        <f>IF(ISBLANK(Values!E174),"",IF(Values!I174,Values!$B$23,Values!$B$33))</f>
        <v/>
      </c>
      <c r="AJ175" s="35"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3"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4" t="str">
        <f>IF(ISBLANK(Values!E175),"",IF(Values!I175,Values!$B$23,Values!$B$33))</f>
        <v/>
      </c>
      <c r="AJ176" s="35"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3"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4" t="str">
        <f>IF(ISBLANK(Values!E176),"",IF(Values!I176,Values!$B$23,Values!$B$33))</f>
        <v/>
      </c>
      <c r="AJ177" s="35"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3"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4" t="str">
        <f>IF(ISBLANK(Values!E177),"",IF(Values!I177,Values!$B$23,Values!$B$33))</f>
        <v/>
      </c>
      <c r="AJ178" s="35"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3"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4" t="str">
        <f>IF(ISBLANK(Values!E178),"",IF(Values!I178,Values!$B$23,Values!$B$33))</f>
        <v/>
      </c>
      <c r="AJ179" s="35"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3"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4" t="str">
        <f>IF(ISBLANK(Values!E179),"",IF(Values!I179,Values!$B$23,Values!$B$33))</f>
        <v/>
      </c>
      <c r="AJ180" s="35"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3"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4" t="str">
        <f>IF(ISBLANK(Values!E180),"",IF(Values!I180,Values!$B$23,Values!$B$33))</f>
        <v/>
      </c>
      <c r="AJ181" s="35"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3"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4" t="str">
        <f>IF(ISBLANK(Values!E181),"",IF(Values!I181,Values!$B$23,Values!$B$33))</f>
        <v/>
      </c>
      <c r="AJ182" s="35"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3"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4" t="str">
        <f>IF(ISBLANK(Values!E182),"",IF(Values!I182,Values!$B$23,Values!$B$33))</f>
        <v/>
      </c>
      <c r="AJ183" s="35"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3"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4" t="str">
        <f>IF(ISBLANK(Values!E183),"",IF(Values!I183,Values!$B$23,Values!$B$33))</f>
        <v/>
      </c>
      <c r="AJ184" s="35"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3"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4" t="str">
        <f>IF(ISBLANK(Values!E184),"",IF(Values!I184,Values!$B$23,Values!$B$33))</f>
        <v/>
      </c>
      <c r="AJ185" s="35"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3"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4" t="str">
        <f>IF(ISBLANK(Values!E185),"",IF(Values!I185,Values!$B$23,Values!$B$33))</f>
        <v/>
      </c>
      <c r="AJ186" s="35"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3"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4" t="str">
        <f>IF(ISBLANK(Values!E186),"",IF(Values!I186,Values!$B$23,Values!$B$33))</f>
        <v/>
      </c>
      <c r="AJ187" s="35"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3"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4" t="str">
        <f>IF(ISBLANK(Values!E187),"",IF(Values!I187,Values!$B$23,Values!$B$33))</f>
        <v/>
      </c>
      <c r="AJ188" s="35"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3"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4" t="str">
        <f>IF(ISBLANK(Values!E188),"",IF(Values!I188,Values!$B$23,Values!$B$33))</f>
        <v/>
      </c>
      <c r="AJ189" s="35"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3"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4" t="str">
        <f>IF(ISBLANK(Values!E189),"",IF(Values!I189,Values!$B$23,Values!$B$33))</f>
        <v/>
      </c>
      <c r="AJ190" s="35"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3"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4" t="str">
        <f>IF(ISBLANK(Values!E190),"",IF(Values!I190,Values!$B$23,Values!$B$33))</f>
        <v/>
      </c>
      <c r="AJ191" s="35"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3"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4" t="str">
        <f>IF(ISBLANK(Values!E191),"",IF(Values!I191,Values!$B$23,Values!$B$33))</f>
        <v/>
      </c>
      <c r="AJ192" s="35"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3"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4" t="str">
        <f>IF(ISBLANK(Values!E192),"",IF(Values!I192,Values!$B$23,Values!$B$33))</f>
        <v/>
      </c>
      <c r="AJ193" s="35"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3"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4" t="str">
        <f>IF(ISBLANK(Values!E193),"",IF(Values!I193,Values!$B$23,Values!$B$33))</f>
        <v/>
      </c>
      <c r="AJ194" s="35"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3"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4" t="str">
        <f>IF(ISBLANK(Values!E194),"",IF(Values!I194,Values!$B$23,Values!$B$33))</f>
        <v/>
      </c>
      <c r="AJ195" s="35"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3"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4" t="str">
        <f>IF(ISBLANK(Values!E195),"",IF(Values!I195,Values!$B$23,Values!$B$33))</f>
        <v/>
      </c>
      <c r="AJ196" s="35"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3"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4" t="str">
        <f>IF(ISBLANK(Values!E196),"",IF(Values!I196,Values!$B$23,Values!$B$33))</f>
        <v/>
      </c>
      <c r="AJ197" s="35"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3"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4" t="str">
        <f>IF(ISBLANK(Values!E197),"",IF(Values!I197,Values!$B$23,Values!$B$33))</f>
        <v/>
      </c>
      <c r="AJ198" s="35"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3"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4" t="str">
        <f>IF(ISBLANK(Values!E198),"",IF(Values!I198,Values!$B$23,Values!$B$33))</f>
        <v/>
      </c>
      <c r="AJ199" s="35"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3"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4" t="str">
        <f>IF(ISBLANK(Values!E199),"",IF(Values!I199,Values!$B$23,Values!$B$33))</f>
        <v/>
      </c>
      <c r="AJ200" s="35"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3"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4" t="str">
        <f>IF(ISBLANK(Values!E200),"",IF(Values!I200,Values!$B$23,Values!$B$33))</f>
        <v/>
      </c>
      <c r="AJ201" s="35"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3"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4" t="str">
        <f>IF(ISBLANK(Values!E201),"",IF(Values!I201,Values!$B$23,Values!$B$33))</f>
        <v/>
      </c>
      <c r="AJ202" s="35"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3"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4" t="str">
        <f>IF(ISBLANK(Values!E202),"",IF(Values!I202,Values!$B$23,Values!$B$33))</f>
        <v/>
      </c>
      <c r="AJ203" s="35"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3"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4" t="str">
        <f>IF(ISBLANK(Values!E203),"",IF(Values!I203,Values!$B$23,Values!$B$33))</f>
        <v/>
      </c>
      <c r="AJ204" s="35"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5"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5"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5"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5"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5"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5"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5"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5"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5"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5"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5"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5"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5"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5"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5"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5"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5"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6" zoomScaleNormal="100" workbookViewId="0">
      <selection activeCell="B36" sqref="B36"/>
    </sheetView>
  </sheetViews>
  <sheetFormatPr baseColWidth="10" defaultColWidth="12" defaultRowHeight="13" x14ac:dyDescent="0.15"/>
  <cols>
    <col min="1" max="1" width="18.83203125" customWidth="1"/>
    <col min="2" max="2" width="63.1640625" style="38"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9" t="s">
        <v>353</v>
      </c>
      <c r="B1" s="40"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Edge</v>
      </c>
      <c r="E1" s="64" t="s">
        <v>354</v>
      </c>
      <c r="F1" s="64"/>
      <c r="G1" s="64"/>
      <c r="H1" s="1"/>
      <c r="I1" s="1"/>
    </row>
    <row r="2" spans="1:22" ht="14" x14ac:dyDescent="0.15">
      <c r="A2" s="39" t="s">
        <v>355</v>
      </c>
      <c r="B2" s="40"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Edge</v>
      </c>
    </row>
    <row r="3" spans="1:22" ht="14" x14ac:dyDescent="0.15">
      <c r="A3" s="39" t="s">
        <v>356</v>
      </c>
      <c r="B3" s="40" t="s">
        <v>600</v>
      </c>
      <c r="C3" s="39" t="s">
        <v>357</v>
      </c>
      <c r="D3" s="39" t="s">
        <v>358</v>
      </c>
      <c r="E3" s="39" t="s">
        <v>359</v>
      </c>
      <c r="F3" s="39" t="s">
        <v>360</v>
      </c>
      <c r="G3" s="39" t="s">
        <v>361</v>
      </c>
      <c r="H3" s="39" t="s">
        <v>362</v>
      </c>
      <c r="I3" s="39" t="s">
        <v>363</v>
      </c>
      <c r="J3" s="39" t="s">
        <v>364</v>
      </c>
      <c r="K3" s="39" t="s">
        <v>365</v>
      </c>
      <c r="L3" s="39" t="s">
        <v>366</v>
      </c>
      <c r="M3" s="39" t="s">
        <v>367</v>
      </c>
      <c r="N3" s="39" t="s">
        <v>368</v>
      </c>
      <c r="O3" s="39" t="s">
        <v>369</v>
      </c>
      <c r="V3" t="s">
        <v>370</v>
      </c>
    </row>
    <row r="4" spans="1:22" ht="29" x14ac:dyDescent="0.2">
      <c r="A4" s="39" t="s">
        <v>371</v>
      </c>
      <c r="B4" s="41">
        <v>68.989999999999995</v>
      </c>
      <c r="C4" s="42" t="b">
        <f>FALSE()</f>
        <v>0</v>
      </c>
      <c r="D4" t="b">
        <f>TRUE()</f>
        <v>1</v>
      </c>
      <c r="E4" s="61">
        <v>5714401522010</v>
      </c>
      <c r="F4" s="59" t="s">
        <v>580</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44" t="b">
        <f>TRUE()</f>
        <v>1</v>
      </c>
      <c r="J4" s="45" t="b">
        <v>1</v>
      </c>
      <c r="K4" s="38" t="s">
        <v>613</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https://raw.githubusercontent.com/PatrickVibild/TellusAmazonPictures/master/pictures/Lenovo/P52/BL/DE/1.jpg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https://raw.githubusercontent.com/PatrickVibild/TellusAmazonPictures/master/pictures/Lenovo/P52/BL/DE/2.jpg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https://raw.githubusercontent.com/PatrickVibild/TellusAmazonPictures/master/pictures/Lenovo/P52/BL/DE/3.jpg</v>
      </c>
      <c r="P4" t="str">
        <f t="shared" ref="P4:P35" si="3">IF(ISBLANK(K4),"",IF(L4, "https://raw.githubusercontent.com/PatrickVibild/TellusAmazonPictures/master/pictures/"&amp;K4&amp;"/4.jpg", ""))</f>
        <v>https://raw.githubusercontent.com/PatrickVibild/TellusAmazonPictures/master/pictures/Lenovo/P52/BL/DE/4.jpg</v>
      </c>
      <c r="Q4" t="str">
        <f t="shared" ref="Q4:Q35" si="4">IF(ISBLANK(K4),"",IF(L4, "https://raw.githubusercontent.com/PatrickVibild/TellusAmazonPictures/master/pictures/"&amp;K4&amp;"/5.jpg", ""))</f>
        <v>https://raw.githubusercontent.com/PatrickVibild/TellusAmazonPictures/master/pictures/Lenovo/P52/BL/DE/5.jpg</v>
      </c>
      <c r="R4" t="str">
        <f t="shared" ref="R4:R35" si="5">IF(ISBLANK(K4),"",IF(L4, "https://raw.githubusercontent.com/PatrickVibild/TellusAmazonPictures/master/pictures/"&amp;K4&amp;"/6.jpg", ""))</f>
        <v>https://raw.githubusercontent.com/PatrickVibild/TellusAmazonPictures/master/pictures/Lenovo/P52/BL/DE/6.jpg</v>
      </c>
      <c r="S4" t="str">
        <f t="shared" ref="S4:S35" si="6">IF(ISBLANK(K4),"",IF(L4, "https://raw.githubusercontent.com/PatrickVibild/TellusAmazonPictures/master/pictures/"&amp;K4&amp;"/7.jpg", ""))</f>
        <v>https://raw.githubusercontent.com/PatrickVibild/TellusAmazonPictures/master/pictures/Lenovo/P52/BL/DE/7.jpg</v>
      </c>
      <c r="T4" t="str">
        <f t="shared" ref="T4:T35" si="7">IF(ISBLANK(K4),"",IF(L4, "https://raw.githubusercontent.com/PatrickVibild/TellusAmazonPictures/master/pictures/"&amp;K4&amp;"/8.jpg",""))</f>
        <v>https://raw.githubusercontent.com/PatrickVibild/TellusAmazonPictures/master/pictures/Lenovo/P52/BL/DE/8.jpg</v>
      </c>
      <c r="U4" t="str">
        <f t="shared" ref="U4:U35" si="8">IF(ISBLANK(K4),"",IF(L4, "https://raw.githubusercontent.com/PatrickVibild/TellusAmazonPictures/master/pictures/"&amp;K4&amp;"/9.jpg", ""))</f>
        <v>https://raw.githubusercontent.com/PatrickVibild/TellusAmazonPictures/master/pictures/Lenovo/P52/BL/DE/9.jpg</v>
      </c>
      <c r="V4" s="43">
        <f>MATCH(G4,options!$D$1:$D$20,0)</f>
        <v>1</v>
      </c>
    </row>
    <row r="5" spans="1:22" ht="29" x14ac:dyDescent="0.2">
      <c r="A5" s="39" t="s">
        <v>373</v>
      </c>
      <c r="B5" s="41">
        <v>68.989999999999995</v>
      </c>
      <c r="C5" s="42" t="b">
        <f>FALSE()</f>
        <v>0</v>
      </c>
      <c r="D5" s="42" t="b">
        <f>TRUE()</f>
        <v>1</v>
      </c>
      <c r="E5" s="61">
        <v>5714401522027</v>
      </c>
      <c r="F5" s="59" t="s">
        <v>581</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44" t="b">
        <f>TRUE()</f>
        <v>1</v>
      </c>
      <c r="J5" s="45" t="b">
        <v>1</v>
      </c>
      <c r="K5" s="38" t="s">
        <v>614</v>
      </c>
      <c r="L5" s="46" t="b">
        <f>TRUE()</f>
        <v>1</v>
      </c>
      <c r="M5" s="47" t="str">
        <f t="shared" si="0"/>
        <v>https://raw.githubusercontent.com/PatrickVibild/TellusAmazonPictures/master/pictures/Lenovo/P52/BL/FR/1.jpg</v>
      </c>
      <c r="N5" s="47" t="str">
        <f t="shared" si="1"/>
        <v>https://raw.githubusercontent.com/PatrickVibild/TellusAmazonPictures/master/pictures/Lenovo/P52/BL/FR/2.jpg</v>
      </c>
      <c r="O5" s="48" t="str">
        <f t="shared" si="2"/>
        <v>https://raw.githubusercontent.com/PatrickVibild/TellusAmazonPictures/master/pictures/Lenovo/P52/BL/FR/3.jpg</v>
      </c>
      <c r="P5" t="str">
        <f t="shared" si="3"/>
        <v>https://raw.githubusercontent.com/PatrickVibild/TellusAmazonPictures/master/pictures/Lenovo/P52/BL/FR/4.jpg</v>
      </c>
      <c r="Q5" t="str">
        <f t="shared" si="4"/>
        <v>https://raw.githubusercontent.com/PatrickVibild/TellusAmazonPictures/master/pictures/Lenovo/P52/BL/FR/5.jpg</v>
      </c>
      <c r="R5" t="str">
        <f t="shared" si="5"/>
        <v>https://raw.githubusercontent.com/PatrickVibild/TellusAmazonPictures/master/pictures/Lenovo/P52/BL/FR/6.jpg</v>
      </c>
      <c r="S5" t="str">
        <f t="shared" si="6"/>
        <v>https://raw.githubusercontent.com/PatrickVibild/TellusAmazonPictures/master/pictures/Lenovo/P52/BL/FR/7.jpg</v>
      </c>
      <c r="T5" t="str">
        <f t="shared" si="7"/>
        <v>https://raw.githubusercontent.com/PatrickVibild/TellusAmazonPictures/master/pictures/Lenovo/P52/BL/FR/8.jpg</v>
      </c>
      <c r="U5" t="str">
        <f t="shared" si="8"/>
        <v>https://raw.githubusercontent.com/PatrickVibild/TellusAmazonPictures/master/pictures/Lenovo/P52/BL/FR/9.jpg</v>
      </c>
      <c r="V5" s="43">
        <f>MATCH(G5,options!$D$1:$D$20,0)</f>
        <v>2</v>
      </c>
    </row>
    <row r="6" spans="1:22" ht="29" x14ac:dyDescent="0.2">
      <c r="A6" s="39" t="s">
        <v>375</v>
      </c>
      <c r="B6" s="49" t="s">
        <v>376</v>
      </c>
      <c r="C6" s="42" t="b">
        <f>FALSE()</f>
        <v>0</v>
      </c>
      <c r="D6" s="42" t="b">
        <f>TRUE()</f>
        <v>1</v>
      </c>
      <c r="E6" s="61">
        <v>5714401522034</v>
      </c>
      <c r="F6" s="59" t="s">
        <v>582</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4" t="b">
        <f>TRUE()</f>
        <v>1</v>
      </c>
      <c r="J6" s="45" t="b">
        <v>1</v>
      </c>
      <c r="K6" s="38" t="s">
        <v>615</v>
      </c>
      <c r="L6" s="46" t="b">
        <f>TRUE()</f>
        <v>1</v>
      </c>
      <c r="M6" s="47" t="str">
        <f t="shared" si="0"/>
        <v>https://raw.githubusercontent.com/PatrickVibild/TellusAmazonPictures/master/pictures/Lenovo/P52/BL/IT/1.jpg</v>
      </c>
      <c r="N6" s="47" t="str">
        <f t="shared" si="1"/>
        <v>https://raw.githubusercontent.com/PatrickVibild/TellusAmazonPictures/master/pictures/Lenovo/P52/BL/IT/2.jpg</v>
      </c>
      <c r="O6" s="48" t="str">
        <f t="shared" si="2"/>
        <v>https://raw.githubusercontent.com/PatrickVibild/TellusAmazonPictures/master/pictures/Lenovo/P52/BL/IT/3.jpg</v>
      </c>
      <c r="P6" t="str">
        <f t="shared" si="3"/>
        <v>https://raw.githubusercontent.com/PatrickVibild/TellusAmazonPictures/master/pictures/Lenovo/P52/BL/IT/4.jpg</v>
      </c>
      <c r="Q6" t="str">
        <f t="shared" si="4"/>
        <v>https://raw.githubusercontent.com/PatrickVibild/TellusAmazonPictures/master/pictures/Lenovo/P52/BL/IT/5.jpg</v>
      </c>
      <c r="R6" t="str">
        <f t="shared" si="5"/>
        <v>https://raw.githubusercontent.com/PatrickVibild/TellusAmazonPictures/master/pictures/Lenovo/P52/BL/IT/6.jpg</v>
      </c>
      <c r="S6" t="str">
        <f t="shared" si="6"/>
        <v>https://raw.githubusercontent.com/PatrickVibild/TellusAmazonPictures/master/pictures/Lenovo/P52/BL/IT/7.jpg</v>
      </c>
      <c r="T6" t="str">
        <f t="shared" si="7"/>
        <v>https://raw.githubusercontent.com/PatrickVibild/TellusAmazonPictures/master/pictures/Lenovo/P52/BL/IT/8.jpg</v>
      </c>
      <c r="U6" t="str">
        <f t="shared" si="8"/>
        <v>https://raw.githubusercontent.com/PatrickVibild/TellusAmazonPictures/master/pictures/Lenovo/P52/BL/IT/9.jpg</v>
      </c>
      <c r="V6" s="43">
        <f>MATCH(G6,options!$D$1:$D$20,0)</f>
        <v>3</v>
      </c>
    </row>
    <row r="7" spans="1:22" ht="29" x14ac:dyDescent="0.2">
      <c r="A7" s="39" t="s">
        <v>378</v>
      </c>
      <c r="B7" s="50" t="str">
        <f>IF(B6=options!C1,"41","41")</f>
        <v>41</v>
      </c>
      <c r="C7" s="42" t="b">
        <f>FALSE()</f>
        <v>0</v>
      </c>
      <c r="D7" s="42" t="b">
        <f>TRUE()</f>
        <v>1</v>
      </c>
      <c r="E7" s="61">
        <v>5714401522041</v>
      </c>
      <c r="F7" s="59" t="s">
        <v>583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44" t="b">
        <f>TRUE()</f>
        <v>1</v>
      </c>
      <c r="J7" s="45" t="b">
        <v>1</v>
      </c>
      <c r="K7" s="38" t="s">
        <v>616</v>
      </c>
      <c r="L7" s="46" t="b">
        <f>TRUE()</f>
        <v>1</v>
      </c>
      <c r="M7" s="47" t="str">
        <f t="shared" si="0"/>
        <v>https://raw.githubusercontent.com/PatrickVibild/TellusAmazonPictures/master/pictures/Lenovo/P52/BL/ES/1.jpg</v>
      </c>
      <c r="N7" s="47" t="str">
        <f t="shared" si="1"/>
        <v>https://raw.githubusercontent.com/PatrickVibild/TellusAmazonPictures/master/pictures/Lenovo/P52/BL/ES/2.jpg</v>
      </c>
      <c r="O7" s="48" t="str">
        <f t="shared" si="2"/>
        <v>https://raw.githubusercontent.com/PatrickVibild/TellusAmazonPictures/master/pictures/Lenovo/P52/BL/ES/3.jpg</v>
      </c>
      <c r="P7" t="str">
        <f t="shared" si="3"/>
        <v>https://raw.githubusercontent.com/PatrickVibild/TellusAmazonPictures/master/pictures/Lenovo/P52/BL/ES/4.jpg</v>
      </c>
      <c r="Q7" t="str">
        <f t="shared" si="4"/>
        <v>https://raw.githubusercontent.com/PatrickVibild/TellusAmazonPictures/master/pictures/Lenovo/P52/BL/ES/5.jpg</v>
      </c>
      <c r="R7" t="str">
        <f t="shared" si="5"/>
        <v>https://raw.githubusercontent.com/PatrickVibild/TellusAmazonPictures/master/pictures/Lenovo/P52/BL/ES/6.jpg</v>
      </c>
      <c r="S7" t="str">
        <f t="shared" si="6"/>
        <v>https://raw.githubusercontent.com/PatrickVibild/TellusAmazonPictures/master/pictures/Lenovo/P52/BL/ES/7.jpg</v>
      </c>
      <c r="T7" t="str">
        <f t="shared" si="7"/>
        <v>https://raw.githubusercontent.com/PatrickVibild/TellusAmazonPictures/master/pictures/Lenovo/P52/BL/ES/8.jpg</v>
      </c>
      <c r="U7" t="str">
        <f t="shared" si="8"/>
        <v>https://raw.githubusercontent.com/PatrickVibild/TellusAmazonPictures/master/pictures/Lenovo/P52/BL/ES/9.jpg</v>
      </c>
      <c r="V7" s="43">
        <f>MATCH(G7,options!$D$1:$D$20,0)</f>
        <v>4</v>
      </c>
    </row>
    <row r="8" spans="1:22" ht="18" x14ac:dyDescent="0.2">
      <c r="A8" s="39" t="s">
        <v>380</v>
      </c>
      <c r="B8" s="50" t="str">
        <f>IF(B6=options!C1,"17","17")</f>
        <v>17</v>
      </c>
      <c r="C8" s="42" t="b">
        <f>FALSE()</f>
        <v>0</v>
      </c>
      <c r="D8" s="42" t="b">
        <f>TRUE()</f>
        <v>1</v>
      </c>
      <c r="E8" s="61">
        <v>5714401522058</v>
      </c>
      <c r="F8" s="59" t="s">
        <v>584</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44" t="b">
        <f>TRUE()</f>
        <v>1</v>
      </c>
      <c r="J8" s="45" t="b">
        <v>1</v>
      </c>
      <c r="K8" s="63" t="s">
        <v>627</v>
      </c>
      <c r="L8" s="46" t="b">
        <v>0</v>
      </c>
      <c r="M8" s="47" t="str">
        <f t="shared" si="0"/>
        <v>https://download.lenovo.com/Images/Parts/01YP600/01YP600_A.jpg</v>
      </c>
      <c r="N8" s="47" t="str">
        <f t="shared" si="1"/>
        <v>https://download.lenovo.com/Images/Parts/01YP600/01YP600_B.jpg</v>
      </c>
      <c r="O8" s="48" t="str">
        <f t="shared" si="2"/>
        <v>https://download.lenovo.com/Images/Parts/01YP600/01YP600_details.jpg</v>
      </c>
      <c r="P8" t="str">
        <f t="shared" si="3"/>
        <v/>
      </c>
      <c r="Q8" t="str">
        <f t="shared" si="4"/>
        <v/>
      </c>
      <c r="R8" t="str">
        <f t="shared" si="5"/>
        <v/>
      </c>
      <c r="S8" t="str">
        <f t="shared" si="6"/>
        <v/>
      </c>
      <c r="T8" t="str">
        <f t="shared" si="7"/>
        <v/>
      </c>
      <c r="U8" t="str">
        <f t="shared" si="8"/>
        <v/>
      </c>
      <c r="V8" s="43">
        <f>MATCH(G8,options!$D$1:$D$20,0)</f>
        <v>5</v>
      </c>
    </row>
    <row r="9" spans="1:22" ht="18" x14ac:dyDescent="0.2">
      <c r="A9" s="39" t="s">
        <v>382</v>
      </c>
      <c r="B9" s="50" t="str">
        <f>IF(B6=options!C1,"5","5")</f>
        <v>5</v>
      </c>
      <c r="C9" t="b">
        <f>FALSE()</f>
        <v>0</v>
      </c>
      <c r="D9" t="b">
        <f>FALSE()</f>
        <v>0</v>
      </c>
      <c r="E9" s="61">
        <v>5714401522065</v>
      </c>
      <c r="F9" s="59" t="s">
        <v>585</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44" t="b">
        <f>TRUE()</f>
        <v>1</v>
      </c>
      <c r="J9" s="45" t="b">
        <v>1</v>
      </c>
      <c r="K9" s="63" t="s">
        <v>617</v>
      </c>
      <c r="L9" s="46" t="b">
        <v>0</v>
      </c>
      <c r="M9" s="47" t="str">
        <f t="shared" si="0"/>
        <v>https://download.lenovo.com/Images/Parts/01YP700/01YP700_A.jpg</v>
      </c>
      <c r="N9" s="47" t="str">
        <f t="shared" si="1"/>
        <v>https://download.lenovo.com/Images/Parts/01YP700/01YP700_B.jpg</v>
      </c>
      <c r="O9" s="48"/>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5714401522072</v>
      </c>
      <c r="F10" s="59" t="s">
        <v>586</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44" t="b">
        <f>TRUE()</f>
        <v>1</v>
      </c>
      <c r="J10" s="45" t="b">
        <v>1</v>
      </c>
      <c r="K10" s="63" t="s">
        <v>618</v>
      </c>
      <c r="L10" s="46" t="b">
        <v>0</v>
      </c>
      <c r="M10" s="47" t="str">
        <f t="shared" si="0"/>
        <v>https://download.lenovo.com/Images/Parts/01YP686/01YP686_A.jpg</v>
      </c>
      <c r="N10" s="47" t="str">
        <f t="shared" si="1"/>
        <v>https://download.lenovo.com/Images/Parts/01YP686/01YP686_B.jpg</v>
      </c>
      <c r="O10" s="48" t="str">
        <f t="shared" si="2"/>
        <v>https://download.lenovo.com/Images/Parts/01YP686/01YP686_details.jpg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9" t="s">
        <v>386</v>
      </c>
      <c r="B11" s="41">
        <v>150</v>
      </c>
      <c r="C11" s="42" t="b">
        <f>FALSE()</f>
        <v>0</v>
      </c>
      <c r="D11" s="42" t="b">
        <f>FALSE()</f>
        <v>0</v>
      </c>
      <c r="E11" s="62">
        <v>5714401522089</v>
      </c>
      <c r="F11" s="59" t="s">
        <v>587</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44" t="b">
        <f>TRUE()</f>
        <v>1</v>
      </c>
      <c r="J11" s="45" t="b">
        <v>1</v>
      </c>
      <c r="K11" s="63" t="s">
        <v>619</v>
      </c>
      <c r="L11" s="46" t="b">
        <v>0</v>
      </c>
      <c r="M11" s="47" t="str">
        <f t="shared" si="0"/>
        <v>https://download.lenovo.com/Images/Parts/01YP687/01YP687_A.jpg</v>
      </c>
      <c r="N11" s="47" t="str">
        <f t="shared" si="1"/>
        <v>https://download.lenovo.com/Images/Parts/01YP687/01YP687_B.jpg</v>
      </c>
      <c r="O11" s="48" t="s">
        <v>620</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5714401522096</v>
      </c>
      <c r="F12" s="59" t="s">
        <v>588</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44" t="b">
        <f>TRUE()</f>
        <v>1</v>
      </c>
      <c r="J12" s="45" t="b">
        <v>1</v>
      </c>
      <c r="K12" s="63" t="s">
        <v>621</v>
      </c>
      <c r="L12" s="46" t="b">
        <v>0</v>
      </c>
      <c r="M12" s="47" t="str">
        <f>IF(ISBLANK(K12),"",IF(L12, "https://raw.githubusercontent.com/PatrickVibild/TellusAmazonPictures/master/pictures/"&amp;K12&amp;"/1.jpg","https://download.lenovo.com/Images/Parts/"&amp;K12&amp;"/"&amp;K12&amp;"_A.jpg"))</f>
        <v>https://download.lenovo.com/Images/Parts/01EN990/01EN990_A.jpg</v>
      </c>
      <c r="N12" s="47" t="str">
        <f>IF(ISBLANK(K12),"",IF(L12, "https://raw.githubusercontent.com/PatrickVibild/TellusAmazonPictures/master/pictures/"&amp;K12&amp;"/2.jpg","https://download.lenovo.com/Images/Parts/"&amp;K12&amp;"/"&amp;K12&amp;"_B.jpg"))</f>
        <v>https://download.lenovo.com/Images/Parts/01EN990/01EN990_B.jpg</v>
      </c>
      <c r="O12" s="48"/>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9" t="s">
        <v>389</v>
      </c>
      <c r="B13" s="38" t="s">
        <v>628</v>
      </c>
      <c r="C13" s="42" t="b">
        <f>FALSE()</f>
        <v>0</v>
      </c>
      <c r="D13" s="42" t="b">
        <f>FALSE()</f>
        <v>0</v>
      </c>
      <c r="E13" s="62">
        <v>5714401522102</v>
      </c>
      <c r="F13" s="59" t="s">
        <v>589</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44" t="b">
        <f>TRUE()</f>
        <v>1</v>
      </c>
      <c r="J13" s="45" t="b">
        <v>1</v>
      </c>
      <c r="K13" s="63" t="s">
        <v>622</v>
      </c>
      <c r="L13" s="46" t="b">
        <v>0</v>
      </c>
      <c r="M13" s="47" t="str">
        <f>IF(ISBLANK(K13),"",IF(L13, "https://raw.githubusercontent.com/PatrickVibild/TellusAmazonPictures/master/pictures/"&amp;K13&amp;"/1.jpg","https://download.lenovo.com/Images/Parts/"&amp;K13&amp;"/"&amp;K13&amp;"_A.jpg"))</f>
        <v>https://download.lenovo.com/Images/Parts/01YP689/01YP689_A.jpg</v>
      </c>
      <c r="N13" s="47" t="str">
        <f>IF(ISBLANK(K13),"",IF(L13, "https://raw.githubusercontent.com/PatrickVibild/TellusAmazonPictures/master/pictures/"&amp;K13&amp;"/2.jpg","https://download.lenovo.com/Images/Parts/"&amp;K13&amp;"/"&amp;K13&amp;"_B.jpg"))</f>
        <v>https://download.lenovo.com/Images/Parts/01YP689/01YP689_B.jpg</v>
      </c>
      <c r="O13" s="48" t="str">
        <f>IF(ISBLANK(K13),"",IF(L13, "https://raw.githubusercontent.com/PatrickVibild/TellusAmazonPictures/master/pictures/"&amp;K13&amp;"/3.jpg","https://download.lenovo.com/Images/Parts/"&amp;K13&amp;"/"&amp;K13&amp;"_details.jpg"))</f>
        <v>https://download.lenovo.com/Images/Parts/01YP689/01YP689_details.jpg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9" t="s">
        <v>391</v>
      </c>
      <c r="B14" s="62">
        <v>5714401522218</v>
      </c>
      <c r="C14" s="42" t="b">
        <f>FALSE()</f>
        <v>0</v>
      </c>
      <c r="D14" s="42" t="b">
        <f>FALSE()</f>
        <v>0</v>
      </c>
      <c r="E14" s="62">
        <v>5714401522119</v>
      </c>
      <c r="F14" s="59" t="s">
        <v>590</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44" t="b">
        <f>TRUE()</f>
        <v>1</v>
      </c>
      <c r="J14" s="45" t="b">
        <v>1</v>
      </c>
      <c r="K14" s="63" t="s">
        <v>623</v>
      </c>
      <c r="L14" s="46" t="b">
        <v>0</v>
      </c>
      <c r="M14" s="47" t="str">
        <f t="shared" si="0"/>
        <v>https://download.lenovo.com/Images/Parts/01YP695/01YP695_A.jpg</v>
      </c>
      <c r="N14" s="47" t="str">
        <f t="shared" si="1"/>
        <v>https://download.lenovo.com/Images/Parts/01YP695/01YP695_B.jpg</v>
      </c>
      <c r="O14" s="48" t="str">
        <f t="shared" si="2"/>
        <v>https://download.lenovo.com/Images/Parts/01YP695/01YP695_details.jpg</v>
      </c>
      <c r="P14" t="str">
        <f t="shared" si="3"/>
        <v/>
      </c>
      <c r="Q14" t="str">
        <f t="shared" si="4"/>
        <v/>
      </c>
      <c r="R14" t="str">
        <f t="shared" si="5"/>
        <v/>
      </c>
      <c r="S14" t="str">
        <f t="shared" si="6"/>
        <v/>
      </c>
      <c r="T14" t="str">
        <f t="shared" si="7"/>
        <v/>
      </c>
      <c r="U14" t="str">
        <f t="shared" si="8"/>
        <v/>
      </c>
      <c r="V14" s="43">
        <f>MATCH(G14,options!$D$1:$D$20,0)</f>
        <v>19</v>
      </c>
    </row>
    <row r="15" spans="1:22" ht="15" x14ac:dyDescent="0.2">
      <c r="B15" s="51"/>
      <c r="C15" s="42" t="b">
        <f>FALSE()</f>
        <v>0</v>
      </c>
      <c r="D15" s="42" t="b">
        <f>FALSE()</f>
        <v>0</v>
      </c>
      <c r="E15" s="62">
        <v>5714401522126</v>
      </c>
      <c r="F15" s="59" t="s">
        <v>591</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44" t="b">
        <f>TRUE()</f>
        <v>1</v>
      </c>
      <c r="J15" s="45" t="b">
        <v>1</v>
      </c>
      <c r="K15" s="38"/>
      <c r="L15" s="46" t="b">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8" x14ac:dyDescent="0.2">
      <c r="A16" s="39" t="s">
        <v>394</v>
      </c>
      <c r="B16" s="40" t="s">
        <v>395</v>
      </c>
      <c r="C16" s="42" t="b">
        <f>FALSE()</f>
        <v>0</v>
      </c>
      <c r="D16" s="42" t="b">
        <f>FALSE()</f>
        <v>0</v>
      </c>
      <c r="E16" s="62">
        <v>5714401522133</v>
      </c>
      <c r="F16" s="59" t="s">
        <v>592</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44" t="b">
        <f>TRUE()</f>
        <v>1</v>
      </c>
      <c r="J16" s="45" t="b">
        <v>1</v>
      </c>
      <c r="K16" s="63" t="s">
        <v>617</v>
      </c>
      <c r="L16" s="46" t="b">
        <v>0</v>
      </c>
      <c r="M16" s="47" t="str">
        <f t="shared" ref="M16" si="9">IF(ISBLANK(K16),"",IF(L16, "https://raw.githubusercontent.com/PatrickVibild/TellusAmazonPictures/master/pictures/"&amp;K16&amp;"/1.jpg","https://download.lenovo.com/Images/Parts/"&amp;K16&amp;"/"&amp;K16&amp;"_A.jpg"))</f>
        <v>https://download.lenovo.com/Images/Parts/01YP700/01YP700_A.jpg</v>
      </c>
      <c r="N16" s="47" t="str">
        <f t="shared" ref="N16" si="10">IF(ISBLANK(K16),"",IF(L16, "https://raw.githubusercontent.com/PatrickVibild/TellusAmazonPictures/master/pictures/"&amp;K16&amp;"/2.jpg","https://download.lenovo.com/Images/Parts/"&amp;K16&amp;"/"&amp;K16&amp;"_B.jpg"))</f>
        <v>https://download.lenovo.com/Images/Parts/01YP700/01YP700_B.jpg</v>
      </c>
      <c r="O16" s="48"/>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5714401522140</v>
      </c>
      <c r="F17" s="59" t="s">
        <v>593</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44" t="b">
        <f>TRUE()</f>
        <v>1</v>
      </c>
      <c r="J17" s="45" t="b">
        <v>1</v>
      </c>
      <c r="K17" s="38"/>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IF(ISBLANK(K17),"",IF(L17, "https://raw.githubusercontent.com/PatrickVibild/TellusAmazonPictures/master/pictures/"&amp;K17&amp;"/3.jpg","https://download.lenovo.com/Images/Parts/"&amp;K17&amp;"/"&amp;K17&amp;"_details.jpg"))</f>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9" t="s">
        <v>398</v>
      </c>
      <c r="B18" s="41">
        <v>5</v>
      </c>
      <c r="C18" s="42" t="b">
        <f>FALSE()</f>
        <v>0</v>
      </c>
      <c r="D18" s="42" t="b">
        <f>FALSE()</f>
        <v>0</v>
      </c>
      <c r="E18" s="62">
        <v>5714401522157</v>
      </c>
      <c r="F18" s="59" t="s">
        <v>594</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44" t="b">
        <f>TRUE()</f>
        <v>1</v>
      </c>
      <c r="J18" s="45" t="b">
        <v>1</v>
      </c>
      <c r="K18" s="63" t="s">
        <v>624</v>
      </c>
      <c r="L18" s="46" t="b">
        <v>0</v>
      </c>
      <c r="M18" s="47" t="str">
        <f>IF(ISBLANK(K18),"",IF(L18, "https://raw.githubusercontent.com/PatrickVibild/TellusAmazonPictures/master/pictures/"&amp;K18&amp;"/1.jpg","https://download.lenovo.com/Images/Parts/"&amp;K18&amp;"/"&amp;K18&amp;"_A.jpg"))</f>
        <v>https://download.lenovo.com/Images/Parts/01YP621/01YP621_A.jpg</v>
      </c>
      <c r="N18" s="47" t="str">
        <f>IF(ISBLANK(K18),"",IF(L18, "https://raw.githubusercontent.com/PatrickVibild/TellusAmazonPictures/master/pictures/"&amp;K18&amp;"/2.jpg","https://download.lenovo.com/Images/Parts/"&amp;K18&amp;"/"&amp;K18&amp;"_B.jpg"))</f>
        <v>https://download.lenovo.com/Images/Parts/01YP621/01YP621_B.jpg</v>
      </c>
      <c r="O18" s="48"/>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5714401522164</v>
      </c>
      <c r="F19" s="59" t="s">
        <v>595</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44" t="b">
        <f>TRUE()</f>
        <v>1</v>
      </c>
      <c r="J19" s="45" t="b">
        <v>1</v>
      </c>
      <c r="K19" s="63" t="s">
        <v>625</v>
      </c>
      <c r="L19" s="46" t="b">
        <v>0</v>
      </c>
      <c r="M19" s="47" t="str">
        <f t="shared" si="0"/>
        <v>https://download.lenovo.com/Images/Parts/01YP629/01YP629_A.jpg</v>
      </c>
      <c r="N19" s="47" t="str">
        <f t="shared" si="1"/>
        <v>https://download.lenovo.com/Images/Parts/01YP629/01YP629_B.jpg</v>
      </c>
      <c r="O19" s="48"/>
      <c r="P19" t="str">
        <f t="shared" si="3"/>
        <v/>
      </c>
      <c r="Q19" t="str">
        <f t="shared" si="4"/>
        <v/>
      </c>
      <c r="R19" t="str">
        <f t="shared" si="5"/>
        <v/>
      </c>
      <c r="S19" t="str">
        <f t="shared" si="6"/>
        <v/>
      </c>
      <c r="T19" t="str">
        <f t="shared" si="7"/>
        <v/>
      </c>
      <c r="U19" t="str">
        <f t="shared" si="8"/>
        <v/>
      </c>
      <c r="V19" s="43">
        <f>MATCH(G19,options!$D$1:$D$20,0)</f>
        <v>14</v>
      </c>
    </row>
    <row r="20" spans="1:22" ht="18" x14ac:dyDescent="0.2">
      <c r="A20" s="39" t="s">
        <v>401</v>
      </c>
      <c r="B20" s="52" t="s">
        <v>402</v>
      </c>
      <c r="C20" s="42" t="b">
        <f>FALSE()</f>
        <v>0</v>
      </c>
      <c r="D20" s="42" t="b">
        <f>FALSE()</f>
        <v>0</v>
      </c>
      <c r="E20" s="62">
        <v>5714401522171</v>
      </c>
      <c r="F20" s="59" t="s">
        <v>596</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44" t="b">
        <f>TRUE()</f>
        <v>1</v>
      </c>
      <c r="J20" s="45" t="b">
        <v>1</v>
      </c>
      <c r="K20" s="63" t="s">
        <v>626</v>
      </c>
      <c r="L20" s="46" t="b">
        <v>0</v>
      </c>
      <c r="M20" s="47" t="str">
        <f t="shared" si="0"/>
        <v>https://download.lenovo.com/Images/Parts/01YP706/01YP706_A.jpg</v>
      </c>
      <c r="N20" s="47" t="str">
        <f t="shared" si="1"/>
        <v>https://download.lenovo.com/Images/Parts/01YP706/01YP706_B.jpg</v>
      </c>
      <c r="O20" s="48"/>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FALSE()</f>
        <v>0</v>
      </c>
      <c r="E21" s="62">
        <v>5714401522188</v>
      </c>
      <c r="F21" s="59" t="s">
        <v>597</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44" t="b">
        <f>TRUE()</f>
        <v>1</v>
      </c>
      <c r="J21" s="45" t="b">
        <v>1</v>
      </c>
      <c r="K21" s="63" t="s">
        <v>627</v>
      </c>
      <c r="L21" s="46" t="b">
        <v>0</v>
      </c>
      <c r="M21" s="47" t="str">
        <f t="shared" si="0"/>
        <v>https://download.lenovo.com/Images/Parts/01YP600/01YP600_A.jpg</v>
      </c>
      <c r="N21" s="47" t="str">
        <f t="shared" si="1"/>
        <v>https://download.lenovo.com/Images/Parts/01YP600/01YP600_B.jpg</v>
      </c>
      <c r="O21" s="48" t="str">
        <f t="shared" si="2"/>
        <v>https://download.lenovo.com/Images/Parts/01YP600/01YP600_details.jpg</v>
      </c>
      <c r="P21" t="str">
        <f t="shared" si="3"/>
        <v/>
      </c>
      <c r="Q21" t="str">
        <f t="shared" si="4"/>
        <v/>
      </c>
      <c r="R21" t="str">
        <f t="shared" si="5"/>
        <v/>
      </c>
      <c r="S21" t="str">
        <f t="shared" si="6"/>
        <v/>
      </c>
      <c r="T21" t="str">
        <f t="shared" si="7"/>
        <v/>
      </c>
      <c r="U21" t="str">
        <f t="shared" si="8"/>
        <v/>
      </c>
      <c r="V21" s="43">
        <f>MATCH(G21,options!$D$1:$D$20,0)</f>
        <v>16</v>
      </c>
    </row>
    <row r="22" spans="1:22" ht="15" x14ac:dyDescent="0.2">
      <c r="B22" s="51"/>
      <c r="C22" s="42" t="b">
        <f>FALSE()</f>
        <v>0</v>
      </c>
      <c r="D22" s="42" t="b">
        <f>FALSE()</f>
        <v>0</v>
      </c>
      <c r="E22" s="62">
        <v>5714401522195</v>
      </c>
      <c r="F22" s="60" t="s">
        <v>598</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Ruso</v>
      </c>
      <c r="I22" s="44" t="b">
        <f>TRUE()</f>
        <v>1</v>
      </c>
      <c r="J22" s="45" t="b">
        <v>1</v>
      </c>
      <c r="K22" s="38"/>
      <c r="L22" s="46" t="b">
        <v>0</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57" x14ac:dyDescent="0.2">
      <c r="A23" s="39" t="s">
        <v>406</v>
      </c>
      <c r="B23" s="40"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2" t="b">
        <v>1</v>
      </c>
      <c r="D23" s="42" t="b">
        <f>FALSE()</f>
        <v>0</v>
      </c>
      <c r="E23" s="62">
        <v>5714401522201</v>
      </c>
      <c r="F23" s="60" t="s">
        <v>599</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627</v>
      </c>
      <c r="L23" s="46" t="b">
        <v>0</v>
      </c>
      <c r="M23" s="47" t="str">
        <f t="shared" si="0"/>
        <v>https://download.lenovo.com/Images/Parts/01YP600/01YP600_A.jpg</v>
      </c>
      <c r="N23" s="47" t="str">
        <f t="shared" si="1"/>
        <v>https://download.lenovo.com/Images/Parts/01YP600/01YP600_B.jpg</v>
      </c>
      <c r="O23" s="48" t="str">
        <f t="shared" si="2"/>
        <v>https://download.lenovo.com/Images/Parts/01YP600/01YP600_details.jpg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9" t="s">
        <v>408</v>
      </c>
      <c r="B24" s="40"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61"/>
      <c r="F24" s="38"/>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8"/>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57" x14ac:dyDescent="0.2">
      <c r="A25" s="39" t="s">
        <v>409</v>
      </c>
      <c r="B25" s="40"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61"/>
      <c r="F25" s="38"/>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8"/>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9" t="s">
        <v>410</v>
      </c>
      <c r="B26" s="40" t="str">
        <f>IF(Values!$B$36=English!$B$2,English!B6, IF(Values!$B$36=German!$B$2,German!B6, IF(Values!$B$36=Italian!$B$2,Italian!B6, IF(Values!$B$36=Spanish!$B$2, Spanish!B6, IF(Values!$B$36=French!$B$2, French!B6, IF(Values!$B$36=Dutch!$B$2,Dutch!B6, IF(Values!$B$36=English!$D$32, English!D36, 0)))))))</f>
        <v>👉 FORMATO – {flag} {language} con retroiluminación.</v>
      </c>
      <c r="E26" s="61"/>
      <c r="F26" s="38"/>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8"/>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9" t="s">
        <v>409</v>
      </c>
      <c r="B27" s="40"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61"/>
      <c r="F27" s="38"/>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8"/>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8"/>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8"/>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9" t="s">
        <v>411</v>
      </c>
      <c r="B29" s="40"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61"/>
      <c r="F29" s="38"/>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8"/>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8"/>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9" t="s">
        <v>412</v>
      </c>
      <c r="B31" s="40"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61"/>
      <c r="F31" s="38"/>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8"/>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8"/>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8"/>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9" t="s">
        <v>413</v>
      </c>
      <c r="B33" s="40" t="str">
        <f>IF(Values!$B$36=English!$B$2,English!B14, IF(Values!$B$36=German!$B$2,German!B14, IF(Values!$B$36=Italian!$B$2,Italian!B14, IF(Values!$B$36=Spanish!$B$2, Spanish!B14, IF(Values!$B$36=French!$B$2, French!B14, IF(Values!$B$36=Dutch!$B$2,Dutch!B14, IF(Values!$B$36=English!$D$32, English!B14, 0)))))))</f>
        <v>👉 FORMATO – {flag} {language} sin retroiluminación.</v>
      </c>
      <c r="E33" s="61"/>
      <c r="F33" s="38"/>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8"/>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8"/>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8"/>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8"/>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8"/>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9" t="s">
        <v>414</v>
      </c>
      <c r="B36" s="52" t="s">
        <v>379</v>
      </c>
      <c r="E36" s="38"/>
      <c r="F36" s="38"/>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8"/>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8"/>
      <c r="F37" s="38"/>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8"/>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8"/>
      <c r="F38" s="38"/>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8"/>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8"/>
      <c r="F39" s="38"/>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8"/>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8"/>
      <c r="F40" s="38"/>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8"/>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8"/>
      <c r="F41" s="38"/>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8"/>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8"/>
      <c r="F42" s="38"/>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8"/>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8"/>
      <c r="F43" s="38"/>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8"/>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1" sqref="B11"/>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601</v>
      </c>
    </row>
    <row r="11" spans="1:2" x14ac:dyDescent="0.15">
      <c r="B11" t="s">
        <v>602</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H17" sqref="H17"/>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603</v>
      </c>
    </row>
    <row r="11" spans="1:2" x14ac:dyDescent="0.15">
      <c r="B11" t="s">
        <v>604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1" sqref="B11"/>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605</v>
      </c>
    </row>
    <row r="11" spans="1:2" x14ac:dyDescent="0.15">
      <c r="B11" s="58" t="s">
        <v>606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H16" sqref="H16"/>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607</v>
      </c>
    </row>
    <row r="11" spans="2:2" x14ac:dyDescent="0.15">
      <c r="B11" s="58" t="s">
        <v>608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K29" sqref="K29"/>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609</v>
      </c>
    </row>
    <row r="11" spans="2:2" x14ac:dyDescent="0.15">
      <c r="B11" t="s">
        <v>610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L26" sqref="L26"/>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611</v>
      </c>
    </row>
    <row r="11" spans="2:2" x14ac:dyDescent="0.15">
      <c r="B11" t="s">
        <v>612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2024-07-24T21:14:39Z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