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46F6B49D-FA20-E749-854D-46F854206C3B}"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7" i="2"/>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<sst xmlns="http://schemas.openxmlformats.org/spreadsheetml/2006/main" count="769" uniqueCount="632">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</sst>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Lenovo P52 parent</v>
      </c>
      <c r="C4" s="28" t="s">
        <v>345</v>
      </c>
      <c r="D4" s="29">
        <f>Values!B14</f>
        <v>5714401522218</v>
      </c>
      <c r="E4" s="2" t="s">
        <v>346</v>
      </c>
      <c r="F4" s="28" t="str">
        <f>SUBSTITUTE(Values!B1, "{language}", "") &amp; " " &amp; Values!B3</f>
        <v>vervangend  toetsenbord met achtergrondverlichting voor Lenovo Edge L580 E580 P52 P72 T590 T580s </v>
      </c>
      <c r="G4" s="28" t="s">
        <v>345</v>
      </c>
      <c r="H4" s="2" t="str">
        <f>Values!B16</f>
        <v>laptop-computer-replacement-parts</v>
      </c>
      <c r="I4" s="2" t="str">
        <f>IF(ISBLANK(Values!E3),"","4730574031")</f>
        <v>4730574031</v>
      </c>
      <c r="J4" s="30" t="str">
        <f>Values!B13</f>
        <v>Lenovo P52 parent</v>
      </c>
      <c r="K4" s="31"/>
      <c r="L4" s="28"/>
      <c r="M4" s="28"/>
      <c r="W4" s="28" t="s">
        <v>347</v>
      </c>
      <c r="X4" s="28"/>
      <c r="Y4" s="32" t="s">
        <v>348</v>
      </c>
      <c r="Z4" s="28"/>
      <c r="AA4" s="2" t="str">
        <f>Values!B20</f>
        <v>PartialUpdate</v>
      </c>
      <c r="DY4" s="2" t="s">
        <v>629</v>
      </c>
      <c r="DZ4" s="2" t="s">
        <v>349</v>
      </c>
      <c r="EA4" s="2" t="s">
        <v>349</v>
      </c>
      <c r="EB4" s="2" t="s">
        <v>349</v>
      </c>
      <c r="EC4" s="2" t="s">
        <v>349</v>
      </c>
      <c r="EV4" s="2" t="s">
        <v>350</v>
      </c>
      <c r="GK4" s="3">
        <f>K4</f>
        <v>0</v>
      </c>
    </row>
    <row r="5" spans="1:193" ht="64" x14ac:dyDescent="0.2">
      <c r="A5" s="2" t="str">
        <f>IF(ISBLANK(Values!E4),"",IF(Values!$B$37="EU","computercomponent","computer"))</f>
        <v>computercomponent</v>
      </c>
      <c r="B5" s="33" t="str">
        <f>IF(ISBLANK(Values!E4),"",Values!F4)</f>
        <v>Lenovo P52 Silver - DE</v>
      </c>
      <c r="C5" s="30" t="str">
        <f>IF(ISBLANK(Values!E4),"","TellusRem")</f>
        <v>TellusRem</v>
      </c>
      <c r="D5" s="29">
        <f>IF(ISBLANK(Values!E4),"",Values!E4)</f>
        <v>5714401522010</v>
      </c>
      <c r="E5" s="2" t="str">
        <f>IF(ISBLANK(Values!E4),"","EAN")</f>
        <v>EAN</v>
      </c>
      <c r="F5" s="28" t="str">
        <f>IF(ISBLANK(Values!E4),"",IF(Values!J4, SUBSTITUTE(Values!$B$1, "{language}", Values!H4) &amp; " " &amp;Values!$B$3, SUBSTITUTE(Values!$B$2, "{language}", Values!$H4) &amp; " " &amp;Values!$B$3))</f>
        <v>vervangend Duitse toetsenbord met achtergrondverlichting voor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Silver - DE</v>
      </c>
      <c r="K5" s="28">
        <f>IF(ISBLANK(Values!E4),"",IF(Values!J4, Values!$B$4, Values!$B$5))</f>
        <v>68.989999999999995</v>
      </c>
      <c r="L5" s="28">
        <f>IF(ISBLANK(Values!E4),"",Values!$B$18)</f>
        <v>5</v>
      </c>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t="str">
        <f>IF(ISBLANK(Values!E4),"","Child")</f>
        <v>Child</v>
      </c>
      <c r="X5" s="30" t="str">
        <f>IF(ISBLANK(Values!E4),"",Values!$B$13)</f>
        <v>Lenovo P52 parent</v>
      </c>
      <c r="Y5" s="32" t="str">
        <f>IF(ISBLANK(Values!E4),"","Size-Color")</f>
        <v>Size-Color</v>
      </c>
      <c r="Z5" s="30" t="str">
        <f>IF(ISBLANK(Values!E4),"","variation")</f>
        <v>variation</v>
      </c>
      <c r="AA5" s="2"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5"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s="2" t="s">
        <v>629</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5">
        <f>K5</f>
        <v>68.989999999999995</v>
      </c>
    </row>
    <row r="6" spans="1:193" ht="64" x14ac:dyDescent="0.2">
      <c r="A6" s="2" t="str">
        <f>IF(ISBLANK(Values!E5),"",IF(Values!$B$37="EU","computercomponent","computer"))</f>
        <v>computercomponent</v>
      </c>
      <c r="B6" s="33" t="str">
        <f>IF(ISBLANK(Values!E5),"",Values!F5)</f>
        <v>Lenovo P52 Silver - FR</v>
      </c>
      <c r="C6" s="30" t="str">
        <f>IF(ISBLANK(Values!E5),"","TellusRem")</f>
        <v>TellusRem</v>
      </c>
      <c r="D6" s="29">
        <f>IF(ISBLANK(Values!E5),"",Values!E5)</f>
        <v>5714401522027</v>
      </c>
      <c r="E6" s="2" t="str">
        <f>IF(ISBLANK(Values!E5),"","EAN")</f>
        <v>EAN</v>
      </c>
      <c r="F6" s="28" t="str">
        <f>IF(ISBLANK(Values!E5),"",IF(Values!J5, SUBSTITUTE(Values!$B$1, "{language}", Values!H5) &amp; " " &amp;Values!$B$3, SUBSTITUTE(Values!$B$2, "{language}", Values!$H5) &amp; " " &amp;Values!$B$3))</f>
        <v>vervangend Frans toetsenbord met achtergrondverlichting voor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Silver - FR</v>
      </c>
      <c r="K6" s="28">
        <f>IF(ISBLANK(Values!E5),"",IF(Values!J5, Values!$B$4, Values!$B$5))</f>
        <v>68.989999999999995</v>
      </c>
      <c r="L6" s="28">
        <f>IF(ISBLANK(Values!E5),"",Values!$B$18)</f>
        <v>5</v>
      </c>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t="str">
        <f>IF(ISBLANK(Values!E5),"","Child")</f>
        <v>Child</v>
      </c>
      <c r="X6" s="30" t="str">
        <f>IF(ISBLANK(Values!E5),"",Values!$B$13)</f>
        <v>Lenovo P52 parent</v>
      </c>
      <c r="Y6" s="32" t="str">
        <f>IF(ISBLANK(Values!E5),"","Size-Color")</f>
        <v>Size-Color</v>
      </c>
      <c r="Z6" s="30" t="str">
        <f>IF(ISBLANK(Values!E5),"","variation")</f>
        <v>variation</v>
      </c>
      <c r="AA6" s="2"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5"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s="2" t="s">
        <v>629</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5">
        <f>K6</f>
        <v>68.989999999999995</v>
      </c>
    </row>
    <row r="7" spans="1:193" ht="64" x14ac:dyDescent="0.2">
      <c r="A7" s="2" t="str">
        <f>IF(ISBLANK(Values!E6),"",IF(Values!$B$37="EU","computercomponent","computer"))</f>
        <v>computercomponent</v>
      </c>
      <c r="B7" s="33" t="str">
        <f>IF(ISBLANK(Values!E6),"",Values!F6)</f>
        <v>Lenovo P52 Silver - IT</v>
      </c>
      <c r="C7" s="30" t="str">
        <f>IF(ISBLANK(Values!E6),"","TellusRem")</f>
        <v>TellusRem</v>
      </c>
      <c r="D7" s="29">
        <f>IF(ISBLANK(Values!E6),"",Values!E6)</f>
        <v>5714401522034</v>
      </c>
      <c r="E7" s="2" t="str">
        <f>IF(ISBLANK(Values!E6),"","EAN")</f>
        <v>EAN</v>
      </c>
      <c r="F7" s="28" t="str">
        <f>IF(ISBLANK(Values!E6),"",IF(Values!J6, SUBSTITUTE(Values!$B$1, "{language}", Values!H6) &amp; " " &amp;Values!$B$3, SUBSTITUTE(Values!$B$2, "{language}", Values!$H6) &amp; " " &amp;Values!$B$3))</f>
        <v>vervangend Italiaans toetsenbord met achtergrondverlichting voor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Silver - IT</v>
      </c>
      <c r="K7" s="28">
        <f>IF(ISBLANK(Values!E6),"",IF(Values!J6, Values!$B$4, Values!$B$5))</f>
        <v>68.989999999999995</v>
      </c>
      <c r="L7" s="28">
        <f>IF(ISBLANK(Values!E6),"",Values!$B$18)</f>
        <v>5</v>
      </c>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t="str">
        <f>IF(ISBLANK(Values!E6),"","Child")</f>
        <v>Child</v>
      </c>
      <c r="X7" s="30" t="str">
        <f>IF(ISBLANK(Values!E6),"",Values!$B$13)</f>
        <v>Lenovo P52 parent</v>
      </c>
      <c r="Y7" s="32" t="str">
        <f>IF(ISBLANK(Values!E6),"","Size-Color")</f>
        <v>Size-Color</v>
      </c>
      <c r="Z7" s="30" t="str">
        <f>IF(ISBLANK(Values!E6),"","variation")</f>
        <v>variation</v>
      </c>
      <c r="AA7" s="2" t="str">
        <f>IF(ISBLANK(Values!E6),"",Values!$B$20)</f>
        <v>PartialUpdate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5"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s="2" t="s">
        <v>629</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5">
        <f>K7</f>
        <v>68.989999999999995</v>
      </c>
    </row>
    <row r="8" spans="1:193" ht="64" x14ac:dyDescent="0.2">
      <c r="A8" s="2" t="str">
        <f>IF(ISBLANK(Values!E7),"",IF(Values!$B$37="EU","computercomponent","computer"))</f>
        <v>computercomponent</v>
      </c>
      <c r="B8" s="33" t="str">
        <f>IF(ISBLANK(Values!E7),"",Values!F7)</f>
        <v>Lenovo P52 Silver - ES</v>
      </c>
      <c r="C8" s="30" t="str">
        <f>IF(ISBLANK(Values!E7),"","TellusRem")</f>
        <v>TellusRem</v>
      </c>
      <c r="D8" s="29">
        <f>IF(ISBLANK(Values!E7),"",Values!E7)</f>
        <v>5714401522041</v>
      </c>
      <c r="E8" s="2" t="str">
        <f>IF(ISBLANK(Values!E7),"","EAN")</f>
        <v>EAN</v>
      </c>
      <c r="F8" s="28" t="str">
        <f>IF(ISBLANK(Values!E7),"",IF(Values!J7, SUBSTITUTE(Values!$B$1, "{language}", Values!H7) &amp; " " &amp;Values!$B$3, SUBSTITUTE(Values!$B$2, "{language}", Values!$H7) &amp; " " &amp;Values!$B$3))</f>
        <v>vervangend Spaans toetsenbord met achtergrondverlichting voor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Silver - ES</v>
      </c>
      <c r="K8" s="28">
        <f>IF(ISBLANK(Values!E7),"",IF(Values!J7, Values!$B$4, Values!$B$5))</f>
        <v>68.989999999999995</v>
      </c>
      <c r="L8" s="28">
        <f>IF(ISBLANK(Values!E7),"",Values!$B$18)</f>
        <v>5</v>
      </c>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t="str">
        <f>IF(ISBLANK(Values!E7),"","Child")</f>
        <v>Child</v>
      </c>
      <c r="X8" s="30" t="str">
        <f>IF(ISBLANK(Values!E7),"",Values!$B$13)</f>
        <v>Lenovo P52 parent</v>
      </c>
      <c r="Y8" s="32" t="str">
        <f>IF(ISBLANK(Values!E7),"","Size-Color")</f>
        <v>Size-Color</v>
      </c>
      <c r="Z8" s="30" t="str">
        <f>IF(ISBLANK(Values!E7),"","variation")</f>
        <v>variation</v>
      </c>
      <c r="AA8" s="2" t="str">
        <f>IF(ISBLANK(Values!E7),"",Values!$B$20)</f>
        <v>PartialUpdate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5"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s="2" t="s">
        <v>629</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5">
        <f>K8</f>
        <v>68.989999999999995</v>
      </c>
    </row>
    <row r="9" spans="1:193" ht="64" x14ac:dyDescent="0.2">
      <c r="A9" s="2" t="str">
        <f>IF(ISBLANK(Values!E8),"",IF(Values!$B$37="EU","computercomponent","computer"))</f>
        <v>computercomponent</v>
      </c>
      <c r="B9" s="33" t="str">
        <f>IF(ISBLANK(Values!E8),"",Values!F8)</f>
        <v>Lenovo P52 Silver - UK</v>
      </c>
      <c r="C9" s="30" t="str">
        <f>IF(ISBLANK(Values!E8),"","TellusRem")</f>
        <v>TellusRem</v>
      </c>
      <c r="D9" s="29">
        <f>IF(ISBLANK(Values!E8),"",Values!E8)</f>
        <v>5714401522058</v>
      </c>
      <c r="E9" s="2" t="str">
        <f>IF(ISBLANK(Values!E8),"","EAN")</f>
        <v>EAN</v>
      </c>
      <c r="F9" s="28" t="str">
        <f>IF(ISBLANK(Values!E8),"",IF(Values!J8, SUBSTITUTE(Values!$B$1, "{language}", Values!H8) &amp; " " &amp;Values!$B$3, SUBSTITUTE(Values!$B$2, "{language}", Values!$H8) &amp; " " &amp;Values!$B$3))</f>
        <v>vervangend UK toetsenbord met achtergrondverlichting voor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Silver - UK</v>
      </c>
      <c r="K9" s="28">
        <f>IF(ISBLANK(Values!E8),"",IF(Values!J8, Values!$B$4, Values!$B$5))</f>
        <v>68.989999999999995</v>
      </c>
      <c r="L9" s="28">
        <f>IF(ISBLANK(Values!E8),"",Values!$B$18)</f>
        <v>5</v>
      </c>
      <c r="M9" s="28" t="str">
        <f>IF(ISBLANK(Values!E8),"",Values!$M8)</f>
        <v>https://download.lenovo.com/Images/Parts/01YP600/01YP600_A.jpg</v>
      </c>
      <c r="N9" s="28" t="str">
        <f>IF(ISBLANK(Values!$F8),"",Values!N8)</f>
        <v>https://download.lenovo.com/Images/Parts/01YP600/01YP600_B.jpg</v>
      </c>
      <c r="O9" s="28" t="str">
        <f>IF(ISBLANK(Values!$F8),"",Values!O8)</f>
        <v>https://download.lenovo.com/Images/Parts/01YP600/01YP600_details.jpg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parent</v>
      </c>
      <c r="Y9" s="32" t="str">
        <f>IF(ISBLANK(Values!E8),"","Size-Color")</f>
        <v>Size-Color</v>
      </c>
      <c r="Z9" s="30" t="str">
        <f>IF(ISBLANK(Values!E8),"","variation")</f>
        <v>variation</v>
      </c>
      <c r="AA9" s="2" t="str">
        <f>IF(ISBLANK(Values!E8),"",Values!$B$20)</f>
        <v>PartialUpdate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5"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s="2" t="s">
        <v>629</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5">
        <f>K9</f>
        <v>68.989999999999995</v>
      </c>
    </row>
    <row r="10" spans="1:193" ht="64" x14ac:dyDescent="0.2">
      <c r="A10" s="2" t="str">
        <f>IF(ISBLANK(Values!E9),"",IF(Values!$B$37="EU","computercomponent","computer"))</f>
        <v>computercomponent</v>
      </c>
      <c r="B10" s="33" t="str">
        <f>IF(ISBLANK(Values!E9),"",Values!F9)</f>
        <v>Lenovo P52 Silver - NOR</v>
      </c>
      <c r="C10" s="30" t="str">
        <f>IF(ISBLANK(Values!E9),"","TellusRem")</f>
        <v>TellusRem</v>
      </c>
      <c r="D10" s="29">
        <f>IF(ISBLANK(Values!E9),"",Values!E9)</f>
        <v>5714401522065</v>
      </c>
      <c r="E10" s="2"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Silver - NOR</v>
      </c>
      <c r="K10" s="28">
        <f>IF(ISBLANK(Values!E9),"",IF(Values!J9, Values!$B$4, Values!$B$5))</f>
        <v>68.989999999999995</v>
      </c>
      <c r="L10" s="28">
        <f>IF(ISBLANK(Values!E9),"",Values!$B$18)</f>
        <v>5</v>
      </c>
      <c r="M10" s="28" t="str">
        <f>IF(ISBLANK(Values!E9),"",Values!$M9)</f>
        <v>https://download.lenovo.com/Images/Parts/01YP700/01YP700_A.jpg</v>
      </c>
      <c r="N10" s="28" t="str">
        <f>IF(ISBLANK(Values!$F9),"",Values!N9)</f>
        <v>https://download.lenovo.com/Images/Parts/01YP700/01YP700_B.jpg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parent</v>
      </c>
      <c r="Y10" s="32" t="str">
        <f>IF(ISBLANK(Values!E9),"","Size-Color")</f>
        <v>Size-Color</v>
      </c>
      <c r="Z10" s="30" t="str">
        <f>IF(ISBLANK(Values!E9),"","variation")</f>
        <v>variation</v>
      </c>
      <c r="AA10" s="2" t="str">
        <f>IF(ISBLANK(Values!E9),"",Values!$B$20)</f>
        <v>PartialUpdate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5"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 🇳🇴 🇩🇰 Scandinavisch - Scandinavisch GEEN achtergrondverlichting. </v>
      </c>
      <c r="AM10" s="2" t="str">
        <f>SUBSTITUTE(IF(ISBLANK(Values!E9),"",Values!$B$27),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5">
        <f>K10</f>
        <v>68.989999999999995</v>
      </c>
    </row>
    <row r="11" spans="1:193" ht="64" x14ac:dyDescent="0.2">
      <c r="A11" s="2" t="str">
        <f>IF(ISBLANK(Values!E10),"",IF(Values!$B$37="EU","computercomponent","computer"))</f>
        <v>computercomponent</v>
      </c>
      <c r="B11" s="33" t="str">
        <f>IF(ISBLANK(Values!E10),"",Values!F10)</f>
        <v>Lenovo P52 Silvers - BE</v>
      </c>
      <c r="C11" s="30" t="str">
        <f>IF(ISBLANK(Values!E10),"","TellusRem")</f>
        <v>TellusRem</v>
      </c>
      <c r="D11" s="29">
        <f>IF(ISBLANK(Values!E10),"",Values!E10)</f>
        <v>5714401522072</v>
      </c>
      <c r="E11" s="2" t="str">
        <f>IF(ISBLANK(Values!E10),"","EAN")</f>
        <v>EAN</v>
      </c>
      <c r="F11" s="28" t="str">
        <f>IF(ISBLANK(Values!E10),"",IF(Values!J10, SUBSTITUTE(Values!$B$1, "{language}", Values!H10) &amp; " " &amp;Values!$B$3, SUBSTITUTE(Values!$B$2, "{language}", Values!$H10) &amp; " " &amp;Values!$B$3))</f>
        <v>vervangend Belgisch toetsenbord met achtergrondverlichting voor Lenovo Edge L580 E580 P52 P72 T590 T580s </v>
      </c>
      <c r="G11" s="30" t="str">
        <f>IF(ISBLANK(Values!E10),"","TellusRem")</f>
        <v>TellusRem</v>
      </c>
      <c r="H11" s="2" t="str">
        <f>IF(ISBLANK(Values!E10),"",Values!$B$16)</f>
        <v>laptop-computer-replacement-parts</v>
      </c>
      <c r="I11" s="2" t="str">
        <f>IF(ISBLANK(Values!E10),"","4730574031")</f>
        <v>4730574031</v>
      </c>
      <c r="J11" s="32" t="str">
        <f>IF(ISBLANK(Values!E10),"",Values!F10 )</f>
        <v>Lenovo P52 Silvers - BE</v>
      </c>
      <c r="K11" s="28">
        <f>IF(ISBLANK(Values!E10),"",IF(Values!J10, Values!$B$4, Values!$B$5))</f>
        <v>68.989999999999995</v>
      </c>
      <c r="L11" s="28">
        <f>IF(ISBLANK(Values!E10),"",Values!$B$18)</f>
        <v>5</v>
      </c>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P52 parent</v>
      </c>
      <c r="Y11" s="32" t="str">
        <f>IF(ISBLANK(Values!E10),"","Size-Color")</f>
        <v>Size-Color</v>
      </c>
      <c r="Z11" s="30" t="str">
        <f>IF(ISBLANK(Values!E10),"","variation")</f>
        <v>variation</v>
      </c>
      <c r="AA11" s="2" t="str">
        <f>IF(ISBLANK(Values!E10),"",Values!$B$20)</f>
        <v>PartialUpdate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5"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Belgisch GEEN achtergrondverlichting. </v>
      </c>
      <c r="AM11" s="2" t="str">
        <f>SUBSTITUTE(IF(ISBLANK(Values!E10),"",Values!$B$27),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5">
        <f>K11</f>
        <v>68.989999999999995</v>
      </c>
    </row>
    <row r="12" spans="1:193" ht="64" x14ac:dyDescent="0.2">
      <c r="A12" s="2" t="str">
        <f>IF(ISBLANK(Values!E11),"",IF(Values!$B$37="EU","computercomponent","computer"))</f>
        <v>computercomponent</v>
      </c>
      <c r="B12" s="33" t="str">
        <f>IF(ISBLANK(Values!E11),"",Values!F11)</f>
        <v>Lenovo P52 Silver - BG</v>
      </c>
      <c r="C12" s="30" t="str">
        <f>IF(ISBLANK(Values!E11),"","TellusRem")</f>
        <v>TellusRem</v>
      </c>
      <c r="D12" s="29">
        <f>IF(ISBLANK(Values!E11),"",Values!E11)</f>
        <v>5714401522089</v>
      </c>
      <c r="E12" s="2" t="str">
        <f>IF(ISBLANK(Values!E11),"","EAN")</f>
        <v>EAN</v>
      </c>
      <c r="F12" s="28" t="str">
        <f>IF(ISBLANK(Values!E11),"",IF(Values!J11, SUBSTITUTE(Values!$B$1, "{language}", Values!H11) &amp; " " &amp;Values!$B$3, SUBSTITUTE(Values!$B$2, "{language}", Values!$H11) &amp; " " &amp;Values!$B$3))</f>
        <v>vervangend Bulgaars toetsenbord met achtergrondverlichting voor Lenovo Edge L580 E580 P52 P72 T590 T580s </v>
      </c>
      <c r="G12" s="30" t="str">
        <f>IF(ISBLANK(Values!E11),"","TellusRem")</f>
        <v>TellusRem</v>
      </c>
      <c r="H12" s="2" t="str">
        <f>IF(ISBLANK(Values!E11),"",Values!$B$16)</f>
        <v>laptop-computer-replacement-parts</v>
      </c>
      <c r="I12" s="2" t="str">
        <f>IF(ISBLANK(Values!E11),"","4730574031")</f>
        <v>4730574031</v>
      </c>
      <c r="J12" s="32" t="str">
        <f>IF(ISBLANK(Values!E11),"",Values!F11 )</f>
        <v>Lenovo P52 Silver - BG</v>
      </c>
      <c r="K12" s="28">
        <f>IF(ISBLANK(Values!E11),"",IF(Values!J11, Values!$B$4, Values!$B$5))</f>
        <v>68.989999999999995</v>
      </c>
      <c r="L12" s="28">
        <f>IF(ISBLANK(Values!E11),"",Values!$B$18)</f>
        <v>5</v>
      </c>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P52 parent</v>
      </c>
      <c r="Y12" s="32" t="str">
        <f>IF(ISBLANK(Values!E11),"","Size-Color")</f>
        <v>Size-Color</v>
      </c>
      <c r="Z12" s="30" t="str">
        <f>IF(ISBLANK(Values!E11),"","variation")</f>
        <v>variation</v>
      </c>
      <c r="AA12" s="2" t="str">
        <f>IF(ISBLANK(Values!E11),"",Values!$B$20)</f>
        <v>PartialUpdate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5"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xml:space="preserve">👉 LAYOUT - 🇧🇬 Bulgaars GEEN achtergrondverlichting. </v>
      </c>
      <c r="AM12" s="2" t="str">
        <f>SUBSTITUTE(IF(ISBLANK(Values!E11),"",Values!$B$27),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5">
        <f>K12</f>
        <v>68.989999999999995</v>
      </c>
    </row>
    <row r="13" spans="1:193" ht="64" x14ac:dyDescent="0.2">
      <c r="A13" s="2" t="str">
        <f>IF(ISBLANK(Values!E12),"",IF(Values!$B$37="EU","computercomponent","computer"))</f>
        <v>computercomponent</v>
      </c>
      <c r="B13" s="33" t="str">
        <f>IF(ISBLANK(Values!E12),"",Values!F12)</f>
        <v>Lenovo P52 Silver - CZ</v>
      </c>
      <c r="C13" s="30" t="str">
        <f>IF(ISBLANK(Values!E12),"","TellusRem")</f>
        <v>TellusRem</v>
      </c>
      <c r="D13" s="29">
        <f>IF(ISBLANK(Values!E12),"",Values!E12)</f>
        <v>5714401522096</v>
      </c>
      <c r="E13" s="2" t="str">
        <f>IF(ISBLANK(Values!E12),"","EAN")</f>
        <v>EAN</v>
      </c>
      <c r="F13" s="28" t="str">
        <f>IF(ISBLANK(Values!E12),"",IF(Values!J12, SUBSTITUTE(Values!$B$1, "{language}", Values!H12) &amp; " " &amp;Values!$B$3, SUBSTITUTE(Values!$B$2, "{language}", Values!$H12) &amp; " " &amp;Values!$B$3))</f>
        <v>vervangend Tsjechisch toetsenbord met achtergrondverlichting voor Lenovo Edge L580 E580 P52 P72 T590 T580s </v>
      </c>
      <c r="G13" s="30" t="str">
        <f>IF(ISBLANK(Values!E12),"","TellusRem")</f>
        <v>TellusRem</v>
      </c>
      <c r="H13" s="2" t="str">
        <f>IF(ISBLANK(Values!E12),"",Values!$B$16)</f>
        <v>laptop-computer-replacement-parts</v>
      </c>
      <c r="I13" s="2" t="str">
        <f>IF(ISBLANK(Values!E12),"","4730574031")</f>
        <v>4730574031</v>
      </c>
      <c r="J13" s="32" t="str">
        <f>IF(ISBLANK(Values!E12),"",Values!F12 )</f>
        <v>Lenovo P52 Silver - CZ</v>
      </c>
      <c r="K13" s="28">
        <f>IF(ISBLANK(Values!E12),"",IF(Values!J12, Values!$B$4, Values!$B$5))</f>
        <v>68.989999999999995</v>
      </c>
      <c r="L13" s="28">
        <f>IF(ISBLANK(Values!E12),"",Values!$B$18)</f>
        <v>5</v>
      </c>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P52 parent</v>
      </c>
      <c r="Y13" s="32" t="str">
        <f>IF(ISBLANK(Values!E12),"","Size-Color")</f>
        <v>Size-Color</v>
      </c>
      <c r="Z13" s="30" t="str">
        <f>IF(ISBLANK(Values!E12),"","variation")</f>
        <v>variation</v>
      </c>
      <c r="AA13" s="2" t="str">
        <f>IF(ISBLANK(Values!E12),"",Values!$B$20)</f>
        <v>PartialUpdate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5"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xml:space="preserve">👉 LAYOUT - 🇨🇿 Tsjechisch GEEN achtergrondverlichting. </v>
      </c>
      <c r="AM13" s="2" t="str">
        <f>SUBSTITUTE(IF(ISBLANK(Values!E12),"",Values!$B$27),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5">
        <f>K13</f>
        <v>68.989999999999995</v>
      </c>
    </row>
    <row r="14" spans="1:193" ht="64" x14ac:dyDescent="0.2">
      <c r="A14" s="2" t="str">
        <f>IF(ISBLANK(Values!E13),"",IF(Values!$B$37="EU","computercomponent","computer"))</f>
        <v>computercomponent</v>
      </c>
      <c r="B14" s="33" t="str">
        <f>IF(ISBLANK(Values!E13),"",Values!F13)</f>
        <v>Lenovo P52 Silver - DK</v>
      </c>
      <c r="C14" s="30" t="str">
        <f>IF(ISBLANK(Values!E13),"","TellusRem")</f>
        <v>TellusRem</v>
      </c>
      <c r="D14" s="29">
        <f>IF(ISBLANK(Values!E13),"",Values!E13)</f>
        <v>5714401522102</v>
      </c>
      <c r="E14" s="2" t="str">
        <f>IF(ISBLANK(Values!E13),"","EAN")</f>
        <v>EAN</v>
      </c>
      <c r="F14" s="28" t="str">
        <f>IF(ISBLANK(Values!E13),"",IF(Values!J13, SUBSTITUTE(Values!$B$1, "{language}", Values!H13) &amp; " " &amp;Values!$B$3, SUBSTITUTE(Values!$B$2, "{language}", Values!$H13) &amp; " " &amp;Values!$B$3))</f>
        <v>vervangend Deens toetsenbord met achtergrondverlichting voor Lenovo Edge L580 E580 P52 P72 T590 T580s </v>
      </c>
      <c r="G14" s="30" t="str">
        <f>IF(ISBLANK(Values!E13),"","TellusRem")</f>
        <v>TellusRem</v>
      </c>
      <c r="H14" s="2" t="str">
        <f>IF(ISBLANK(Values!E13),"",Values!$B$16)</f>
        <v>laptop-computer-replacement-parts</v>
      </c>
      <c r="I14" s="2" t="str">
        <f>IF(ISBLANK(Values!E13),"","4730574031")</f>
        <v>4730574031</v>
      </c>
      <c r="J14" s="32" t="str">
        <f>IF(ISBLANK(Values!E13),"",Values!F13 )</f>
        <v>Lenovo P52 Silver - DK</v>
      </c>
      <c r="K14" s="28">
        <f>IF(ISBLANK(Values!E13),"",IF(Values!J13, Values!$B$4, Values!$B$5))</f>
        <v>68.989999999999995</v>
      </c>
      <c r="L14" s="28">
        <f>IF(ISBLANK(Values!E13),"",Values!$B$18)</f>
        <v>5</v>
      </c>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P52 parent</v>
      </c>
      <c r="Y14" s="32" t="str">
        <f>IF(ISBLANK(Values!E13),"","Size-Color")</f>
        <v>Size-Color</v>
      </c>
      <c r="Z14" s="30" t="str">
        <f>IF(ISBLANK(Values!E13),"","variation")</f>
        <v>variation</v>
      </c>
      <c r="AA14" s="2" t="str">
        <f>IF(ISBLANK(Values!E13),"",Values!$B$20)</f>
        <v>PartialUpdate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5"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xml:space="preserve">👉 LAYOUT - 🇩🇰 Deens GEEN achtergrondverlichting. </v>
      </c>
      <c r="AM14" s="2" t="str">
        <f>SUBSTITUTE(IF(ISBLANK(Values!E13),"",Values!$B$27),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5">
        <f>K14</f>
        <v>68.989999999999995</v>
      </c>
    </row>
    <row r="15" spans="1:193" ht="64" x14ac:dyDescent="0.2">
      <c r="A15" s="2" t="str">
        <f>IF(ISBLANK(Values!E14),"",IF(Values!$B$37="EU","computercomponent","computer"))</f>
        <v>computercomponent</v>
      </c>
      <c r="B15" s="33" t="str">
        <f>IF(ISBLANK(Values!E14),"",Values!F14)</f>
        <v>Lenovo P52 Silver - HU</v>
      </c>
      <c r="C15" s="30" t="str">
        <f>IF(ISBLANK(Values!E14),"","TellusRem")</f>
        <v>TellusRem</v>
      </c>
      <c r="D15" s="29">
        <f>IF(ISBLANK(Values!E14),"",Values!E14)</f>
        <v>5714401522119</v>
      </c>
      <c r="E15" s="2" t="str">
        <f>IF(ISBLANK(Values!E14),"","EAN")</f>
        <v>EAN</v>
      </c>
      <c r="F15" s="28" t="str">
        <f>IF(ISBLANK(Values!E14),"",IF(Values!J14, SUBSTITUTE(Values!$B$1, "{language}", Values!H14) &amp; " " &amp;Values!$B$3, SUBSTITUTE(Values!$B$2, "{language}", Values!$H14) &amp; " " &amp;Values!$B$3))</f>
        <v>vervangend Hongaars toetsenbord met achtergrondverlichting voor Lenovo Edge L580 E580 P52 P72 T590 T580s </v>
      </c>
      <c r="G15" s="30" t="str">
        <f>IF(ISBLANK(Values!E14),"","TellusRem")</f>
        <v>TellusRem</v>
      </c>
      <c r="H15" s="2" t="str">
        <f>IF(ISBLANK(Values!E14),"",Values!$B$16)</f>
        <v>laptop-computer-replacement-parts</v>
      </c>
      <c r="I15" s="2" t="str">
        <f>IF(ISBLANK(Values!E14),"","4730574031")</f>
        <v>4730574031</v>
      </c>
      <c r="J15" s="32" t="str">
        <f>IF(ISBLANK(Values!E14),"",Values!F14 )</f>
        <v>Lenovo P52 Silver - HU</v>
      </c>
      <c r="K15" s="28">
        <f>IF(ISBLANK(Values!E14),"",IF(Values!J14, Values!$B$4, Values!$B$5))</f>
        <v>68.989999999999995</v>
      </c>
      <c r="L15" s="28">
        <f>IF(ISBLANK(Values!E14),"",Values!$B$18)</f>
        <v>5</v>
      </c>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P52 parent</v>
      </c>
      <c r="Y15" s="32" t="str">
        <f>IF(ISBLANK(Values!E14),"","Size-Color")</f>
        <v>Size-Color</v>
      </c>
      <c r="Z15" s="30" t="str">
        <f>IF(ISBLANK(Values!E14),"","variation")</f>
        <v>variation</v>
      </c>
      <c r="AA15" s="2" t="str">
        <f>IF(ISBLANK(Values!E14),"",Values!$B$20)</f>
        <v>PartialUpdate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5"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xml:space="preserve">👉 LAYOUT - 🇭🇺 Hongaars GEEN achtergrondverlichting. </v>
      </c>
      <c r="AM15" s="2" t="str">
        <f>SUBSTITUTE(IF(ISBLANK(Values!E14),"",Values!$B$27),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5">
        <f>K15</f>
        <v>68.989999999999995</v>
      </c>
    </row>
    <row r="16" spans="1:193" ht="64" x14ac:dyDescent="0.2">
      <c r="A16" s="2" t="str">
        <f>IF(ISBLANK(Values!E15),"",IF(Values!$B$37="EU","computercomponent","computer"))</f>
        <v>computercomponent</v>
      </c>
      <c r="B16" s="33" t="str">
        <f>IF(ISBLANK(Values!E15),"",Values!F15)</f>
        <v>Lenovo P52 Silver - NL</v>
      </c>
      <c r="C16" s="30" t="str">
        <f>IF(ISBLANK(Values!E15),"","TellusRem")</f>
        <v>TellusRem</v>
      </c>
      <c r="D16" s="29">
        <f>IF(ISBLANK(Values!E15),"",Values!E15)</f>
        <v>5714401522126</v>
      </c>
      <c r="E16" s="2" t="str">
        <f>IF(ISBLANK(Values!E15),"","EAN")</f>
        <v>EAN</v>
      </c>
      <c r="F16" s="28" t="str">
        <f>IF(ISBLANK(Values!E15),"",IF(Values!J15, SUBSTITUTE(Values!$B$1, "{language}", Values!H15) &amp; " " &amp;Values!$B$3, SUBSTITUTE(Values!$B$2, "{language}", Values!$H15) &amp; " " &amp;Values!$B$3))</f>
        <v>vervangend Nederlands toetsenbord met achtergrondverlichting voor Lenovo Edge L580 E580 P52 P72 T590 T580s </v>
      </c>
      <c r="G16" s="30" t="str">
        <f>IF(ISBLANK(Values!E15),"","TellusRem")</f>
        <v>TellusRem</v>
      </c>
      <c r="H16" s="2" t="str">
        <f>IF(ISBLANK(Values!E15),"",Values!$B$16)</f>
        <v>laptop-computer-replacement-parts</v>
      </c>
      <c r="I16" s="2" t="str">
        <f>IF(ISBLANK(Values!E15),"","4730574031")</f>
        <v>4730574031</v>
      </c>
      <c r="J16" s="32" t="str">
        <f>IF(ISBLANK(Values!E15),"",Values!F15 )</f>
        <v>Lenovo P52 Silver - NL</v>
      </c>
      <c r="K16" s="28">
        <f>IF(ISBLANK(Values!E15),"",IF(Values!J15, Values!$B$4, Values!$B$5))</f>
        <v>68.989999999999995</v>
      </c>
      <c r="L16" s="28">
        <f>IF(ISBLANK(Values!E15),"",Values!$B$18)</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P52 parent</v>
      </c>
      <c r="Y16" s="32" t="str">
        <f>IF(ISBLANK(Values!E15),"","Size-Color")</f>
        <v>Size-Color</v>
      </c>
      <c r="Z16" s="30" t="str">
        <f>IF(ISBLANK(Values!E15),"","variation")</f>
        <v>variation</v>
      </c>
      <c r="AA16" s="2" t="str">
        <f>IF(ISBLANK(Values!E15),"",Values!$B$20)</f>
        <v>PartialUpdate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5"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xml:space="preserve">👉 LAYOUT - 🇳🇱 Nederlands GEEN achtergrondverlichting. </v>
      </c>
      <c r="AM16" s="2" t="str">
        <f>SUBSTITUTE(IF(ISBLANK(Values!E15),"",Values!$B$27),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5">
        <f>K16</f>
        <v>68.989999999999995</v>
      </c>
    </row>
    <row r="17" spans="1:193" ht="64" x14ac:dyDescent="0.2">
      <c r="A17" s="2" t="str">
        <f>IF(ISBLANK(Values!E16),"",IF(Values!$B$37="EU","computercomponent","computer"))</f>
        <v>computercomponent</v>
      </c>
      <c r="B17" s="33" t="str">
        <f>IF(ISBLANK(Values!E16),"",Values!F16)</f>
        <v>Lenovo P52 Silver - NO</v>
      </c>
      <c r="C17" s="30" t="str">
        <f>IF(ISBLANK(Values!E16),"","TellusRem")</f>
        <v>TellusRem</v>
      </c>
      <c r="D17" s="29">
        <f>IF(ISBLANK(Values!E16),"",Values!E16)</f>
        <v>5714401522133</v>
      </c>
      <c r="E17" s="2" t="str">
        <f>IF(ISBLANK(Values!E16),"","EAN")</f>
        <v>EAN</v>
      </c>
      <c r="F17" s="28" t="str">
        <f>IF(ISBLANK(Values!E16),"",IF(Values!J16, SUBSTITUTE(Values!$B$1, "{language}", Values!H16) &amp; " " &amp;Values!$B$3, SUBSTITUTE(Values!$B$2, "{language}", Values!$H16) &amp; " " &amp;Values!$B$3))</f>
        <v>vervangend Noors toetsenbord met achtergrondverlichting voor Lenovo Edge L580 E580 P52 P72 T590 T580s </v>
      </c>
      <c r="G17" s="30" t="str">
        <f>IF(ISBLANK(Values!E16),"","TellusRem")</f>
        <v>TellusRem</v>
      </c>
      <c r="H17" s="2" t="str">
        <f>IF(ISBLANK(Values!E16),"",Values!$B$16)</f>
        <v>laptop-computer-replacement-parts</v>
      </c>
      <c r="I17" s="2" t="str">
        <f>IF(ISBLANK(Values!E16),"","4730574031")</f>
        <v>4730574031</v>
      </c>
      <c r="J17" s="32" t="str">
        <f>IF(ISBLANK(Values!E16),"",Values!F16 )</f>
        <v>Lenovo P52 Silver - NO</v>
      </c>
      <c r="K17" s="28">
        <f>IF(ISBLANK(Values!E16),"",IF(Values!J16, Values!$B$4, Values!$B$5))</f>
        <v>68.989999999999995</v>
      </c>
      <c r="L17" s="28">
        <f>IF(ISBLANK(Values!E16),"",Values!$B$18)</f>
        <v>5</v>
      </c>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P52 parent</v>
      </c>
      <c r="Y17" s="32" t="str">
        <f>IF(ISBLANK(Values!E16),"","Size-Color")</f>
        <v>Size-Color</v>
      </c>
      <c r="Z17" s="30" t="str">
        <f>IF(ISBLANK(Values!E16),"","variation")</f>
        <v>variation</v>
      </c>
      <c r="AA17" s="2" t="str">
        <f>IF(ISBLANK(Values!E16),"",Values!$B$20)</f>
        <v>PartialUpdate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5"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xml:space="preserve">👉 LAYOUT - 🇳🇴 Noors GEEN achtergrondverlichting. </v>
      </c>
      <c r="AM17" s="2" t="str">
        <f>SUBSTITUTE(IF(ISBLANK(Values!E16),"",Values!$B$27),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5">
        <f>K17</f>
        <v>68.989999999999995</v>
      </c>
    </row>
    <row r="18" spans="1:193" ht="64" x14ac:dyDescent="0.2">
      <c r="A18" s="2" t="str">
        <f>IF(ISBLANK(Values!E17),"",IF(Values!$B$37="EU","computercomponent","computer"))</f>
        <v>computercomponent</v>
      </c>
      <c r="B18" s="33" t="str">
        <f>IF(ISBLANK(Values!E17),"",Values!F17)</f>
        <v>Lenovo P52 Silver - PL</v>
      </c>
      <c r="C18" s="30" t="str">
        <f>IF(ISBLANK(Values!E17),"","TellusRem")</f>
        <v>TellusRem</v>
      </c>
      <c r="D18" s="29">
        <f>IF(ISBLANK(Values!E17),"",Values!E17)</f>
        <v>5714401522140</v>
      </c>
      <c r="E18" s="2" t="str">
        <f>IF(ISBLANK(Values!E17),"","EAN")</f>
        <v>EAN</v>
      </c>
      <c r="F18" s="28" t="str">
        <f>IF(ISBLANK(Values!E17),"",IF(Values!J17, SUBSTITUTE(Values!$B$1, "{language}", Values!H17) &amp; " " &amp;Values!$B$3, SUBSTITUTE(Values!$B$2, "{language}", Values!$H17) &amp; " " &amp;Values!$B$3))</f>
        <v>vervangend Pools toetsenbord met achtergrondverlichting voor Lenovo Edge L580 E580 P52 P72 T590 T580s </v>
      </c>
      <c r="G18" s="30" t="str">
        <f>IF(ISBLANK(Values!E17),"","TellusRem")</f>
        <v>TellusRem</v>
      </c>
      <c r="H18" s="2" t="str">
        <f>IF(ISBLANK(Values!E17),"",Values!$B$16)</f>
        <v>laptop-computer-replacement-parts</v>
      </c>
      <c r="I18" s="2" t="str">
        <f>IF(ISBLANK(Values!E17),"","4730574031")</f>
        <v>4730574031</v>
      </c>
      <c r="J18" s="32" t="str">
        <f>IF(ISBLANK(Values!E17),"",Values!F17 )</f>
        <v>Lenovo P52 Silver - PL</v>
      </c>
      <c r="K18" s="28">
        <f>IF(ISBLANK(Values!E17),"",IF(Values!J17, Values!$B$4, Values!$B$5))</f>
        <v>68.989999999999995</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P52 parent</v>
      </c>
      <c r="Y18" s="32" t="str">
        <f>IF(ISBLANK(Values!E17),"","Size-Color")</f>
        <v>Size-Color</v>
      </c>
      <c r="Z18" s="30" t="str">
        <f>IF(ISBLANK(Values!E17),"","variation")</f>
        <v>variation</v>
      </c>
      <c r="AA18" s="2" t="str">
        <f>IF(ISBLANK(Values!E17),"",Values!$B$20)</f>
        <v>PartialUpdate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5"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xml:space="preserve">👉 LAYOUT - 🇵🇱 Pools GEEN achtergrondverlichting. </v>
      </c>
      <c r="AM18" s="2" t="str">
        <f>SUBSTITUTE(IF(ISBLANK(Values!E17),"",Values!$B$27),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5">
        <f>K18</f>
        <v>68.989999999999995</v>
      </c>
    </row>
    <row r="19" spans="1:193" ht="64" x14ac:dyDescent="0.2">
      <c r="A19" s="2" t="str">
        <f>IF(ISBLANK(Values!E18),"",IF(Values!$B$37="EU","computercomponent","computer"))</f>
        <v>computercomponent</v>
      </c>
      <c r="B19" s="33" t="str">
        <f>IF(ISBLANK(Values!E18),"",Values!F18)</f>
        <v>Lenovo P52 Silver - PT</v>
      </c>
      <c r="C19" s="30" t="str">
        <f>IF(ISBLANK(Values!E18),"","TellusRem")</f>
        <v>TellusRem</v>
      </c>
      <c r="D19" s="29">
        <f>IF(ISBLANK(Values!E18),"",Values!E18)</f>
        <v>5714401522157</v>
      </c>
      <c r="E19" s="2" t="str">
        <f>IF(ISBLANK(Values!E18),"","EAN")</f>
        <v>EAN</v>
      </c>
      <c r="F19" s="28" t="str">
        <f>IF(ISBLANK(Values!E18),"",IF(Values!J18, SUBSTITUTE(Values!$B$1, "{language}", Values!H18) &amp; " " &amp;Values!$B$3, SUBSTITUTE(Values!$B$2, "{language}", Values!$H18) &amp; " " &amp;Values!$B$3))</f>
        <v>vervangend Portugees toetsenbord met achtergrondverlichting voor Lenovo Edge L580 E580 P52 P72 T590 T580s </v>
      </c>
      <c r="G19" s="30" t="str">
        <f>IF(ISBLANK(Values!E18),"","TellusRem")</f>
        <v>TellusRem</v>
      </c>
      <c r="H19" s="2" t="str">
        <f>IF(ISBLANK(Values!E18),"",Values!$B$16)</f>
        <v>laptop-computer-replacement-parts</v>
      </c>
      <c r="I19" s="2" t="str">
        <f>IF(ISBLANK(Values!E18),"","4730574031")</f>
        <v>4730574031</v>
      </c>
      <c r="J19" s="32" t="str">
        <f>IF(ISBLANK(Values!E18),"",Values!F18 )</f>
        <v>Lenovo P52 Silver - PT</v>
      </c>
      <c r="K19" s="28">
        <f>IF(ISBLANK(Values!E18),"",IF(Values!J18, Values!$B$4, Values!$B$5))</f>
        <v>68.989999999999995</v>
      </c>
      <c r="L19" s="28">
        <f>IF(ISBLANK(Values!E18),"",Values!$B$18)</f>
        <v>5</v>
      </c>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P52 parent</v>
      </c>
      <c r="Y19" s="32" t="str">
        <f>IF(ISBLANK(Values!E18),"","Size-Color")</f>
        <v>Size-Color</v>
      </c>
      <c r="Z19" s="30" t="str">
        <f>IF(ISBLANK(Values!E18),"","variation")</f>
        <v>variation</v>
      </c>
      <c r="AA19" s="2" t="str">
        <f>IF(ISBLANK(Values!E18),"",Values!$B$20)</f>
        <v>PartialUpdate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5"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xml:space="preserve">👉 LAYOUT - 🇵🇹 Portugees GEEN achtergrondverlichting. </v>
      </c>
      <c r="AM19" s="2" t="str">
        <f>SUBSTITUTE(IF(ISBLANK(Values!E18),"",Values!$B$27),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5">
        <f>K19</f>
        <v>68.989999999999995</v>
      </c>
    </row>
    <row r="20" spans="1:193" ht="64" x14ac:dyDescent="0.2">
      <c r="A20" s="2" t="str">
        <f>IF(ISBLANK(Values!E19),"",IF(Values!$B$37="EU","computercomponent","computer"))</f>
        <v>computercomponent</v>
      </c>
      <c r="B20" s="33" t="str">
        <f>IF(ISBLANK(Values!E19),"",Values!F19)</f>
        <v>Lenovo P52 Silver - SE/FI</v>
      </c>
      <c r="C20" s="30" t="str">
        <f>IF(ISBLANK(Values!E19),"","TellusRem")</f>
        <v>TellusRem</v>
      </c>
      <c r="D20" s="29">
        <f>IF(ISBLANK(Values!E19),"",Values!E19)</f>
        <v>5714401522164</v>
      </c>
      <c r="E20" s="2" t="str">
        <f>IF(ISBLANK(Values!E19),"","EAN")</f>
        <v>EAN</v>
      </c>
      <c r="F20" s="28" t="str">
        <f>IF(ISBLANK(Values!E19),"",IF(Values!J19, SUBSTITUTE(Values!$B$1, "{language}", Values!H19) &amp; " " &amp;Values!$B$3, SUBSTITUTE(Values!$B$2, "{language}", Values!$H19) &amp; " " &amp;Values!$B$3))</f>
        <v>vervangend Zweeds – Finsh toetsenbord met achtergrondverlichting voor Lenovo Edge L580 E580 P52 P72 T590 T580s </v>
      </c>
      <c r="G20" s="30" t="str">
        <f>IF(ISBLANK(Values!E19),"","TellusRem")</f>
        <v>TellusRem</v>
      </c>
      <c r="H20" s="2" t="str">
        <f>IF(ISBLANK(Values!E19),"",Values!$B$16)</f>
        <v>laptop-computer-replacement-parts</v>
      </c>
      <c r="I20" s="2" t="str">
        <f>IF(ISBLANK(Values!E19),"","4730574031")</f>
        <v>4730574031</v>
      </c>
      <c r="J20" s="32" t="str">
        <f>IF(ISBLANK(Values!E19),"",Values!F19 )</f>
        <v>Lenovo P52 Silver - SE/FI</v>
      </c>
      <c r="K20" s="28">
        <f>IF(ISBLANK(Values!E19),"",IF(Values!J19, Values!$B$4, Values!$B$5))</f>
        <v>68.989999999999995</v>
      </c>
      <c r="L20" s="28">
        <f>IF(ISBLANK(Values!E19),"",Values!$B$18)</f>
        <v>5</v>
      </c>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P52 parent</v>
      </c>
      <c r="Y20" s="32" t="str">
        <f>IF(ISBLANK(Values!E19),"","Size-Color")</f>
        <v>Size-Color</v>
      </c>
      <c r="Z20" s="30" t="str">
        <f>IF(ISBLANK(Values!E19),"","variation")</f>
        <v>variation</v>
      </c>
      <c r="AA20" s="2" t="str">
        <f>IF(ISBLANK(Values!E19),"",Values!$B$20)</f>
        <v>PartialUpdate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5"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xml:space="preserve">👉 LAYOUT - 🇸🇪 🇫🇮 Zweeds – Finsh GEEN achtergrondverlichting. </v>
      </c>
      <c r="AM20" s="2" t="str">
        <f>SUBSTITUTE(IF(ISBLANK(Values!E19),"",Values!$B$27),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5">
        <f>K20</f>
        <v>68.989999999999995</v>
      </c>
    </row>
    <row r="21" spans="1:193" ht="64" x14ac:dyDescent="0.2">
      <c r="A21" s="2" t="str">
        <f>IF(ISBLANK(Values!E20),"",IF(Values!$B$37="EU","computercomponent","computer"))</f>
        <v>computercomponent</v>
      </c>
      <c r="B21" s="33" t="str">
        <f>IF(ISBLANK(Values!E20),"",Values!F20)</f>
        <v>Lenovo P52 Silver - CH</v>
      </c>
      <c r="C21" s="30" t="str">
        <f>IF(ISBLANK(Values!E20),"","TellusRem")</f>
        <v>TellusRem</v>
      </c>
      <c r="D21" s="29">
        <f>IF(ISBLANK(Values!E20),"",Values!E20)</f>
        <v>5714401522171</v>
      </c>
      <c r="E21" s="2" t="str">
        <f>IF(ISBLANK(Values!E20),"","EAN")</f>
        <v>EAN</v>
      </c>
      <c r="F21" s="28" t="str">
        <f>IF(ISBLANK(Values!E20),"",IF(Values!J20, SUBSTITUTE(Values!$B$1, "{language}", Values!H20) &amp; " " &amp;Values!$B$3, SUBSTITUTE(Values!$B$2, "{language}", Values!$H20) &amp; " " &amp;Values!$B$3))</f>
        <v>vervangend Zwitsers toetsenbord met achtergrondverlichting voor Lenovo Edge L580 E580 P52 P72 T590 T580s </v>
      </c>
      <c r="G21" s="30" t="str">
        <f>IF(ISBLANK(Values!E20),"","TellusRem")</f>
        <v>TellusRem</v>
      </c>
      <c r="H21" s="2" t="str">
        <f>IF(ISBLANK(Values!E20),"",Values!$B$16)</f>
        <v>laptop-computer-replacement-parts</v>
      </c>
      <c r="I21" s="2" t="str">
        <f>IF(ISBLANK(Values!E20),"","4730574031")</f>
        <v>4730574031</v>
      </c>
      <c r="J21" s="32" t="str">
        <f>IF(ISBLANK(Values!E20),"",Values!F20 )</f>
        <v>Lenovo P52 Silver - CH</v>
      </c>
      <c r="K21" s="28">
        <f>IF(ISBLANK(Values!E20),"",IF(Values!J20, Values!$B$4, Values!$B$5))</f>
        <v>68.989999999999995</v>
      </c>
      <c r="L21" s="28">
        <f>IF(ISBLANK(Values!E20),"",Values!$B$18)</f>
        <v>5</v>
      </c>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P52 parent</v>
      </c>
      <c r="Y21" s="32" t="str">
        <f>IF(ISBLANK(Values!E20),"","Size-Color")</f>
        <v>Size-Color</v>
      </c>
      <c r="Z21" s="30" t="str">
        <f>IF(ISBLANK(Values!E20),"","variation")</f>
        <v>variation</v>
      </c>
      <c r="AA21" s="2" t="str">
        <f>IF(ISBLANK(Values!E20),"",Values!$B$20)</f>
        <v>PartialUpdate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5"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xml:space="preserve">👉 LAYOUT - 🇨🇭 Zwitsers GEEN achtergrondverlichting. </v>
      </c>
      <c r="AM21" s="2" t="str">
        <f>SUBSTITUTE(IF(ISBLANK(Values!E20),"",Values!$B$27),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5">
        <f>K21</f>
        <v>68.989999999999995</v>
      </c>
    </row>
    <row r="22" spans="1:193" ht="64" x14ac:dyDescent="0.2">
      <c r="A22" s="2" t="str">
        <f>IF(ISBLANK(Values!E21),"",IF(Values!$B$37="EU","computercomponent","computer"))</f>
        <v>computercomponent</v>
      </c>
      <c r="B22" s="33" t="str">
        <f>IF(ISBLANK(Values!E21),"",Values!F21)</f>
        <v>Lenovo P52 Silver - US INT</v>
      </c>
      <c r="C22" s="30" t="str">
        <f>IF(ISBLANK(Values!E21),"","TellusRem")</f>
        <v>TellusRem</v>
      </c>
      <c r="D22" s="29">
        <f>IF(ISBLANK(Values!E21),"",Values!E21)</f>
        <v>5714401522188</v>
      </c>
      <c r="E22" s="2" t="str">
        <f>IF(ISBLANK(Values!E21),"","EAN")</f>
        <v>EAN</v>
      </c>
      <c r="F22" s="28" t="str">
        <f>IF(ISBLANK(Values!E21),"",IF(Values!J21, SUBSTITUTE(Values!$B$1, "{language}", Values!H21) &amp; " " &amp;Values!$B$3, SUBSTITUTE(Values!$B$2, "{language}", Values!$H21) &amp; " " &amp;Values!$B$3))</f>
        <v>vervangend US Internationaal toetsenbord met achtergrondverlichting voor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68.989999999999995</v>
      </c>
      <c r="L22" s="28">
        <f>IF(ISBLANK(Values!E21),"",Values!$B$18)</f>
        <v>5</v>
      </c>
      <c r="M22" s="28" t="str">
        <f>IF(ISBLANK(Values!E21),"",Values!$M21)</f>
        <v>https://download.lenovo.com/Images/Parts/01YP600/01YP600_A.jpg</v>
      </c>
      <c r="N22" s="28" t="str">
        <f>IF(ISBLANK(Values!$F21),"",Values!N21)</f>
        <v>https://download.lenovo.com/Images/Parts/01YP600/01YP600_B.jpg</v>
      </c>
      <c r="O22" s="28" t="str">
        <f>IF(ISBLANK(Values!$F21),"",Values!O21)</f>
        <v>https://download.lenovo.com/Images/Parts/01YP600/01YP600_details.jpg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parent</v>
      </c>
      <c r="Y22" s="32" t="str">
        <f>IF(ISBLANK(Values!E21),"","Size-Color")</f>
        <v>Size-Color</v>
      </c>
      <c r="Z22" s="30" t="str">
        <f>IF(ISBLANK(Values!E21),"","variation")</f>
        <v>variation</v>
      </c>
      <c r="AA22" s="2" t="str">
        <f>IF(ISBLANK(Values!E21),"",Values!$B$20)</f>
        <v>PartialUpdate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5"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xml:space="preserve">👉 LAYOUT - 🇺🇸 with € symbol US Internationaal GEEN achtergrondverlichting. </v>
      </c>
      <c r="AM22" s="2" t="str">
        <f>SUBSTITUTE(IF(ISBLANK(Values!E21),"",Values!$B$27),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5">
        <f>K22</f>
        <v>68.989999999999995</v>
      </c>
    </row>
    <row r="23" spans="1:193" s="36" customFormat="1" ht="64" x14ac:dyDescent="0.2">
      <c r="A23" s="2" t="str">
        <f>IF(ISBLANK(Values!E22),"",IF(Values!$B$37="EU","computercomponent","computer"))</f>
        <v>computercomponent</v>
      </c>
      <c r="B23" s="33" t="str">
        <f>IF(ISBLANK(Values!E22),"",Values!F22)</f>
        <v>Lenovo P52 Silver - RUS</v>
      </c>
      <c r="C23" s="30" t="str">
        <f>IF(ISBLANK(Values!E22),"","TellusRem")</f>
        <v>TellusRem</v>
      </c>
      <c r="D23" s="29">
        <f>IF(ISBLANK(Values!E22),"",Values!E22)</f>
        <v>5714401522195</v>
      </c>
      <c r="E23" s="2" t="str">
        <f>IF(ISBLANK(Values!E22),"","EAN")</f>
        <v>EAN</v>
      </c>
      <c r="F23" s="28" t="str">
        <f>IF(ISBLANK(Values!E22),"",IF(Values!J22, SUBSTITUTE(Values!$B$1, "{language}", Values!H22) &amp; " " &amp;Values!$B$3, SUBSTITUTE(Values!$B$2, "{language}", Values!$H22) &amp; " " &amp;Values!$B$3))</f>
        <v>vervangend Russisch toetsenbord met achtergrondverlichting voor Lenovo Edge L580 E580 P52 P72 T590 T580s </v>
      </c>
      <c r="G23" s="30" t="str">
        <f>IF(ISBLANK(Values!E22),"","TellusRem")</f>
        <v>TellusRem</v>
      </c>
      <c r="H23" s="2" t="str">
        <f>IF(ISBLANK(Values!E22),"",Values!$B$16)</f>
        <v>laptop-computer-replacement-parts</v>
      </c>
      <c r="I23" s="2" t="str">
        <f>IF(ISBLANK(Values!E22),"","4730574031")</f>
        <v>4730574031</v>
      </c>
      <c r="J23" s="32" t="str">
        <f>IF(ISBLANK(Values!E22),"",Values!F22 )</f>
        <v>Lenovo P52 Silver - RUS</v>
      </c>
      <c r="K23" s="28">
        <f>IF(ISBLANK(Values!E22),"",IF(Values!J22, Values!$B$4, Values!$B$5))</f>
        <v>68.989999999999995</v>
      </c>
      <c r="L23" s="28">
        <f>IF(ISBLANK(Values!E22),"",Values!$B$18)</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P52 parent</v>
      </c>
      <c r="Y23" s="32" t="str">
        <f>IF(ISBLANK(Values!E22),"","Size-Color")</f>
        <v>Size-Color</v>
      </c>
      <c r="Z23" s="30" t="str">
        <f>IF(ISBLANK(Values!E22),"","variation")</f>
        <v>variation</v>
      </c>
      <c r="AA23" s="2" t="str">
        <f>IF(ISBLANK(Values!E22),"",Values!$B$20)</f>
        <v>PartialUpdate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5"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xml:space="preserve">👉 LAYOUT - 🇷🇺 Russisch GEEN achtergrondverlichting. </v>
      </c>
      <c r="AM23" s="2" t="str">
        <f>SUBSTITUTE(IF(ISBLANK(Values!E22),"",Values!$B$27),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s="2"/>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6">
        <f>K23</f>
        <v>68.989999999999995</v>
      </c>
    </row>
    <row r="24" spans="1:193" s="36" customFormat="1" ht="64" x14ac:dyDescent="0.2">
      <c r="A24" s="2" t="str">
        <f>IF(ISBLANK(Values!E23),"",IF(Values!$B$37="EU","computercomponent","computer"))</f>
        <v>computercomponent</v>
      </c>
      <c r="B24" s="33" t="str">
        <f>IF(ISBLANK(Values!E23),"",Values!F23)</f>
        <v>Lenovo P52 Silver - US</v>
      </c>
      <c r="C24" s="30" t="str">
        <f>IF(ISBLANK(Values!E23),"","TellusRem")</f>
        <v>TellusRem</v>
      </c>
      <c r="D24" s="29">
        <f>IF(ISBLANK(Values!E23),"",Values!E23)</f>
        <v>5714401522201</v>
      </c>
      <c r="E24" s="2" t="str">
        <f>IF(ISBLANK(Values!E23),"","EAN")</f>
        <v>EAN</v>
      </c>
      <c r="F24" s="28" t="str">
        <f>IF(ISBLANK(Values!E23),"",IF(Values!J23, SUBSTITUTE(Values!$B$1, "{language}", Values!H23) &amp; " " &amp;Values!$B$3, SUBSTITUTE(Values!$B$2, "{language}", Values!$H23) &amp; " " &amp;Values!$B$3))</f>
        <v>vervangend US toetsenbord met achtergrondverlichting voor Lenovo Edge L580 E580 P52 P72 T590 T580s </v>
      </c>
      <c r="G24" s="37" t="s">
        <v>352</v>
      </c>
      <c r="H24" s="2" t="str">
        <f>IF(ISBLANK(Values!E23),"",Values!$B$16)</f>
        <v>laptop-computer-replacement-parts</v>
      </c>
      <c r="I24" s="2" t="str">
        <f>IF(ISBLANK(Values!E23),"","4730574031")</f>
        <v>4730574031</v>
      </c>
      <c r="J24" s="32" t="str">
        <f>IF(ISBLANK(Values!E23),"",Values!F23 )</f>
        <v>Lenovo P52 Silver - US</v>
      </c>
      <c r="K24" s="28">
        <f>IF(ISBLANK(Values!E23),"",IF(Values!J23, Values!$B$4, Values!$B$5))</f>
        <v>68.989999999999995</v>
      </c>
      <c r="L24" s="28">
        <f>IF(ISBLANK(Values!E23),"",Values!$B$18)</f>
        <v>5</v>
      </c>
      <c r="M24" s="28" t="str">
        <f>IF(ISBLANK(Values!E23),"",Values!$M23)</f>
        <v>https://download.lenovo.com/Images/Parts/01YP600/01YP600_A.jpg</v>
      </c>
      <c r="N24" s="28" t="str">
        <f>IF(ISBLANK(Values!$F23),"",Values!N23)</f>
        <v>https://download.lenovo.com/Images/Parts/01YP600/01YP600_B.jpg</v>
      </c>
      <c r="O24" s="28" t="str">
        <f>IF(ISBLANK(Values!$F23),"",Values!O23)</f>
        <v>https://download.lenovo.com/Images/Parts/01YP600/01YP600_details.jpg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P52 parent</v>
      </c>
      <c r="Y24" s="32" t="str">
        <f>IF(ISBLANK(Values!E23),"","Size-Color")</f>
        <v>Size-Color</v>
      </c>
      <c r="Z24" s="30" t="str">
        <f>IF(ISBLANK(Values!E23),"","variation")</f>
        <v>variation</v>
      </c>
      <c r="AA24" s="2" t="str">
        <f>IF(ISBLANK(Values!E23),"",Values!$B$20)</f>
        <v>PartialUpdate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5"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L580 E580 P52 P72 T590 T580s </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xml:space="preserve">👉 LAYOUT - 🇺🇸 US GEEN achtergrondverlichting. </v>
      </c>
      <c r="AM24" s="2" t="str">
        <f>SUBSTITUTE(IF(ISBLANK(Values!E23),"",Values!$B$27), "{model}", Values!$B$3)</f>
        <v xml:space="preserve">👉 COMPATIBEL MET - Lenovo L580 E580 P52 P72 T590 T580s .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s="2"/>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6">
        <f>K24</f>
        <v>68.989999999999995</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6"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6"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6"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6"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6"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6"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6"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6"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6"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6"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6"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6"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6"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6"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6"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6"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6"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5"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5"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5"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5"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5"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5"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5"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5"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9" t="s">
        <v>353</v>
      </c>
      <c r="B1" s="40"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Edge</v>
      </c>
      <c r="E1" s="64" t="s">
        <v>354</v>
      </c>
      <c r="F1" s="64"/>
      <c r="G1" s="64"/>
      <c r="H1" s="1"/>
      <c r="I1" s="1"/>
    </row>
    <row r="2" spans="1:22" ht="28" x14ac:dyDescent="0.15">
      <c r="A2" s="39" t="s">
        <v>355</v>
      </c>
      <c r="B2" s="40"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Edge</v>
      </c>
    </row>
    <row r="3" spans="1:22" ht="14" x14ac:dyDescent="0.15">
      <c r="A3" s="39" t="s">
        <v>356</v>
      </c>
      <c r="B3" s="40" t="s">
        <v>600</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9" x14ac:dyDescent="0.2">
      <c r="A4" s="39" t="s">
        <v>371</v>
      </c>
      <c r="B4" s="41">
        <v>68.989999999999995</v>
      </c>
      <c r="C4" s="42" t="b">
        <f>FALSE()</f>
        <v>0</v>
      </c>
      <c r="D4" t="b">
        <f>TRUE()</f>
        <v>1</v>
      </c>
      <c r="E4" s="61">
        <v>5714401522010</v>
      </c>
      <c r="F4" s="59" t="s">
        <v>580</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1</v>
      </c>
      <c r="K4" s="38" t="s">
        <v>613</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43">
        <f>MATCH(G4,options!$D$1:$D$20,0)</f>
        <v>1</v>
      </c>
    </row>
    <row r="5" spans="1:22" ht="29" x14ac:dyDescent="0.2">
      <c r="A5" s="39" t="s">
        <v>373</v>
      </c>
      <c r="B5" s="41">
        <v>68.989999999999995</v>
      </c>
      <c r="C5" s="42" t="b">
        <f>FALSE()</f>
        <v>0</v>
      </c>
      <c r="D5" s="42" t="b">
        <f>TRUE()</f>
        <v>1</v>
      </c>
      <c r="E5" s="61">
        <v>5714401522027</v>
      </c>
      <c r="F5" s="59" t="s">
        <v>581</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1</v>
      </c>
      <c r="K5" s="38" t="s">
        <v>614</v>
      </c>
      <c r="L5" s="46" t="b">
        <f>TRUE()</f>
        <v>1</v>
      </c>
      <c r="M5" s="47" t="str">
        <f t="shared" si="0"/>
        <v>https://raw.githubusercontent.com/PatrickVibild/TellusAmazonPictures/master/pictures/Lenovo/P52/BL/FR/1.jpg</v>
      </c>
      <c r="N5" s="47" t="str">
        <f t="shared" si="1"/>
        <v>https://raw.githubusercontent.com/PatrickVibild/TellusAmazonPictures/master/pictures/Lenovo/P52/BL/FR/2.jpg</v>
      </c>
      <c r="O5" s="48"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43">
        <f>MATCH(G5,options!$D$1:$D$20,0)</f>
        <v>2</v>
      </c>
    </row>
    <row r="6" spans="1:22" ht="29" x14ac:dyDescent="0.2">
      <c r="A6" s="39" t="s">
        <v>375</v>
      </c>
      <c r="B6" s="49" t="s">
        <v>376</v>
      </c>
      <c r="C6" s="42" t="b">
        <f>FALSE()</f>
        <v>0</v>
      </c>
      <c r="D6" s="42" t="b">
        <f>TRUE()</f>
        <v>1</v>
      </c>
      <c r="E6" s="61">
        <v>5714401522034</v>
      </c>
      <c r="F6" s="59" t="s">
        <v>582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1</v>
      </c>
      <c r="K6" s="38" t="s">
        <v>615</v>
      </c>
      <c r="L6" s="46" t="b">
        <f>TRUE()</f>
        <v>1</v>
      </c>
      <c r="M6" s="47" t="str">
        <f t="shared" si="0"/>
        <v>https://raw.githubusercontent.com/PatrickVibild/TellusAmazonPictures/master/pictures/Lenovo/P52/BL/IT/1.jpg</v>
      </c>
      <c r="N6" s="47" t="str">
        <f t="shared" si="1"/>
        <v>https://raw.githubusercontent.com/PatrickVibild/TellusAmazonPictures/master/pictures/Lenovo/P52/BL/IT/2.jpg</v>
      </c>
      <c r="O6" s="48"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43">
        <f>MATCH(G6,options!$D$1:$D$20,0)</f>
        <v>3</v>
      </c>
    </row>
    <row r="7" spans="1:22" ht="29" x14ac:dyDescent="0.2">
      <c r="A7" s="39" t="s">
        <v>378</v>
      </c>
      <c r="B7" s="50" t="str">
        <f>IF(B6=options!C1,"41","41")</f>
        <v>41</v>
      </c>
      <c r="C7" s="42" t="b">
        <f>FALSE()</f>
        <v>0</v>
      </c>
      <c r="D7" s="42" t="b">
        <f>TRUE()</f>
        <v>1</v>
      </c>
      <c r="E7" s="61">
        <v>5714401522041</v>
      </c>
      <c r="F7" s="59" t="s">
        <v>583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1</v>
      </c>
      <c r="K7" s="38" t="s">
        <v>616</v>
      </c>
      <c r="L7" s="46" t="b">
        <f>TRUE()</f>
        <v>1</v>
      </c>
      <c r="M7" s="47" t="str">
        <f t="shared" si="0"/>
        <v>https://raw.githubusercontent.com/PatrickVibild/TellusAmazonPictures/master/pictures/Lenovo/P52/BL/ES/1.jpg</v>
      </c>
      <c r="N7" s="47" t="str">
        <f t="shared" si="1"/>
        <v>https://raw.githubusercontent.com/PatrickVibild/TellusAmazonPictures/master/pictures/Lenovo/P52/BL/ES/2.jpg</v>
      </c>
      <c r="O7" s="48"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43">
        <f>MATCH(G7,options!$D$1:$D$20,0)</f>
        <v>4</v>
      </c>
    </row>
    <row r="8" spans="1:22" ht="18" x14ac:dyDescent="0.2">
      <c r="A8" s="39" t="s">
        <v>380</v>
      </c>
      <c r="B8" s="50" t="str">
        <f>IF(B6=options!C1,"17","17")</f>
        <v>17</v>
      </c>
      <c r="C8" s="42" t="b">
        <f>FALSE()</f>
        <v>0</v>
      </c>
      <c r="D8" s="42" t="b">
        <f>TRUE()</f>
        <v>1</v>
      </c>
      <c r="E8" s="61">
        <v>5714401522058</v>
      </c>
      <c r="F8" s="59" t="s">
        <v>584</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627</v>
      </c>
      <c r="L8" s="46" t="b">
        <v>0</v>
      </c>
      <c r="M8" s="47" t="str">
        <f t="shared" si="0"/>
        <v>https://download.lenovo.com/Images/Parts/01YP600/01YP600_A.jpg</v>
      </c>
      <c r="N8" s="47" t="str">
        <f t="shared" si="1"/>
        <v>https://download.lenovo.com/Images/Parts/01YP600/01YP600_B.jpg</v>
      </c>
      <c r="O8" s="48" t="str">
        <f t="shared" si="2"/>
        <v>https://download.lenovo.com/Images/Parts/01YP600/01YP600_details.jpg</v>
      </c>
      <c r="P8" t="str">
        <f t="shared" si="3"/>
        <v/>
      </c>
      <c r="Q8" t="str">
        <f t="shared" si="4"/>
        <v/>
      </c>
      <c r="R8" t="str">
        <f t="shared" si="5"/>
        <v/>
      </c>
      <c r="S8" t="str">
        <f t="shared" si="6"/>
        <v/>
      </c>
      <c r="T8" t="str">
        <f t="shared" si="7"/>
        <v/>
      </c>
      <c r="U8" t="str">
        <f t="shared" si="8"/>
        <v/>
      </c>
      <c r="V8" s="43">
        <f>MATCH(G8,options!$D$1:$D$20,0)</f>
        <v>5</v>
      </c>
    </row>
    <row r="9" spans="1:22" ht="18" x14ac:dyDescent="0.2">
      <c r="A9" s="39" t="s">
        <v>382</v>
      </c>
      <c r="B9" s="50" t="str">
        <f>IF(B6=options!C1,"5","5")</f>
        <v>5</v>
      </c>
      <c r="C9" t="b">
        <f>FALSE()</f>
        <v>0</v>
      </c>
      <c r="D9" t="b">
        <f>FALSE()</f>
        <v>0</v>
      </c>
      <c r="E9" s="61">
        <v>5714401522065</v>
      </c>
      <c r="F9" s="59" t="s">
        <v>585</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1</v>
      </c>
      <c r="K9" s="63" t="s">
        <v>617</v>
      </c>
      <c r="L9" s="46" t="b">
        <v>0</v>
      </c>
      <c r="M9" s="47" t="str">
        <f t="shared" si="0"/>
        <v>https://download.lenovo.com/Images/Parts/01YP700/01YP700_A.jpg</v>
      </c>
      <c r="N9" s="47" t="str">
        <f t="shared" si="1"/>
        <v>https://download.lenovo.com/Images/Parts/01YP700/01YP700_B.jpg</v>
      </c>
      <c r="O9" s="48"/>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5714401522072</v>
      </c>
      <c r="F10" s="59" t="s">
        <v>586</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1</v>
      </c>
      <c r="K10" s="63" t="s">
        <v>618</v>
      </c>
      <c r="L10" s="46" t="b">
        <v>0</v>
      </c>
      <c r="M10" s="47" t="str">
        <f t="shared" si="0"/>
        <v>https://download.lenovo.com/Images/Parts/01YP686/01YP686_A.jpg</v>
      </c>
      <c r="N10" s="47" t="str">
        <f t="shared" si="1"/>
        <v>https://download.lenovo.com/Images/Parts/01YP686/01YP686_B.jpg</v>
      </c>
      <c r="O10" s="48" t="str">
        <f t="shared" si="2"/>
        <v>https://download.lenovo.com/Images/Parts/01YP686/01YP686_details.jpg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9" t="s">
        <v>386</v>
      </c>
      <c r="B11" s="41">
        <v>150</v>
      </c>
      <c r="C11" s="42" t="b">
        <f>FALSE()</f>
        <v>0</v>
      </c>
      <c r="D11" s="42" t="b">
        <f>FALSE()</f>
        <v>0</v>
      </c>
      <c r="E11" s="62">
        <v>5714401522089</v>
      </c>
      <c r="F11" s="59" t="s">
        <v>587</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1</v>
      </c>
      <c r="K11" s="63" t="s">
        <v>619</v>
      </c>
      <c r="L11" s="46" t="b">
        <v>0</v>
      </c>
      <c r="M11" s="47" t="str">
        <f t="shared" si="0"/>
        <v>https://download.lenovo.com/Images/Parts/01YP687/01YP687_A.jpg</v>
      </c>
      <c r="N11" s="47" t="str">
        <f t="shared" si="1"/>
        <v>https://download.lenovo.com/Images/Parts/01YP687/01YP687_B.jpg</v>
      </c>
      <c r="O11" s="48" t="s">
        <v>620</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5714401522096</v>
      </c>
      <c r="F12" s="59" t="s">
        <v>588</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1</v>
      </c>
      <c r="K12" s="63" t="s">
        <v>621</v>
      </c>
      <c r="L12" s="46" t="b">
        <v>0</v>
      </c>
      <c r="M12" s="47" t="str">
        <f>IF(ISBLANK(K12),"",IF(L12, "https://raw.githubusercontent.com/PatrickVibild/TellusAmazonPictures/master/pictures/"&amp;K12&amp;"/1.jpg","https://download.lenovo.com/Images/Parts/"&amp;K12&amp;"/"&amp;K12&amp;"_A.jpg"))</f>
        <v>https://download.lenovo.com/Images/Parts/01EN990/01EN990_A.jpg</v>
      </c>
      <c r="N12" s="47" t="str">
        <f>IF(ISBLANK(K12),"",IF(L12, "https://raw.githubusercontent.com/PatrickVibild/TellusAmazonPictures/master/pictures/"&amp;K12&amp;"/2.jpg","https://download.lenovo.com/Images/Parts/"&amp;K12&amp;"/"&amp;K12&amp;"_B.jpg"))</f>
        <v>https://download.lenovo.com/Images/Parts/01EN990/01EN990_B.jpg</v>
      </c>
      <c r="O12" s="48"/>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9" t="s">
        <v>389</v>
      </c>
      <c r="B13" s="38" t="s">
        <v>628</v>
      </c>
      <c r="C13" s="42" t="b">
        <f>FALSE()</f>
        <v>0</v>
      </c>
      <c r="D13" s="42" t="b">
        <f>FALSE()</f>
        <v>0</v>
      </c>
      <c r="E13" s="62">
        <v>5714401522102</v>
      </c>
      <c r="F13" s="59" t="s">
        <v>589</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1</v>
      </c>
      <c r="K13" s="63" t="s">
        <v>622</v>
      </c>
      <c r="L13" s="46" t="b">
        <v>0</v>
      </c>
      <c r="M13" s="47" t="str">
        <f>IF(ISBLANK(K13),"",IF(L13, "https://raw.githubusercontent.com/PatrickVibild/TellusAmazonPictures/master/pictures/"&amp;K13&amp;"/1.jpg","https://download.lenovo.com/Images/Parts/"&amp;K13&amp;"/"&amp;K13&amp;"_A.jpg"))</f>
        <v>https://download.lenovo.com/Images/Parts/01YP689/01YP689_A.jpg</v>
      </c>
      <c r="N13" s="47" t="str">
        <f>IF(ISBLANK(K13),"",IF(L13, "https://raw.githubusercontent.com/PatrickVibild/TellusAmazonPictures/master/pictures/"&amp;K13&amp;"/2.jpg","https://download.lenovo.com/Images/Parts/"&amp;K13&amp;"/"&amp;K13&amp;"_B.jpg"))</f>
        <v>https://download.lenovo.com/Images/Parts/01YP689/01YP689_B.jpg</v>
      </c>
      <c r="O13" s="48"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9" t="s">
        <v>391</v>
      </c>
      <c r="B14" s="62">
        <v>5714401522218</v>
      </c>
      <c r="C14" s="42" t="b">
        <f>FALSE()</f>
        <v>0</v>
      </c>
      <c r="D14" s="42" t="b">
        <f>FALSE()</f>
        <v>0</v>
      </c>
      <c r="E14" s="62">
        <v>5714401522119</v>
      </c>
      <c r="F14" s="59" t="s">
        <v>590</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1</v>
      </c>
      <c r="K14" s="63" t="s">
        <v>623</v>
      </c>
      <c r="L14" s="46" t="b">
        <v>0</v>
      </c>
      <c r="M14" s="47" t="str">
        <f t="shared" si="0"/>
        <v>https://download.lenovo.com/Images/Parts/01YP695/01YP695_A.jpg</v>
      </c>
      <c r="N14" s="47" t="str">
        <f t="shared" si="1"/>
        <v>https://download.lenovo.com/Images/Parts/01YP695/01YP695_B.jpg</v>
      </c>
      <c r="O14" s="48" t="str">
        <f t="shared" si="2"/>
        <v>https://download.lenovo.com/Images/Parts/01YP695/01YP695_details.jpg</v>
      </c>
      <c r="P14" t="str">
        <f t="shared" si="3"/>
        <v/>
      </c>
      <c r="Q14" t="str">
        <f t="shared" si="4"/>
        <v/>
      </c>
      <c r="R14" t="str">
        <f t="shared" si="5"/>
        <v/>
      </c>
      <c r="S14" t="str">
        <f t="shared" si="6"/>
        <v/>
      </c>
      <c r="T14" t="str">
        <f t="shared" si="7"/>
        <v/>
      </c>
      <c r="U14" t="str">
        <f t="shared" si="8"/>
        <v/>
      </c>
      <c r="V14" s="43">
        <f>MATCH(G14,options!$D$1:$D$20,0)</f>
        <v>19</v>
      </c>
    </row>
    <row r="15" spans="1:22" ht="15" x14ac:dyDescent="0.2">
      <c r="B15" s="51"/>
      <c r="C15" s="42" t="b">
        <f>FALSE()</f>
        <v>0</v>
      </c>
      <c r="D15" s="42" t="b">
        <f>FALSE()</f>
        <v>0</v>
      </c>
      <c r="E15" s="62">
        <v>5714401522126</v>
      </c>
      <c r="F15" s="59" t="s">
        <v>591</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1</v>
      </c>
      <c r="K15" s="38"/>
      <c r="L15" s="46" t="b">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8" x14ac:dyDescent="0.2">
      <c r="A16" s="39" t="s">
        <v>394</v>
      </c>
      <c r="B16" s="40" t="s">
        <v>395</v>
      </c>
      <c r="C16" s="42" t="b">
        <f>FALSE()</f>
        <v>0</v>
      </c>
      <c r="D16" s="42" t="b">
        <f>FALSE()</f>
        <v>0</v>
      </c>
      <c r="E16" s="62">
        <v>5714401522133</v>
      </c>
      <c r="F16" s="59" t="s">
        <v>592</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1</v>
      </c>
      <c r="K16" s="63" t="s">
        <v>617</v>
      </c>
      <c r="L16" s="46" t="b">
        <v>0</v>
      </c>
      <c r="M16" s="47" t="str">
        <f t="shared" ref="M16" si="9">IF(ISBLANK(K16),"",IF(L16, "https://raw.githubusercontent.com/PatrickVibild/TellusAmazonPictures/master/pictures/"&amp;K16&amp;"/1.jpg","https://download.lenovo.com/Images/Parts/"&amp;K16&amp;"/"&amp;K16&amp;"_A.jpg"))</f>
        <v>https://download.lenovo.com/Images/Parts/01YP700/01YP700_A.jpg</v>
      </c>
      <c r="N16" s="47" t="str">
        <f t="shared" ref="N16" si="10">IF(ISBLANK(K16),"",IF(L16, "https://raw.githubusercontent.com/PatrickVibild/TellusAmazonPictures/master/pictures/"&amp;K16&amp;"/2.jpg","https://download.lenovo.com/Images/Parts/"&amp;K16&amp;"/"&amp;K16&amp;"_B.jpg"))</f>
        <v>https://download.lenovo.com/Images/Parts/01YP700/01YP700_B.jpg</v>
      </c>
      <c r="O16" s="48"/>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5714401522140</v>
      </c>
      <c r="F17" s="59" t="s">
        <v>593</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1</v>
      </c>
      <c r="K17" s="38"/>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9" t="s">
        <v>398</v>
      </c>
      <c r="B18" s="41">
        <v>5</v>
      </c>
      <c r="C18" s="42" t="b">
        <f>FALSE()</f>
        <v>0</v>
      </c>
      <c r="D18" s="42" t="b">
        <f>FALSE()</f>
        <v>0</v>
      </c>
      <c r="E18" s="62">
        <v>5714401522157</v>
      </c>
      <c r="F18" s="59" t="s">
        <v>594</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1</v>
      </c>
      <c r="K18" s="63" t="s">
        <v>624</v>
      </c>
      <c r="L18" s="46" t="b">
        <v>0</v>
      </c>
      <c r="M18" s="47" t="str">
        <f>IF(ISBLANK(K18),"",IF(L18, "https://raw.githubusercontent.com/PatrickVibild/TellusAmazonPictures/master/pictures/"&amp;K18&amp;"/1.jpg","https://download.lenovo.com/Images/Parts/"&amp;K18&amp;"/"&amp;K18&amp;"_A.jpg"))</f>
        <v>https://download.lenovo.com/Images/Parts/01YP621/01YP621_A.jpg</v>
      </c>
      <c r="N18" s="47" t="str">
        <f>IF(ISBLANK(K18),"",IF(L18, "https://raw.githubusercontent.com/PatrickVibild/TellusAmazonPictures/master/pictures/"&amp;K18&amp;"/2.jpg","https://download.lenovo.com/Images/Parts/"&amp;K18&amp;"/"&amp;K18&amp;"_B.jpg"))</f>
        <v>https://download.lenovo.com/Images/Parts/01YP621/01YP621_B.jpg</v>
      </c>
      <c r="O18" s="48"/>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5714401522164</v>
      </c>
      <c r="F19" s="59" t="s">
        <v>595</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1</v>
      </c>
      <c r="K19" s="63" t="s">
        <v>625</v>
      </c>
      <c r="L19" s="46" t="b">
        <v>0</v>
      </c>
      <c r="M19" s="47" t="str">
        <f t="shared" si="0"/>
        <v>https://download.lenovo.com/Images/Parts/01YP629/01YP629_A.jpg</v>
      </c>
      <c r="N19" s="47" t="str">
        <f t="shared" si="1"/>
        <v>https://download.lenovo.com/Images/Parts/01YP629/01YP629_B.jpg</v>
      </c>
      <c r="O19" s="48"/>
      <c r="P19" t="str">
        <f t="shared" si="3"/>
        <v/>
      </c>
      <c r="Q19" t="str">
        <f t="shared" si="4"/>
        <v/>
      </c>
      <c r="R19" t="str">
        <f t="shared" si="5"/>
        <v/>
      </c>
      <c r="S19" t="str">
        <f t="shared" si="6"/>
        <v/>
      </c>
      <c r="T19" t="str">
        <f t="shared" si="7"/>
        <v/>
      </c>
      <c r="U19" t="str">
        <f t="shared" si="8"/>
        <v/>
      </c>
      <c r="V19" s="43">
        <f>MATCH(G19,options!$D$1:$D$20,0)</f>
        <v>14</v>
      </c>
    </row>
    <row r="20" spans="1:22" ht="18" x14ac:dyDescent="0.2">
      <c r="A20" s="39" t="s">
        <v>401</v>
      </c>
      <c r="B20" s="52" t="s">
        <v>402</v>
      </c>
      <c r="C20" s="42" t="b">
        <f>FALSE()</f>
        <v>0</v>
      </c>
      <c r="D20" s="42" t="b">
        <f>FALSE()</f>
        <v>0</v>
      </c>
      <c r="E20" s="62">
        <v>5714401522171</v>
      </c>
      <c r="F20" s="59" t="s">
        <v>596</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1</v>
      </c>
      <c r="K20" s="63" t="s">
        <v>626</v>
      </c>
      <c r="L20" s="46" t="b">
        <v>0</v>
      </c>
      <c r="M20" s="47" t="str">
        <f t="shared" si="0"/>
        <v>https://download.lenovo.com/Images/Parts/01YP706/01YP706_A.jpg</v>
      </c>
      <c r="N20" s="47" t="str">
        <f t="shared" si="1"/>
        <v>https://download.lenovo.com/Images/Parts/01YP706/01YP706_B.jpg</v>
      </c>
      <c r="O20" s="48"/>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FALSE()</f>
        <v>0</v>
      </c>
      <c r="E21" s="62">
        <v>5714401522188</v>
      </c>
      <c r="F21" s="59" t="s">
        <v>597</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1</v>
      </c>
      <c r="K21" s="63" t="s">
        <v>627</v>
      </c>
      <c r="L21" s="46" t="b">
        <v>0</v>
      </c>
      <c r="M21" s="47" t="str">
        <f t="shared" si="0"/>
        <v>https://download.lenovo.com/Images/Parts/01YP600/01YP600_A.jpg</v>
      </c>
      <c r="N21" s="47" t="str">
        <f t="shared" si="1"/>
        <v>https://download.lenovo.com/Images/Parts/01YP600/01YP600_B.jpg</v>
      </c>
      <c r="O21" s="48" t="str">
        <f t="shared" si="2"/>
        <v>https://download.lenovo.com/Images/Parts/01YP600/01YP600_details.jpg</v>
      </c>
      <c r="P21" t="str">
        <f t="shared" si="3"/>
        <v/>
      </c>
      <c r="Q21" t="str">
        <f t="shared" si="4"/>
        <v/>
      </c>
      <c r="R21" t="str">
        <f t="shared" si="5"/>
        <v/>
      </c>
      <c r="S21" t="str">
        <f t="shared" si="6"/>
        <v/>
      </c>
      <c r="T21" t="str">
        <f t="shared" si="7"/>
        <v/>
      </c>
      <c r="U21" t="str">
        <f t="shared" si="8"/>
        <v/>
      </c>
      <c r="V21" s="43">
        <f>MATCH(G21,options!$D$1:$D$20,0)</f>
        <v>16</v>
      </c>
    </row>
    <row r="22" spans="1:22" ht="15" x14ac:dyDescent="0.2">
      <c r="B22" s="51"/>
      <c r="C22" s="42" t="b">
        <f>FALSE()</f>
        <v>0</v>
      </c>
      <c r="D22" s="42" t="b">
        <f>FALSE()</f>
        <v>0</v>
      </c>
      <c r="E22" s="62">
        <v>5714401522195</v>
      </c>
      <c r="F22" s="60" t="s">
        <v>598</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38"/>
      <c r="L22" s="46" t="b">
        <v>0</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7" x14ac:dyDescent="0.2">
      <c r="A23" s="39" t="s">
        <v>406</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1</v>
      </c>
      <c r="D23" s="42" t="b">
        <f>FALSE()</f>
        <v>0</v>
      </c>
      <c r="E23" s="62">
        <v>5714401522201</v>
      </c>
      <c r="F23" s="60" t="s">
        <v>599</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627</v>
      </c>
      <c r="L23" s="46" t="b">
        <v>0</v>
      </c>
      <c r="M23" s="47" t="str">
        <f t="shared" si="0"/>
        <v>https://download.lenovo.com/Images/Parts/01YP600/01YP600_A.jpg</v>
      </c>
      <c r="N23" s="47" t="str">
        <f t="shared" si="1"/>
        <v>https://download.lenovo.com/Images/Parts/01YP600/01YP600_B.jpg</v>
      </c>
      <c r="O23" s="48" t="str">
        <f t="shared" si="2"/>
        <v>https://download.lenovo.com/Images/Parts/01YP600/01YP600_details.jpg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9" t="s">
        <v>408</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61"/>
      <c r="F24" s="38"/>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9" t="s">
        <v>409</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61"/>
      <c r="F25" s="38"/>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61"/>
      <c r="F26" s="38"/>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9" t="s">
        <v>409</v>
      </c>
      <c r="B27" s="40"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61"/>
      <c r="F27" s="38"/>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8"/>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71" x14ac:dyDescent="0.2">
      <c r="A29" s="39" t="s">
        <v>411</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61"/>
      <c r="F29" s="38"/>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8"/>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9" t="s">
        <v>412</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61"/>
      <c r="F31" s="38"/>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8"/>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61"/>
      <c r="F33" s="38"/>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8"/>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8"/>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9" t="s">
        <v>414</v>
      </c>
      <c r="B36" s="52" t="s">
        <v>393</v>
      </c>
      <c r="E36" s="38"/>
      <c r="F36" s="38"/>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8"/>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8"/>
      <c r="F37" s="38"/>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8"/>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8"/>
      <c r="F38" s="38"/>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8"/>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8"/>
      <c r="F39" s="38"/>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8"/>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8"/>
      <c r="F40" s="38"/>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8"/>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8"/>
      <c r="F41" s="38"/>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8"/>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8"/>
      <c r="F42" s="38"/>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8"/>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8"/>
      <c r="F43" s="38"/>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8"/>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601</v>
      </c>
    </row>
    <row r="11" spans="1:2" x14ac:dyDescent="0.15">
      <c r="B11" t="s">
        <v>602</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605</v>
      </c>
    </row>
    <row r="11" spans="1:2" x14ac:dyDescent="0.15">
      <c r="B11" s="58" t="s">
        <v>606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607</v>
      </c>
    </row>
    <row r="11" spans="2:2" x14ac:dyDescent="0.15">
      <c r="B11" s="58"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609</v>
      </c>
    </row>
    <row r="11" spans="2:2" x14ac:dyDescent="0.15">
      <c r="B11" t="s">
        <v>610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2024-07-24T21:13:10Z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