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P52/black BL/"/>
    </mc:Choice>
  </mc:AlternateContent>
  <xr:revisionPtr revIDLastSave="0" documentId="13_ncr:1_{2022DF5D-4460-AF44-9808-7C089A0890EE}" xr6:coauthVersionLast="47" xr6:coauthVersionMax="47" xr10:uidLastSave="{00000000-0000-0000-0000-000000000000}"/>
  <bookViews>
    <workbookView xWindow="0" yWindow="760" windowWidth="34560" windowHeight="1964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4" i="1"/>
  <c r="G5" i="1"/>
  <c r="G6" i="1"/>
  <c r="G7" i="1"/>
  <c r="G8" i="1"/>
  <c r="G9" i="1"/>
  <c r="G10" i="1"/>
  <c r="G11" i="1"/>
  <c r="G12" i="1"/>
  <c r="G13" i="1"/>
  <c r="G14" i="1"/>
  <c r="G15" i="1"/>
  <c r="G16" i="1"/>
  <c r="G17" i="1"/>
  <c r="G18" i="1"/>
  <c r="G19" i="1"/>
  <c r="G20" i="1"/>
  <c r="G21" i="1"/>
  <c r="G23" i="1"/>
  <c r="G24" i="1"/>
  <c r="M7" i="2" l="1"/>
  <c r="N7" i="2"/>
  <c r="O7" i="2"/>
  <c r="P7" i="2"/>
  <c r="Q7" i="2"/>
  <c r="R7" i="2"/>
  <c r="S7" i="2"/>
  <c r="T7" i="2"/>
  <c r="U7" i="2"/>
  <c r="N16" i="2"/>
  <c r="M16" i="2"/>
  <c r="O17" i="2"/>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S24" i="1" s="1"/>
  <c r="R23" i="2"/>
  <c r="R24" i="1" s="1"/>
  <c r="Q23" i="2"/>
  <c r="Q24" i="1" s="1"/>
  <c r="O23" i="2"/>
  <c r="O24" i="1" s="1"/>
  <c r="M23" i="2"/>
  <c r="M24" i="1" s="1"/>
  <c r="P23" i="2"/>
  <c r="P24" i="1" s="1"/>
  <c r="I23" i="2"/>
  <c r="D23" i="2"/>
  <c r="B23" i="2"/>
  <c r="V22" i="2"/>
  <c r="H22" i="2" s="1"/>
  <c r="U22" i="2"/>
  <c r="T22" i="2"/>
  <c r="S22" i="2"/>
  <c r="R22" i="2"/>
  <c r="Q22" i="2"/>
  <c r="P22" i="2"/>
  <c r="O22" i="2"/>
  <c r="N22" i="2"/>
  <c r="M22" i="2"/>
  <c r="I22" i="2"/>
  <c r="D22" i="2"/>
  <c r="C22" i="2"/>
  <c r="V21" i="2"/>
  <c r="H21" i="2" s="1"/>
  <c r="U21" i="2"/>
  <c r="S21" i="2"/>
  <c r="R21" i="2"/>
  <c r="Q21" i="2"/>
  <c r="O21" i="2"/>
  <c r="N21" i="2"/>
  <c r="M21" i="2"/>
  <c r="P21" i="2"/>
  <c r="P22" i="1" s="1"/>
  <c r="I21" i="2"/>
  <c r="C21" i="2"/>
  <c r="V20" i="2"/>
  <c r="U20" i="2"/>
  <c r="T20" i="2"/>
  <c r="T21" i="1" s="1"/>
  <c r="S20" i="2"/>
  <c r="R20" i="2"/>
  <c r="Q20" i="2"/>
  <c r="P20" i="2"/>
  <c r="N20" i="2"/>
  <c r="M20" i="2"/>
  <c r="I20" i="2"/>
  <c r="H20" i="2"/>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I16" i="2"/>
  <c r="H16" i="2"/>
  <c r="D16" i="2"/>
  <c r="C16" i="2"/>
  <c r="V15" i="2"/>
  <c r="H15" i="2" s="1"/>
  <c r="U15" i="2"/>
  <c r="T15" i="2"/>
  <c r="S15" i="2"/>
  <c r="R15" i="2"/>
  <c r="Q15" i="2"/>
  <c r="P15" i="2"/>
  <c r="O15" i="2"/>
  <c r="N15" i="2"/>
  <c r="M15" i="2"/>
  <c r="I15" i="2"/>
  <c r="D15" i="2"/>
  <c r="C15" i="2"/>
  <c r="V14" i="2"/>
  <c r="U14" i="2"/>
  <c r="T14" i="2"/>
  <c r="S14" i="2"/>
  <c r="R14" i="2"/>
  <c r="R15" i="1" s="1"/>
  <c r="Q14" i="2"/>
  <c r="P14" i="2"/>
  <c r="O14" i="2"/>
  <c r="N14" i="2"/>
  <c r="M14" i="2"/>
  <c r="I14" i="2"/>
  <c r="H14" i="2"/>
  <c r="D14" i="2"/>
  <c r="C14" i="2"/>
  <c r="V13" i="2"/>
  <c r="U13" i="2"/>
  <c r="T13" i="2"/>
  <c r="S13" i="2"/>
  <c r="R13" i="2"/>
  <c r="Q13" i="2"/>
  <c r="P13" i="2"/>
  <c r="O13" i="2"/>
  <c r="N13" i="2"/>
  <c r="M13" i="2"/>
  <c r="I13" i="2"/>
  <c r="H13" i="2"/>
  <c r="D13" i="2"/>
  <c r="C13" i="2"/>
  <c r="V12" i="2"/>
  <c r="H12" i="2" s="1"/>
  <c r="U12" i="2"/>
  <c r="T12" i="2"/>
  <c r="S12" i="2"/>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O10" i="2"/>
  <c r="N10" i="2"/>
  <c r="M10" i="2"/>
  <c r="I10" i="2"/>
  <c r="D10" i="2"/>
  <c r="C10" i="2"/>
  <c r="V9" i="2"/>
  <c r="H9" i="2" s="1"/>
  <c r="U9" i="2"/>
  <c r="S9" i="2"/>
  <c r="R9" i="2"/>
  <c r="Q9" i="2"/>
  <c r="N9" i="2"/>
  <c r="M9" i="2"/>
  <c r="P9" i="2"/>
  <c r="P10" i="1" s="1"/>
  <c r="I9" i="2"/>
  <c r="C9" i="2"/>
  <c r="B9" i="2"/>
  <c r="V8" i="2"/>
  <c r="H8" i="2" s="1"/>
  <c r="R8" i="2"/>
  <c r="P8" i="2"/>
  <c r="P9" i="1" s="1"/>
  <c r="O8" i="2"/>
  <c r="O9" i="1" s="1"/>
  <c r="N8" i="2"/>
  <c r="Q8" i="2"/>
  <c r="Q9" i="1" s="1"/>
  <c r="I8" i="2"/>
  <c r="D8" i="2"/>
  <c r="C8" i="2"/>
  <c r="B8" i="2"/>
  <c r="V7" i="2"/>
  <c r="H7" i="2" s="1"/>
  <c r="L7" i="2"/>
  <c r="R8" i="1" s="1"/>
  <c r="I7" i="2"/>
  <c r="D7" i="2"/>
  <c r="C7" i="2"/>
  <c r="B7" i="2"/>
  <c r="V6" i="2"/>
  <c r="H6" i="2" s="1"/>
  <c r="L6" i="2"/>
  <c r="S6" i="2" s="1"/>
  <c r="S7" i="1" s="1"/>
  <c r="I6" i="2"/>
  <c r="D6" i="2"/>
  <c r="C6" i="2"/>
  <c r="V5" i="2"/>
  <c r="H5" i="2" s="1"/>
  <c r="L5" i="2"/>
  <c r="S5" i="2" s="1"/>
  <c r="S6" i="1" s="1"/>
  <c r="I5" i="2"/>
  <c r="D5" i="2"/>
  <c r="C5" i="2"/>
  <c r="V4" i="2"/>
  <c r="L4" i="2"/>
  <c r="S4" i="2" s="1"/>
  <c r="S5" i="1" s="1"/>
  <c r="I4" i="2"/>
  <c r="H4" i="2"/>
  <c r="D4" i="2"/>
  <c r="C4" i="2"/>
  <c r="B2"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B24" i="1"/>
  <c r="AA24" i="1"/>
  <c r="Z24" i="1"/>
  <c r="Y24" i="1"/>
  <c r="X24" i="1"/>
  <c r="W24" i="1"/>
  <c r="U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B23" i="1"/>
  <c r="AA23" i="1"/>
  <c r="Z23" i="1"/>
  <c r="Y23" i="1"/>
  <c r="X23" i="1"/>
  <c r="W23" i="1"/>
  <c r="U23" i="1"/>
  <c r="T23" i="1"/>
  <c r="S23" i="1"/>
  <c r="R23" i="1"/>
  <c r="Q23" i="1"/>
  <c r="P23" i="1"/>
  <c r="O23" i="1"/>
  <c r="N23" i="1"/>
  <c r="M23" i="1"/>
  <c r="L23" i="1"/>
  <c r="K23" i="1"/>
  <c r="J23" i="1"/>
  <c r="I23" i="1"/>
  <c r="H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B22" i="1"/>
  <c r="AA22" i="1"/>
  <c r="Z22" i="1"/>
  <c r="Y22" i="1"/>
  <c r="X22" i="1"/>
  <c r="W22" i="1"/>
  <c r="U22" i="1"/>
  <c r="S22" i="1"/>
  <c r="R22" i="1"/>
  <c r="Q22" i="1"/>
  <c r="O22" i="1"/>
  <c r="N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S21" i="1"/>
  <c r="R21" i="1"/>
  <c r="Q21" i="1"/>
  <c r="P21" i="1"/>
  <c r="N21" i="1"/>
  <c r="M21" i="1"/>
  <c r="L21" i="1"/>
  <c r="K21" i="1"/>
  <c r="J21" i="1"/>
  <c r="I21" i="1"/>
  <c r="H21" i="1"/>
  <c r="F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B20" i="1"/>
  <c r="AA20" i="1"/>
  <c r="Z20" i="1"/>
  <c r="Y20" i="1"/>
  <c r="X20" i="1"/>
  <c r="W20" i="1"/>
  <c r="U20" i="1"/>
  <c r="T20" i="1"/>
  <c r="S20" i="1"/>
  <c r="Q20" i="1"/>
  <c r="P20" i="1"/>
  <c r="N20" i="1"/>
  <c r="M20" i="1"/>
  <c r="L20" i="1"/>
  <c r="K20" i="1"/>
  <c r="J20" i="1"/>
  <c r="I20" i="1"/>
  <c r="H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B19" i="1"/>
  <c r="AA19" i="1"/>
  <c r="Z19" i="1"/>
  <c r="Y19" i="1"/>
  <c r="X19" i="1"/>
  <c r="W19" i="1"/>
  <c r="U19" i="1"/>
  <c r="T19" i="1"/>
  <c r="S19" i="1"/>
  <c r="R19" i="1"/>
  <c r="Q19" i="1"/>
  <c r="P19" i="1"/>
  <c r="N19" i="1"/>
  <c r="M19" i="1"/>
  <c r="L19" i="1"/>
  <c r="K19" i="1"/>
  <c r="J19" i="1"/>
  <c r="I19" i="1"/>
  <c r="H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F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P17" i="1"/>
  <c r="N17" i="1"/>
  <c r="M17" i="1"/>
  <c r="L17" i="1"/>
  <c r="K17" i="1"/>
  <c r="J17" i="1"/>
  <c r="I17" i="1"/>
  <c r="H17" i="1"/>
  <c r="F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B16" i="1"/>
  <c r="AA16" i="1"/>
  <c r="Z16" i="1"/>
  <c r="Y16" i="1"/>
  <c r="X16" i="1"/>
  <c r="W16" i="1"/>
  <c r="U16" i="1"/>
  <c r="T16" i="1"/>
  <c r="S16" i="1"/>
  <c r="R16" i="1"/>
  <c r="Q16" i="1"/>
  <c r="P16" i="1"/>
  <c r="O16" i="1"/>
  <c r="N16" i="1"/>
  <c r="M16" i="1"/>
  <c r="L16" i="1"/>
  <c r="K16" i="1"/>
  <c r="J16" i="1"/>
  <c r="I16" i="1"/>
  <c r="H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F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F14" i="1"/>
  <c r="E14" i="1"/>
  <c r="D14" i="1"/>
  <c r="C14" i="1"/>
  <c r="B14" i="1"/>
  <c r="A14" i="1"/>
  <c r="FV13" i="1"/>
  <c r="FU13" i="1"/>
  <c r="FT13" i="1"/>
  <c r="FS13" i="1"/>
  <c r="FR13" i="1"/>
  <c r="FQ13" i="1"/>
  <c r="FP13" i="1"/>
  <c r="FO13" i="1"/>
  <c r="FM13" i="1"/>
  <c r="FJ13" i="1"/>
  <c r="FI13" i="1"/>
  <c r="FH13" i="1"/>
  <c r="FE13" i="1"/>
  <c r="EV13" i="1"/>
  <c r="ES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B13" i="1"/>
  <c r="AA13" i="1"/>
  <c r="Z13" i="1"/>
  <c r="Y13" i="1"/>
  <c r="X13" i="1"/>
  <c r="W13" i="1"/>
  <c r="U13" i="1"/>
  <c r="T13" i="1"/>
  <c r="S13" i="1"/>
  <c r="R13" i="1"/>
  <c r="Q13" i="1"/>
  <c r="P13" i="1"/>
  <c r="N13" i="1"/>
  <c r="M13" i="1"/>
  <c r="L13" i="1"/>
  <c r="K13" i="1"/>
  <c r="J13" i="1"/>
  <c r="I13" i="1"/>
  <c r="H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B12" i="1"/>
  <c r="AA12" i="1"/>
  <c r="Z12" i="1"/>
  <c r="Y12" i="1"/>
  <c r="X12" i="1"/>
  <c r="W12" i="1"/>
  <c r="U12" i="1"/>
  <c r="T12" i="1"/>
  <c r="S12" i="1"/>
  <c r="R12" i="1"/>
  <c r="Q12" i="1"/>
  <c r="P12" i="1"/>
  <c r="O12" i="1"/>
  <c r="N12" i="1"/>
  <c r="M12" i="1"/>
  <c r="L12" i="1"/>
  <c r="K12" i="1"/>
  <c r="J12" i="1"/>
  <c r="I12" i="1"/>
  <c r="H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B11" i="1"/>
  <c r="AA11" i="1"/>
  <c r="Z11" i="1"/>
  <c r="Y11" i="1"/>
  <c r="X11" i="1"/>
  <c r="W11" i="1"/>
  <c r="U11" i="1"/>
  <c r="T11" i="1"/>
  <c r="S11" i="1"/>
  <c r="R11" i="1"/>
  <c r="Q11" i="1"/>
  <c r="P11" i="1"/>
  <c r="O11" i="1"/>
  <c r="N11" i="1"/>
  <c r="M11" i="1"/>
  <c r="L11" i="1"/>
  <c r="K11" i="1"/>
  <c r="J11" i="1"/>
  <c r="I11" i="1"/>
  <c r="H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U10" i="1"/>
  <c r="S10" i="1"/>
  <c r="R10" i="1"/>
  <c r="Q10" i="1"/>
  <c r="N10" i="1"/>
  <c r="M10" i="1"/>
  <c r="L10" i="1"/>
  <c r="K10" i="1"/>
  <c r="J10" i="1"/>
  <c r="I10" i="1"/>
  <c r="H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R9" i="1"/>
  <c r="N9" i="1"/>
  <c r="L9" i="1"/>
  <c r="K9" i="1"/>
  <c r="J9" i="1"/>
  <c r="I9" i="1"/>
  <c r="H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L8" i="1"/>
  <c r="K8" i="1"/>
  <c r="J8" i="1"/>
  <c r="I8" i="1"/>
  <c r="H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L6" i="1"/>
  <c r="K6" i="1"/>
  <c r="J6" i="1"/>
  <c r="I6" i="1"/>
  <c r="H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L5" i="1"/>
  <c r="K5" i="1"/>
  <c r="J5" i="1"/>
  <c r="I5" i="1"/>
  <c r="H5" i="1"/>
  <c r="F5" i="1"/>
  <c r="E5" i="1"/>
  <c r="D5" i="1"/>
  <c r="C5" i="1"/>
  <c r="B5" i="1"/>
  <c r="A5" i="1"/>
  <c r="AA4" i="1"/>
  <c r="J4" i="1"/>
  <c r="I4" i="1"/>
  <c r="H4" i="1"/>
  <c r="F4" i="1"/>
  <c r="D4" i="1"/>
  <c r="B4" i="1"/>
  <c r="A4" i="1"/>
  <c r="EI13" i="1" l="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5" i="2"/>
  <c r="O6" i="1" s="1"/>
  <c r="O6" i="2"/>
  <c r="O7" i="1" s="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<sst xmlns="http://schemas.openxmlformats.org/spreadsheetml/2006/main" count="766" uniqueCount="618">
  <si>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</si>
  <si>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</si>
  <si>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</si>
  <si>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</si>
  <si>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</si>
  <si>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</si>
  <si>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</si>
  <si>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</si>
  <si>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</si>
  <si>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</si>
  <si>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</si>
  <si>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</si>
  <si>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</si>
  <si>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</si>
  <si>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</si>
  <si>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</si>
  <si>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</si>
  <si>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</si>
  <si>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</si>
  <si>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</si>
  <si>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</si>
  <si>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</si>
  <si>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</si>
  <si>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</si>
  <si>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</si>
  <si>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</si>
  <si>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</si>
  <si>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</si>
  <si>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</si>
  <si>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</si>
  <si>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</si>
  <si>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</si>
  <si>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</si>
  <si>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</si>
  <si>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</si>
  <si>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</si>
  <si>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</si>
  <si>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</si>
  <si>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</si>
  <si>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</si>
  <si>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</si>
  <si>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</si>
  <si>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</si>
  <si>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</si>
  <si>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</si>
  <si>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</si>
  <si>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</si>
  <si>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</si>
  <si>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</si>
  <si>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</si>
  <si>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</si>
  <si>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</si>
  <si>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</si>
  <si>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</si>
  <si>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</si>
  <si>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</si>
  <si>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</si>
  <si>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</si>
  <si>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</si>
  <si>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</si>
  <si>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</si>
  <si>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</si>
  <si>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</si>
  <si>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</si>
  <si>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</si>
  <si>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</si>
  <si>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</si>
  <si>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</si>
  <si>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</si>
  <si>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</si>
  <si>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</si>
  <si>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</si>
  <si>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</si>
  <si>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</si>
  <si>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</si>
  <si>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</si>
  <si>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</si>
  <si>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</si>
  <si>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</si>
  <si>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</si>
  <si>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</si>
  <si>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</si>
  <si>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</si>
  <si>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</si>
  <si>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</si>
  <si>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</si>
  <si>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</si>
  <si>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</si>
  <si>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</si>
  <si>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</si>
  <si>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</si>
  <si>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</si>
  <si>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</si>
  <si>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</si>
  <si>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</si>
  <si>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</si>
  <si>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</si>
  <si>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</si>
  <si>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</si>
  <si>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</si>
  <si>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</si>
  <si>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</si>
  <si>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</si>
  <si>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</si>
  <si>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</si>
  <si>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</si>
  <si>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</si>
  <si>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</si>
  <si>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</si>
  <si>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</si>
  <si>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</si>
  <si>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</si>
  <si>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</si>
  <si>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</si>
  <si>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</si>
  <si>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</si>
  <si>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</si>
  <si>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</si>
  <si>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</si>
  <si>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</si>
  <si>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</si>
  <si>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</si>
  <si>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</si>
  <si>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</si>
  <si>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</si>
  <si>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</si>
  <si>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</si>
  <si>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</si>
  <si>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</si>
  <si>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</si>
  <si>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</si>
  <si>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</si>
  <si>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</si>
  <si>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</si>
  <si>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</si>
  <si>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</si>
  <si>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</si>
  <si>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</si>
  <si>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</si>
  <si>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</si>
  <si>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</si>
  <si>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</si>
  <si>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</si>
  <si>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</si>
  <si>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</si>
  <si>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</si>
  <si>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</si>
  <si>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</si>
  <si>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</si>
  <si>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</si>
  <si>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</si>
  <si>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</si>
  <si>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</si>
  <si>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</si>
  <si>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</si>
  <si>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</si>
  <si>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</si>
  <si>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</si>
  <si>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</si>
  <si>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</si>
  <si>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</si>
  <si>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</si>
  <si>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</si>
  <si>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</si>
  <si>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</si>
  <si>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</si>
  <si>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</si>
  <si>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</si>
  <si>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</si>
  <si>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</si>
  <si>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</si>
  <si>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</si>
  <si>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</si>
  <si>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</si>
  <si>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</si>
  <si>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</si>
  <si>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</si>
  <si>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</si>
  <si>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</si>
  <si>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</si>
  <si>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</si>
  <si>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</si>
  <si>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</si>
  <si>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</si>
  <si>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</si>
  <si>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</si>
  <si>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</si>
  <si>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</si>
  <si>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</si>
  <si>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</si>
  <si>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</si>
  <si>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</si>
  <si>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</si>
  <si>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</si>
  <si>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</si>
  <si>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</si>
  <si>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</si>
  <si>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</si>
  <si>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</si>
  <si>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</si>
  <si>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</si>
  <si>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</si>
  <si>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</si>
  <si>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</si>
  <si>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</si>
  <si>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</si>
  <si>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</si>
  <si>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</si>
  <si>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</si>
  <si>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</si>
  <si>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</si>
  <si>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</si>
  <si>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</si>
  <si>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</si>
  <si>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</si>
  <si>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</si>
  <si>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</si>
  <si>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</si>
  <si>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</si>
  <si>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</si>
  <si>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</si>
  <si>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</si>
  <si>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</si>
  <si>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</si>
  <si>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</si>
  <si>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</si>
  <si>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</si>
  <si>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</si>
  <si>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</si>
  <si>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</si>
  <si>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</si>
  <si>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</si>
  <si>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</si>
  <si>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</si>
  <si>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</si>
  <si>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</si>
  <si>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</si>
  <si>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</si>
  <si>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</si>
  <si>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</si>
  <si>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</si>
  <si>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</si>
  <si>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</si>
  <si>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</si>
  <si>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</si>
  <si>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</si>
  <si>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</si>
  <si>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</si>
  <si>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</si>
  <si>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</si>
  <si>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</si>
  <si>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</si>
  <si>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</si>
  <si>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</si>
  <si>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</si>
  <si>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</si>
  <si>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</si>
  <si>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</si>
  <si>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</si>
  <si>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</si>
  <si>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</si>
  <si>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</si>
  <si>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</si>
  <si>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</si>
  <si>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</si>
  <si>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</si>
  <si>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</si>
  <si>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</si>
  <si>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</si>
  <si>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</si>
  <si>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</si>
  <si>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</si>
  <si>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</si>
  <si>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</si>
  <si>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</si>
  <si>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</si>
  <si>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</si>
  <si>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</si>
  <si>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</si>
  <si>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</si>
  <si>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</si>
  <si>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</si>
  <si>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</si>
  <si>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</si>
  <si>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</si>
  <si>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</si>
  <si>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</si>
  <si>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</si>
  <si>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</si>
  <si>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</si>
  <si>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</si>
  <si>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</si>
  <si>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</si>
  <si>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</si>
  <si>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</si>
  <si>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</si>
  <si>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</si>
  <si>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</si>
  <si>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</si>
  <si>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</si>
  <si>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</si>
  <si>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</si>
  <si>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</si>
  <si>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</si>
  <si>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</si>
  <si>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</si>
  <si>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</si>
  <si>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</si>
  <si>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</si>
  <si>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</si>
  <si>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</si>
  <si>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</si>
  <si>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</si>
  <si>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</si>
  <si>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</si>
  <si>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</si>
  <si>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</si>
  <si>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</si>
  <si>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</si>
  <si>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</si>
  <si>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</si>
  <si>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</si>
  <si>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</si>
  <si>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</si>
  <si>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</si>
  <si>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</si>
  <si>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</si>
  <si>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</si>
  <si>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</si>
  <si>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</si>
  <si>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</si>
  <si>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</si>
  <si>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</si>
  <si>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</si>
  <si>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</si>
  <si>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</si>
  <si>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</si>
  <si>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</si>
  <si>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</si>
  <si>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</si>
  <si>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</si>
  <si>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</si>
  <si>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</si>
  <si>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</si>
  <si>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</si>
  <si>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</si>
  <si>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</si>
  <si>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</si>
  <si>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</si>
  <si>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</si>
  <si>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</si>
  <si>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</si>
  <si>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</si>
  <si>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</si>
  <si>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</si>
  <si>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</si>
  <si>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</si>
  <si>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</si>
  <si>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</si>
  <si>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</si>
  <si>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</si>
  <si>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</si>
  <si>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</si>
  <si>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</si>
  <si>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</si>
  <si>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</si>
  <si>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</si>
  <si>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</si>
  <si>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</si>
  <si>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</si>
  <si>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</si>
  <si>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</si>
  <si>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</si>
  <si>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</si>
  <si>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</si>
  <si>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</si>
  <si>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</si>
  <si>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</si>
  <si>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</si>
  <si>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</si>
  <si>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</si>
  <si>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</si>
  <si>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</si>
  <si>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</si>
  <si>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</si>
  <si>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</si>
  <si>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</si>
  <si>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</si>
  <si>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</si>
  <si>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</si>
  <si>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</si>
  <si>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</si>
  <si>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</si>
  <si>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</si>
  <si>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</si>
  <si>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</si>
  <si>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</si>
  <si>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</si>
  <si>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</si>
  <si>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</si>
  <si>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</si>
  <si>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</si>
  <si>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</si>
  <si>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</si>
  <si>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</si>
  <si>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</si>
  <si>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</si>
  <si>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</si>
  <si>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</si>
  <si>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</si>
  <si>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</si>
  <si>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</si>
  <si>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</si>
  <si>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</si>
  <si>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</si>
  <si>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</si>
  <si>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</si>
  <si>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</si>
  <si>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</si>
  <si>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</si>
  <si>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</si>
  <si>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</si>
  <si>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</si>
  <si>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</si>
  <si>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</si>
  <si>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</si>
  <si>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</si>
  <si>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</si>
  <si>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</si>
  <si>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</si>
  <si>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</si>
  <si>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</si>
  <si>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</si>
  <si>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</si>
  <si>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</si>
  <si>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</si>
  <si>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</si>
  <si>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</si>
  <si>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</si>
  <si>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</si>
  <si>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</si>
  <si>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</si>
  <si>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</si>
  <si>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</si>
  <si>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</si>
  <si>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</si>
  <si>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</si>
  <si>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</si>
  <si>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</si>
  <si>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</si>
  <si>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</si>
  <si>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</si>
  <si>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</si>
  <si>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</si>
  <si>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</si>
  <si>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</si>
  <si>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</si>
  <si>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</si>
  <si>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</si>
  <si>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</si>
  <si>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</si>
  <si>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</si>
  <si>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</si>
  <si>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</si>
  <si>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</si>
  <si>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</si>
  <si>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</si>
  <si>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</si>
  <si>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</si>
  <si>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</si>
  <si>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</si>
  <si>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</si>
  <si>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</si>
  <si>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</si>
  <si>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</si>
  <si>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</si>
  <si>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</si>
  <si>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</si>
  <si>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</si>
  <si>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</si>
  <si>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</si>
  <si>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</si>
  <si>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</si>
  <si>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</si>
  <si>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</si>
  <si>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</si>
  <si>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</si>
  <si>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</si>
  <si>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</si>
  <si>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</si>
  <si>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</si>
  <si>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</si>
  <si>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</si>
  <si>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</si>
  <si>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</si>
  <si>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</si>
  <si>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</si>
  <si>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</si>
  <si>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</si>
  <si>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</si>
  <si>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</si>
  <si>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</si>
  <si>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</si>
  <si>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</si>
  <si>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</si>
  <si>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</si>
  <si>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</si>
  <si>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</si>
  <si>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</si>
  <si>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</si>
  <si>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</si>
  <si>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</si>
  <si>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</si>
  <si>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</si>
  <si>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</si>
  <si>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</si>
  <si>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</si>
  <si>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</si>
  <si>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</si>
  <si>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</si>
  <si>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</si>
  <si>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</si>
  <si>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</si>
  <si>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</si>
  <si>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</si>
  <si>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</si>
  <si>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</si>
  <si>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</si>
  <si>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</si>
  <si>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</si>
  <si>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</si>
  <si>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</si>
  <si>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</si>
  <si>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</si>
  <si>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</si>
  <si>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</si>
  <si>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</si>
  <si>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</si>
  <si>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</si>
  <si>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</si>
  <si>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</si>
  <si>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</si>
  <si>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</si>
  <si>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</si>
  <si>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</si>
  <si>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</si>
  <si>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</si>
  <si>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</si>
  <si>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</si>
  <si>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</si>
  <si>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</si>
  <si>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</si>
  <si>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</si>
  <si>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</si>
  <si>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</si>
  <si>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</si>
  <si>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</si>
  <si>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</si>
  <si>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</si>
  <si>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</si>
  <si>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</si>
  <si>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</si>
  <si>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</si>
  <si>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</si>
  <si>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</si>
  <si>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</si>
  <si>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</si>
  <si>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</si>
  <si>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</si>
  <si>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</si>
  <si>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</si>
  <si>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</si>
  <si>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</si>
  <si>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</si>
  <si>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</si>
  <si>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</si>
  <si>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</si>
  <si>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</si>
  <si>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</si>
  <si>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L580 E580 P52 P72 T590 T580s </t>
  </si>
  <si>
    <t xml:space="preserve">replacement {language} backlit keyboard for Lenovo Edge </t>
  </si>
  <si>
    <t xml:space="preserve">replacement {language} non-backlit keyboard for Lenovo Edge </t>
  </si>
  <si>
    <t>ersatztastatur {language} Hintergrundbeleuchtung für Lenovo Edge</t>
  </si>
  <si>
    <t>ersatztastatur {language} Nicht Hintergrundbeleuchtung für Lenovo Edge</t>
  </si>
  <si>
    <t>Teclado de respuesto {language} retroiluminado  para Lenovo Edge</t>
  </si>
  <si>
    <t>Teclado de respuesto {language} sin retroiluminación  para Lenovo Edge</t>
  </si>
  <si>
    <t>clavier de remplacement {language} rétroéclairé pour Lenovo Edge</t>
  </si>
  <si>
    <t>clavier de remplacement {language} non rétroéclairé pour Lenovo Edge</t>
  </si>
  <si>
    <t>sostituzione della tastiera {language} retroilluminata per Lenovo Edge</t>
  </si>
  <si>
    <t>sostituzione della tastiera {language} non retroilluminata per Lenovo Edge</t>
  </si>
  <si>
    <t>vervangend {language} toetsenbord met achtergrondverlichting voor Lenovo Edge</t>
  </si>
  <si>
    <t>vervangend {language} toetsenbord zonder achtergrondverlichting voor Lenovo Edge</t>
  </si>
  <si>
    <t>not_applicable</t>
  </si>
  <si>
    <t>Lenovo P52 Black - DE</t>
  </si>
  <si>
    <t>Lenovo P52 Black - FR</t>
  </si>
  <si>
    <t>Lenovo P52 Black - IT</t>
  </si>
  <si>
    <t>Lenovo P52 Black - ES</t>
  </si>
  <si>
    <t>Lenovo P52 Black - UK</t>
  </si>
  <si>
    <t>Lenovo P52 Black - NOR</t>
  </si>
  <si>
    <t>Lenovo P52 Blacks - BE</t>
  </si>
  <si>
    <t>Lenovo P52 Black - BG</t>
  </si>
  <si>
    <t>Lenovo P52 Black - CZ</t>
  </si>
  <si>
    <t>Lenovo P52 Black - DK</t>
  </si>
  <si>
    <t>Lenovo P52 Black - HU</t>
  </si>
  <si>
    <t>Lenovo P52 Black - NL</t>
  </si>
  <si>
    <t>Lenovo P52 Black - NO</t>
  </si>
  <si>
    <t>Lenovo P52 Black - PL</t>
  </si>
  <si>
    <t>Lenovo P52 Black - PT</t>
  </si>
  <si>
    <t>Lenovo P52 Black - SE/FI</t>
  </si>
  <si>
    <t>Lenovo P52 Black - CH</t>
  </si>
  <si>
    <t>Lenovo P52 Black - US INT</t>
  </si>
  <si>
    <t>Lenovo P52 Black - RUS</t>
  </si>
  <si>
    <t>Lenovo P52 Black - US</t>
  </si>
  <si>
    <t>Lenovo P52 black BLparent</t>
  </si>
  <si>
    <t>32.99</t>
  </si>
  <si>
    <t>Lenovo/P52/BL/US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</si>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</sst>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4"/>
      <color rgb="FF000000"/>
      <name val="Arial"/>
      <family val="2"/>
    </font>
    <font>
      <sz val="11"/>
      <color rgb="FF000000"/>
      <name val="Arial"/>
      <family val="2"/>
    </font>
    <font>
      <sz val="11"/>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1" fontId="7" fillId="0" borderId="0" xfId="0" applyNumberFormat="1" applyFont="1"/>
    <xf numFmtId="0" fontId="8" fillId="0" borderId="0" xfId="0" applyFont="1"/>
    <xf numFmtId="0" fontId="9" fillId="0" borderId="0" xfId="0" applyFont="1"/>
    <xf numFmtId="0" fontId="10" fillId="0" borderId="0" xfId="0" applyFont="1"/>
    <xf numFmtId="0" fontId="11"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DR1" zoomScaleNormal="100" workbookViewId="0">
      <selection activeCell="DY13" sqref="DY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616</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617</v>
      </c>
    </row>
    <row r="4" spans="1:193" ht="17" x14ac:dyDescent="0.2">
      <c r="A4" s="2" t="str">
        <f>IF(ISBLANK(Values!E3),"",IF(Values!$B$37="EU","computercomponent","computer"))</f>
        <v>computer</v>
      </c>
      <c r="B4" s="28" t="str">
        <f>Values!B13</f>
        <v>Lenovo P52 black BLparent</v>
      </c>
      <c r="C4" s="28" t="s">
        <v>345</v>
      </c>
      <c r="D4" s="29">
        <f>Values!B14</f>
        <v>5714401523994</v>
      </c>
      <c r="E4" s="2" t="s">
        <v>346</v>
      </c>
      <c r="F4" s="28" t="str">
        <f>SUBSTITUTE(Values!B1, "{language}", "") &amp; " " &amp; Values!B3</f>
        <v>replacement  backlit keyboard for Lenovo Edge  L580 E580 P52 P72 T590 T580s </v>
      </c>
      <c r="G4" s="30" t="str">
        <f>IF(ISBLANK(Values!E3),"","TellusRem")</f>
        <v>TellusRem</v>
      </c>
      <c r="H4" s="2" t="str">
        <f>Values!B16</f>
        <v>laptop-computer-replacement-parts</v>
      </c>
      <c r="I4" s="2" t="str">
        <f>IF(ISBLANK(Values!E3),"","4730574031")</f>
        <v>4730574031</v>
      </c>
      <c r="J4" s="30" t="str">
        <f>Values!B13</f>
        <v>Lenovo P52 black BLparent</v>
      </c>
      <c r="K4" s="31"/>
      <c r="L4" s="28"/>
      <c r="M4" s="28"/>
      <c r="W4" s="28" t="s">
        <v>347</v>
      </c>
      <c r="X4" s="28"/>
      <c r="Y4" s="32" t="s">
        <v>348</v>
      </c>
      <c r="Z4" s="28"/>
      <c r="AA4" s="2" t="str">
        <f>Values!B20</f>
        <v>PartialUpdate</v>
      </c>
      <c r="DY4" s="2" t="s">
        <v>592</v>
      </c>
      <c r="DZ4" s="2" t="s">
        <v>349</v>
      </c>
      <c r="EA4" s="2" t="s">
        <v>349</v>
      </c>
      <c r="EB4" s="2" t="s">
        <v>349</v>
      </c>
      <c r="EC4" s="2" t="s">
        <v>349</v>
      </c>
      <c r="EV4" s="2" t="s">
        <v>350</v>
      </c>
      <c r="GK4" s="3">
        <f>K4</f>
        <v>0</v>
      </c>
    </row>
    <row r="5" spans="1:193" ht="48" x14ac:dyDescent="0.2">
      <c r="A5" s="2" t="str">
        <f>IF(ISBLANK(Values!E4),"",IF(Values!$B$37="EU","computercomponent","computer"))</f>
        <v>computer</v>
      </c>
      <c r="B5" s="33" t="str">
        <f>IF(ISBLANK(Values!E4),"",Values!F4)</f>
        <v>Lenovo P52 Black - DE</v>
      </c>
      <c r="C5" s="30" t="str">
        <f>IF(ISBLANK(Values!E4),"","TellusRem")</f>
        <v>TellusRem</v>
      </c>
      <c r="D5" s="29">
        <f>IF(ISBLANK(Values!E4),"",Values!E4)</f>
        <v>5714401523017</v>
      </c>
      <c r="E5" s="2" t="str">
        <f>IF(ISBLANK(Values!E4),"","EAN")</f>
        <v>EAN</v>
      </c>
      <c r="F5" s="28" t="str">
        <f>IF(ISBLANK(Values!E4),"",IF(Values!J4, SUBSTITUTE(Values!$B$1, "{language}", Values!H4) &amp; " " &amp;Values!$B$3, SUBSTITUTE(Values!$B$2, "{language}", Values!$H4) &amp; " " &amp;Values!$B$3))</f>
        <v>replacement German backlit keyboard for Lenovo Edge  L580 E580 P52 P72 T590 T580s </v>
      </c>
      <c r="G5" s="30" t="str">
        <f>IF(ISBLANK(Values!E4),"","TellusRem")</f>
        <v>TellusRem</v>
      </c>
      <c r="H5" s="2" t="str">
        <f>IF(ISBLANK(Values!E4),"",Values!$B$16)</f>
        <v>laptop-computer-replacement-parts</v>
      </c>
      <c r="I5" s="2" t="str">
        <f>IF(ISBLANK(Values!E4),"","4730574031")</f>
        <v>4730574031</v>
      </c>
      <c r="J5" s="32" t="str">
        <f>IF(ISBLANK(Values!E4),"",Values!F4 )</f>
        <v>Lenovo P52 Black - DE</v>
      </c>
      <c r="K5" s="28">
        <f>IF(ISBLANK(Values!E4),"",IF(Values!J4, Values!$B$4, Values!$B$5))</f>
        <v>41.99</v>
      </c>
      <c r="L5" s="28">
        <f>IF(ISBLANK(Values!E4),"",Values!$B$18)</f>
        <v>5</v>
      </c>
      <c r="M5" s="28" t="str">
        <f>IF(ISBLANK(Values!E4),"",Values!$M4)</f>
        <v/>
      </c>
      <c r="N5" s="28" t="str">
        <f>IF(ISBLANK(Values!$F4),"",Values!N4)</f>
        <v/>
      </c>
      <c r="O5" s="28" t="str">
        <f>IF(ISBLANK(Values!$F4),"",Values!O4)</f>
        <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0" t="str">
        <f>IF(ISBLANK(Values!E4),"","Child")</f>
        <v>Child</v>
      </c>
      <c r="X5" s="30" t="str">
        <f>IF(ISBLANK(Values!E4),"",Values!$B$13)</f>
        <v>Lenovo P52 black BLparent</v>
      </c>
      <c r="Y5" s="32" t="str">
        <f>IF(ISBLANK(Values!E4),"","Size-Color")</f>
        <v>Size-Color</v>
      </c>
      <c r="Z5" s="30" t="str">
        <f>IF(ISBLANK(Values!E4),"","variation")</f>
        <v>variation</v>
      </c>
      <c r="AA5" s="2" t="str">
        <f>IF(ISBLANK(Values!E4),"",Values!$B$20)</f>
        <v>PartialUpdate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5"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backlit.</v>
      </c>
      <c r="AM5" s="2" t="str">
        <f>SUBSTITUTE(IF(ISBLANK(Values!E4),"",Values!$B$27), "{model}", Values!$B$3)</f>
        <v>👉 COMPATIBLE WITH - Lenovo L580 E580 P52 P72 T590 T580s .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s="2" t="s">
        <v>592</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8">
        <f>IF(ISBLANK(Values!E4),"",IF(Values!J4, Values!$B$4, Values!$B$5))</f>
        <v>41.99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4">
        <f>K5</f>
        <v>41.99</v>
      </c>
    </row>
    <row r="6" spans="1:193" ht="48" x14ac:dyDescent="0.2">
      <c r="A6" s="2" t="str">
        <f>IF(ISBLANK(Values!E5),"",IF(Values!$B$37="EU","computercomponent","computer"))</f>
        <v>computer</v>
      </c>
      <c r="B6" s="33" t="str">
        <f>IF(ISBLANK(Values!E5),"",Values!F5)</f>
        <v>Lenovo P52 Black - FR</v>
      </c>
      <c r="C6" s="30" t="str">
        <f>IF(ISBLANK(Values!E5),"","TellusRem")</f>
        <v>TellusRem</v>
      </c>
      <c r="D6" s="29">
        <f>IF(ISBLANK(Values!E5),"",Values!E5)</f>
        <v>5714401523024</v>
      </c>
      <c r="E6" s="2" t="str">
        <f>IF(ISBLANK(Values!E5),"","EAN")</f>
        <v>EAN</v>
      </c>
      <c r="F6" s="28" t="str">
        <f>IF(ISBLANK(Values!E5),"",IF(Values!J5, SUBSTITUTE(Values!$B$1, "{language}", Values!H5) &amp; " " &amp;Values!$B$3, SUBSTITUTE(Values!$B$2, "{language}", Values!$H5) &amp; " " &amp;Values!$B$3))</f>
        <v>replacement French backlit keyboard for Lenovo Edge  L580 E580 P52 P72 T590 T580s </v>
      </c>
      <c r="G6" s="30" t="str">
        <f>IF(ISBLANK(Values!E5),"","TellusRem")</f>
        <v>TellusRem</v>
      </c>
      <c r="H6" s="2" t="str">
        <f>IF(ISBLANK(Values!E5),"",Values!$B$16)</f>
        <v>laptop-computer-replacement-parts</v>
      </c>
      <c r="I6" s="2" t="str">
        <f>IF(ISBLANK(Values!E5),"","4730574031")</f>
        <v>4730574031</v>
      </c>
      <c r="J6" s="32" t="str">
        <f>IF(ISBLANK(Values!E5),"",Values!F5 )</f>
        <v>Lenovo P52 Black - FR</v>
      </c>
      <c r="K6" s="28">
        <f>IF(ISBLANK(Values!E5),"",IF(Values!J5, Values!$B$4, Values!$B$5))</f>
        <v>41.99</v>
      </c>
      <c r="L6" s="28">
        <f>IF(ISBLANK(Values!E5),"",Values!$B$18)</f>
        <v>5</v>
      </c>
      <c r="M6" s="28" t="str">
        <f>IF(ISBLANK(Values!E5),"",Values!$M5)</f>
        <v/>
      </c>
      <c r="N6" s="28" t="str">
        <f>IF(ISBLANK(Values!$F5),"",Values!N5)</f>
        <v/>
      </c>
      <c r="O6" s="28" t="str">
        <f>IF(ISBLANK(Values!$F5),"",Values!O5)</f>
        <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0" t="str">
        <f>IF(ISBLANK(Values!E5),"","Child")</f>
        <v>Child</v>
      </c>
      <c r="X6" s="30" t="str">
        <f>IF(ISBLANK(Values!E5),"",Values!$B$13)</f>
        <v>Lenovo P52 black BLparent</v>
      </c>
      <c r="Y6" s="32" t="str">
        <f>IF(ISBLANK(Values!E5),"","Size-Color")</f>
        <v>Size-Color</v>
      </c>
      <c r="Z6" s="30" t="str">
        <f>IF(ISBLANK(Values!E5),"","variation")</f>
        <v>variation</v>
      </c>
      <c r="AA6" s="2" t="str">
        <f>IF(ISBLANK(Values!E5),"",Values!$B$20)</f>
        <v>PartialUpdate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5"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backlit.</v>
      </c>
      <c r="AM6" s="2" t="str">
        <f>SUBSTITUTE(IF(ISBLANK(Values!E5),"",Values!$B$27), "{model}", Values!$B$3)</f>
        <v>👉 COMPATIBLE WITH - Lenovo L580 E580 P52 P72 T590 T580s .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s="2" t="s">
        <v>592</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8">
        <f>IF(ISBLANK(Values!E5),"",IF(Values!J5, Values!$B$4, Values!$B$5))</f>
        <v>41.99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4">
        <f>K6</f>
        <v>41.99</v>
      </c>
    </row>
    <row r="7" spans="1:193" ht="48" x14ac:dyDescent="0.2">
      <c r="A7" s="2" t="str">
        <f>IF(ISBLANK(Values!E6),"",IF(Values!$B$37="EU","computercomponent","computer"))</f>
        <v>computer</v>
      </c>
      <c r="B7" s="33" t="str">
        <f>IF(ISBLANK(Values!E6),"",Values!F6)</f>
        <v>Lenovo P52 Black - IT</v>
      </c>
      <c r="C7" s="30" t="str">
        <f>IF(ISBLANK(Values!E6),"","TellusRem")</f>
        <v>TellusRem</v>
      </c>
      <c r="D7" s="29">
        <f>IF(ISBLANK(Values!E6),"",Values!E6)</f>
        <v>5714401523031</v>
      </c>
      <c r="E7" s="2" t="str">
        <f>IF(ISBLANK(Values!E6),"","EAN")</f>
        <v>EAN</v>
      </c>
      <c r="F7" s="28" t="str">
        <f>IF(ISBLANK(Values!E6),"",IF(Values!J6, SUBSTITUTE(Values!$B$1, "{language}", Values!H6) &amp; " " &amp;Values!$B$3, SUBSTITUTE(Values!$B$2, "{language}", Values!$H6) &amp; " " &amp;Values!$B$3))</f>
        <v>replacement Italian backlit keyboard for Lenovo Edge  L580 E580 P52 P72 T590 T580s </v>
      </c>
      <c r="G7" s="30" t="str">
        <f>IF(ISBLANK(Values!E6),"","TellusRem")</f>
        <v>TellusRem</v>
      </c>
      <c r="H7" s="2" t="str">
        <f>IF(ISBLANK(Values!E6),"",Values!$B$16)</f>
        <v>laptop-computer-replacement-parts</v>
      </c>
      <c r="I7" s="2" t="str">
        <f>IF(ISBLANK(Values!E6),"","4730574031")</f>
        <v>4730574031</v>
      </c>
      <c r="J7" s="32" t="str">
        <f>IF(ISBLANK(Values!E6),"",Values!F6 )</f>
        <v>Lenovo P52 Black - IT</v>
      </c>
      <c r="K7" s="28">
        <f>IF(ISBLANK(Values!E6),"",IF(Values!J6, Values!$B$4, Values!$B$5))</f>
        <v>41.99</v>
      </c>
      <c r="L7" s="28">
        <f>IF(ISBLANK(Values!E6),"",Values!$B$18)</f>
        <v>5</v>
      </c>
      <c r="M7" s="28" t="str">
        <f>IF(ISBLANK(Values!E6),"",Values!$M6)</f>
        <v/>
      </c>
      <c r="N7" s="28" t="str">
        <f>IF(ISBLANK(Values!$F6),"",Values!N6)</f>
        <v/>
      </c>
      <c r="O7" s="28" t="str">
        <f>IF(ISBLANK(Values!$F6),"",Values!O6)</f>
        <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0" t="str">
        <f>IF(ISBLANK(Values!E6),"","Child")</f>
        <v>Child</v>
      </c>
      <c r="X7" s="30" t="str">
        <f>IF(ISBLANK(Values!E6),"",Values!$B$13)</f>
        <v>Lenovo P52 black BLparent</v>
      </c>
      <c r="Y7" s="32" t="str">
        <f>IF(ISBLANK(Values!E6),"","Size-Color")</f>
        <v>Size-Color</v>
      </c>
      <c r="Z7" s="30" t="str">
        <f>IF(ISBLANK(Values!E6),"","variation")</f>
        <v>variation</v>
      </c>
      <c r="AA7" s="2" t="str">
        <f>IF(ISBLANK(Values!E6),"",Values!$B$20)</f>
        <v>PartialUpdate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5"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backlit.</v>
      </c>
      <c r="AM7" s="2" t="str">
        <f>SUBSTITUTE(IF(ISBLANK(Values!E6),"",Values!$B$27), "{model}", Values!$B$3)</f>
        <v>👉 COMPATIBLE WITH - Lenovo L580 E580 P52 P72 T590 T580s .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IF(AND(Values!$B$37=options!$G$2, Values!$C6), "AMAZON_NA", IF(AND(Values!$B$37=options!$G$1, Values!$D6), "AMAZON_EU", "DEFAULT"))</f>
        <v>DEFAULT</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s="2" t="s">
        <v>592</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t="str">
        <f>IF(ISBLANK(Values!E6),"","3")</f>
        <v>3</v>
      </c>
      <c r="FH7" s="2" t="str">
        <f>IF(ISBLANK(Values!E6),"","FALSE")</f>
        <v>FALSE</v>
      </c>
      <c r="FI7" s="2" t="str">
        <f>IF(ISBLANK(Values!E6),"","FALSE")</f>
        <v>FALSE</v>
      </c>
      <c r="FJ7" s="2" t="str">
        <f>IF(ISBLANK(Values!E6),"","FALSE")</f>
        <v>FALSE</v>
      </c>
      <c r="FM7" s="2" t="str">
        <f>IF(ISBLANK(Values!E6),"","1")</f>
        <v>1</v>
      </c>
      <c r="FO7" s="28">
        <f>IF(ISBLANK(Values!E6),"",IF(Values!J6, Values!$B$4, Values!$B$5))</f>
        <v>41.99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4">
        <f>K7</f>
        <v>41.99</v>
      </c>
    </row>
    <row r="8" spans="1:193" ht="48" x14ac:dyDescent="0.2">
      <c r="A8" s="2" t="str">
        <f>IF(ISBLANK(Values!E7),"",IF(Values!$B$37="EU","computercomponent","computer"))</f>
        <v>computer</v>
      </c>
      <c r="B8" s="33" t="str">
        <f>IF(ISBLANK(Values!E7),"",Values!F7)</f>
        <v>Lenovo P52 Black - ES</v>
      </c>
      <c r="C8" s="30" t="str">
        <f>IF(ISBLANK(Values!E7),"","TellusRem")</f>
        <v>TellusRem</v>
      </c>
      <c r="D8" s="29">
        <f>IF(ISBLANK(Values!E7),"",Values!E7)</f>
        <v>5714401523048</v>
      </c>
      <c r="E8" s="2" t="str">
        <f>IF(ISBLANK(Values!E7),"","EAN")</f>
        <v>EAN</v>
      </c>
      <c r="F8" s="28" t="str">
        <f>IF(ISBLANK(Values!E7),"",IF(Values!J7, SUBSTITUTE(Values!$B$1, "{language}", Values!H7) &amp; " " &amp;Values!$B$3, SUBSTITUTE(Values!$B$2, "{language}", Values!$H7) &amp; " " &amp;Values!$B$3))</f>
        <v>replacement Spanish backlit keyboard for Lenovo Edge  L580 E580 P52 P72 T590 T580s </v>
      </c>
      <c r="G8" s="30" t="str">
        <f>IF(ISBLANK(Values!E7),"","TellusRem")</f>
        <v>TellusRem</v>
      </c>
      <c r="H8" s="2" t="str">
        <f>IF(ISBLANK(Values!E7),"",Values!$B$16)</f>
        <v>laptop-computer-replacement-parts</v>
      </c>
      <c r="I8" s="2" t="str">
        <f>IF(ISBLANK(Values!E7),"","4730574031")</f>
        <v>4730574031</v>
      </c>
      <c r="J8" s="32" t="str">
        <f>IF(ISBLANK(Values!E7),"",Values!F7 )</f>
        <v>Lenovo P52 Black - ES</v>
      </c>
      <c r="K8" s="28">
        <f>IF(ISBLANK(Values!E7),"",IF(Values!J7, Values!$B$4, Values!$B$5))</f>
        <v>41.99</v>
      </c>
      <c r="L8" s="28">
        <f>IF(ISBLANK(Values!E7),"",Values!$B$18)</f>
        <v>5</v>
      </c>
      <c r="M8" s="28" t="str">
        <f>IF(ISBLANK(Values!E7),"",Values!$M7)</f>
        <v/>
      </c>
      <c r="N8" s="28" t="str">
        <f>IF(ISBLANK(Values!$F7),"",Values!N7)</f>
        <v/>
      </c>
      <c r="O8" s="28" t="str">
        <f>IF(ISBLANK(Values!$F7),"",Values!O7)</f>
        <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Child</v>
      </c>
      <c r="X8" s="30" t="str">
        <f>IF(ISBLANK(Values!E7),"",Values!$B$13)</f>
        <v>Lenovo P52 black BLparent</v>
      </c>
      <c r="Y8" s="32" t="str">
        <f>IF(ISBLANK(Values!E7),"","Size-Color")</f>
        <v>Size-Color</v>
      </c>
      <c r="Z8" s="30" t="str">
        <f>IF(ISBLANK(Values!E7),"","variation")</f>
        <v>variation</v>
      </c>
      <c r="AA8" s="2" t="str">
        <f>IF(ISBLANK(Values!E7),"",Values!$B$20)</f>
        <v>PartialUpdate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5"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backlit.</v>
      </c>
      <c r="AM8" s="2" t="str">
        <f>SUBSTITUTE(IF(ISBLANK(Values!E7),"",Values!$B$27), "{model}", Values!$B$3)</f>
        <v>👉 COMPATIBLE WITH - Lenovo L580 E580 P52 P72 T590 T580s .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IF(AND(Values!$B$37=options!$G$2, Values!$C7), "AMAZON_NA", IF(AND(Values!$B$37=options!$G$1, Values!$D7), "AMAZON_EU", "DEFAULT"))</f>
        <v>DEFAULT</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s="2" t="s">
        <v>592</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t="str">
        <f>IF(ISBLANK(Values!E7),"","3")</f>
        <v>3</v>
      </c>
      <c r="FH8" s="2" t="str">
        <f>IF(ISBLANK(Values!E7),"","FALSE")</f>
        <v>FALSE</v>
      </c>
      <c r="FI8" s="2" t="str">
        <f>IF(ISBLANK(Values!E7),"","FALSE")</f>
        <v>FALSE</v>
      </c>
      <c r="FJ8" s="2" t="str">
        <f>IF(ISBLANK(Values!E7),"","FALSE")</f>
        <v>FALSE</v>
      </c>
      <c r="FM8" s="2" t="str">
        <f>IF(ISBLANK(Values!E7),"","1")</f>
        <v>1</v>
      </c>
      <c r="FO8" s="28">
        <f>IF(ISBLANK(Values!E7),"",IF(Values!J7, Values!$B$4, Values!$B$5))</f>
        <v>41.99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4">
        <f>K8</f>
        <v>41.99</v>
      </c>
    </row>
    <row r="9" spans="1:193" ht="48" x14ac:dyDescent="0.2">
      <c r="A9" s="2" t="str">
        <f>IF(ISBLANK(Values!E8),"",IF(Values!$B$37="EU","computercomponent","computer"))</f>
        <v>computer</v>
      </c>
      <c r="B9" s="33" t="str">
        <f>IF(ISBLANK(Values!E8),"",Values!F8)</f>
        <v>Lenovo P52 Black - UK</v>
      </c>
      <c r="C9" s="30" t="str">
        <f>IF(ISBLANK(Values!E8),"","TellusRem")</f>
        <v>TellusRem</v>
      </c>
      <c r="D9" s="29">
        <f>IF(ISBLANK(Values!E8),"",Values!E8)</f>
        <v>5714401523055</v>
      </c>
      <c r="E9" s="2" t="str">
        <f>IF(ISBLANK(Values!E8),"","EAN")</f>
        <v>EAN</v>
      </c>
      <c r="F9" s="28" t="str">
        <f>IF(ISBLANK(Values!E8),"",IF(Values!J8, SUBSTITUTE(Values!$B$1, "{language}", Values!H8) &amp; " " &amp;Values!$B$3, SUBSTITUTE(Values!$B$2, "{language}", Values!$H8) &amp; " " &amp;Values!$B$3))</f>
        <v>replacement UK backlit keyboard for Lenovo Edge  L580 E580 P52 P72 T590 T580s </v>
      </c>
      <c r="G9" s="30" t="str">
        <f>IF(ISBLANK(Values!E8),"","TellusRem")</f>
        <v>TellusRem</v>
      </c>
      <c r="H9" s="2" t="str">
        <f>IF(ISBLANK(Values!E8),"",Values!$B$16)</f>
        <v>laptop-computer-replacement-parts</v>
      </c>
      <c r="I9" s="2" t="str">
        <f>IF(ISBLANK(Values!E8),"","4730574031")</f>
        <v>4730574031</v>
      </c>
      <c r="J9" s="32" t="str">
        <f>IF(ISBLANK(Values!E8),"",Values!F8 )</f>
        <v>Lenovo P52 Black - UK</v>
      </c>
      <c r="K9" s="28">
        <f>IF(ISBLANK(Values!E8),"",IF(Values!J8, Values!$B$4, Values!$B$5))</f>
        <v>41.99</v>
      </c>
      <c r="L9" s="28">
        <f>IF(ISBLANK(Values!E8),"",Values!$B$18)</f>
        <v>5</v>
      </c>
      <c r="M9" s="28" t="str">
        <f>IF(ISBLANK(Values!E8),"",Values!$M8)</f>
        <v/>
      </c>
      <c r="N9" s="28" t="str">
        <f>IF(ISBLANK(Values!$F8),"",Values!N8)</f>
        <v/>
      </c>
      <c r="O9" s="28" t="str">
        <f>IF(ISBLANK(Values!$F8),"",Values!O8)</f>
        <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Lenovo P52 black BLparent</v>
      </c>
      <c r="Y9" s="32" t="str">
        <f>IF(ISBLANK(Values!E8),"","Size-Color")</f>
        <v>Size-Color</v>
      </c>
      <c r="Z9" s="30" t="str">
        <f>IF(ISBLANK(Values!E8),"","variation")</f>
        <v>variation</v>
      </c>
      <c r="AA9" s="2" t="str">
        <f>IF(ISBLANK(Values!E8),"",Values!$B$20)</f>
        <v>PartialUpdate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5"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backlit.</v>
      </c>
      <c r="AM9" s="2" t="str">
        <f>SUBSTITUTE(IF(ISBLANK(Values!E8),"",Values!$B$27), "{model}", Values!$B$3)</f>
        <v>👉 COMPATIBLE WITH - Lenovo L580 E580 P52 P72 T590 T580s .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IF(AND(Values!$B$37=options!$G$2, Values!$C8), "AMAZON_NA", IF(AND(Values!$B$37=options!$G$1, Values!$D8), "AMAZON_EU", "DEFAULT"))</f>
        <v>DEFAULT</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s="2" t="s">
        <v>592</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t="str">
        <f>IF(ISBLANK(Values!E8),"","3")</f>
        <v>3</v>
      </c>
      <c r="FH9" s="2" t="str">
        <f>IF(ISBLANK(Values!E8),"","FALSE")</f>
        <v>FALSE</v>
      </c>
      <c r="FI9" s="2" t="str">
        <f>IF(ISBLANK(Values!E8),"","FALSE")</f>
        <v>FALSE</v>
      </c>
      <c r="FJ9" s="2" t="str">
        <f>IF(ISBLANK(Values!E8),"","FALSE")</f>
        <v>FALSE</v>
      </c>
      <c r="FM9" s="2" t="str">
        <f>IF(ISBLANK(Values!E8),"","1")</f>
        <v>1</v>
      </c>
      <c r="FO9" s="28">
        <f>IF(ISBLANK(Values!E8),"",IF(Values!J8, Values!$B$4, Values!$B$5))</f>
        <v>41.99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4">
        <f>K9</f>
        <v>41.99</v>
      </c>
    </row>
    <row r="10" spans="1:193" ht="48" x14ac:dyDescent="0.2">
      <c r="A10" s="2" t="str">
        <f>IF(ISBLANK(Values!E9),"",IF(Values!$B$37="EU","computercomponent","computer"))</f>
        <v>computer</v>
      </c>
      <c r="B10" s="33" t="str">
        <f>IF(ISBLANK(Values!E9),"",Values!F9)</f>
        <v>Lenovo P52 Black - NOR</v>
      </c>
      <c r="C10" s="30" t="str">
        <f>IF(ISBLANK(Values!E9),"","TellusRem")</f>
        <v>TellusRem</v>
      </c>
      <c r="D10" s="29">
        <f>IF(ISBLANK(Values!E9),"",Values!E9)</f>
        <v>5714401523062</v>
      </c>
      <c r="E10" s="2" t="str">
        <f>IF(ISBLANK(Values!E9),"","EAN")</f>
        <v>EAN</v>
      </c>
      <c r="F10" s="28" t="str">
        <f>IF(ISBLANK(Values!E9),"",IF(Values!J9, SUBSTITUTE(Values!$B$1, "{language}", Values!H9) &amp; " " &amp;Values!$B$3, SUBSTITUTE(Values!$B$2, "{language}", Values!$H9) &amp; " " &amp;Values!$B$3))</f>
        <v>replacement Scandinavian – Nordic backlit keyboard for Lenovo Edge  L580 E580 P52 P72 T590 T580s </v>
      </c>
      <c r="G10" s="30" t="str">
        <f>IF(ISBLANK(Values!E9),"","TellusRem")</f>
        <v>TellusRem</v>
      </c>
      <c r="H10" s="2" t="str">
        <f>IF(ISBLANK(Values!E9),"",Values!$B$16)</f>
        <v>laptop-computer-replacement-parts</v>
      </c>
      <c r="I10" s="2" t="str">
        <f>IF(ISBLANK(Values!E9),"","4730574031")</f>
        <v>4730574031</v>
      </c>
      <c r="J10" s="32" t="str">
        <f>IF(ISBLANK(Values!E9),"",Values!F9 )</f>
        <v>Lenovo P52 Black - NOR</v>
      </c>
      <c r="K10" s="28">
        <f>IF(ISBLANK(Values!E9),"",IF(Values!J9, Values!$B$4, Values!$B$5))</f>
        <v>41.99</v>
      </c>
      <c r="L10" s="28">
        <f>IF(ISBLANK(Values!E9),"",Values!$B$18)</f>
        <v>5</v>
      </c>
      <c r="M10" s="28" t="str">
        <f>IF(ISBLANK(Values!E9),"",Values!$M9)</f>
        <v/>
      </c>
      <c r="N10" s="28" t="str">
        <f>IF(ISBLANK(Values!$F9),"",Values!N9)</f>
        <v/>
      </c>
      <c r="O10" s="28"/>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Child</v>
      </c>
      <c r="X10" s="30" t="str">
        <f>IF(ISBLANK(Values!E9),"",Values!$B$13)</f>
        <v>Lenovo P52 black BLparent</v>
      </c>
      <c r="Y10" s="32" t="str">
        <f>IF(ISBLANK(Values!E9),"","Size-Color")</f>
        <v>Size-Color</v>
      </c>
      <c r="Z10" s="30" t="str">
        <f>IF(ISBLANK(Values!E9),"","variation")</f>
        <v>variation</v>
      </c>
      <c r="AA10" s="2" t="str">
        <f>IF(ISBLANK(Values!E9),"",Values!$B$20)</f>
        <v>PartialUpdate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5"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backlit.</v>
      </c>
      <c r="AM10" s="2" t="str">
        <f>SUBSTITUTE(IF(ISBLANK(Values!E9),"",Values!$B$27), "{model}", Values!$B$3)</f>
        <v>👉 COMPATIBLE WITH - Lenovo L580 E580 P52 P72 T590 T580s . Please check the picture and description carefully before purchasing any keyboard. This ensures that you get the correct laptop keyboard for your computer. Super easy installation.</v>
      </c>
      <c r="AT10" s="28" t="str">
        <f>IF(ISBLANK(Values!E9),"",Values!H9)</f>
        <v>Scandinavian – Nordic</v>
      </c>
      <c r="AV10" s="2" t="str">
        <f>IF(ISBLANK(Values!E9),"",IF(Values!J9,"Backlit", "Non-Backlit"))</f>
        <v>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s="2" t="s">
        <v>592</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t="str">
        <f>IF(ISBLANK(Values!E9),"","3")</f>
        <v>3</v>
      </c>
      <c r="FH10" s="2" t="str">
        <f>IF(ISBLANK(Values!E9),"","FALSE")</f>
        <v>FALSE</v>
      </c>
      <c r="FI10" s="2" t="str">
        <f>IF(ISBLANK(Values!E9),"","FALSE")</f>
        <v>FALSE</v>
      </c>
      <c r="FJ10" s="2" t="str">
        <f>IF(ISBLANK(Values!E9),"","FALSE")</f>
        <v>FALSE</v>
      </c>
      <c r="FM10" s="2" t="str">
        <f>IF(ISBLANK(Values!E9),"","1")</f>
        <v>1</v>
      </c>
      <c r="FO10" s="28">
        <f>IF(ISBLANK(Values!E9),"",IF(Values!J9, Values!$B$4, Values!$B$5))</f>
        <v>41.99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4">
        <f>K10</f>
        <v>41.99</v>
      </c>
    </row>
    <row r="11" spans="1:193" ht="17" x14ac:dyDescent="0.2">
      <c r="A11" s="2" t="str">
        <f>IF(ISBLANK(Values!E10),"",IF(Values!$B$37="EU","computercomponent","computer"))</f>
        <v/>
      </c>
      <c r="B11" s="33" t="str">
        <f>IF(ISBLANK(Values!E10),"",Values!F10)</f>
        <v/>
      </c>
      <c r="C11" s="30" t="str">
        <f>IF(ISBLANK(Values!E10),"","TellusRem")</f>
        <v/>
      </c>
      <c r="D11" s="29" t="str">
        <f>IF(ISBLANK(Values!E10),"",Values!E10)</f>
        <v/>
      </c>
      <c r="E11" s="2" t="str">
        <f>IF(ISBLANK(Values!E10),"","EAN")</f>
        <v/>
      </c>
      <c r="F11" s="28" t="str">
        <f>IF(ISBLANK(Values!E10),"",IF(Values!J10, SUBSTITUTE(Values!$B$1, "{language}", Values!H10) &amp; " " &amp;Values!$B$3, SUBSTITUTE(Values!$B$2, "{language}", Values!$H10) &amp; " " &amp;Values!$B$3))</f>
        <v/>
      </c>
      <c r="G11" s="30" t="str">
        <f>IF(ISBLANK(Values!E10),"","TellusRem")</f>
        <v/>
      </c>
      <c r="H11" s="2" t="str">
        <f>IF(ISBLANK(Values!E10),"",Values!$B$16)</f>
        <v/>
      </c>
      <c r="I11" s="2" t="str">
        <f>IF(ISBLANK(Values!E10),"","4730574031")</f>
        <v/>
      </c>
      <c r="J11" s="32" t="str">
        <f>IF(ISBLANK(Values!E10),"",Values!F10 )</f>
        <v/>
      </c>
      <c r="K11" s="28" t="str">
        <f>IF(ISBLANK(Values!E10),"",IF(Values!J10, Values!$B$4, Values!$B$5))</f>
        <v/>
      </c>
      <c r="L11" s="28" t="str">
        <f>IF(ISBLANK(Values!E10),"",Values!$B$18)</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
      </c>
      <c r="X11" s="30" t="str">
        <f>IF(ISBLANK(Values!E10),"",Values!$B$13)</f>
        <v/>
      </c>
      <c r="Y11" s="32" t="str">
        <f>IF(ISBLANK(Values!E10),"","Size-Color")</f>
        <v/>
      </c>
      <c r="Z11" s="30" t="str">
        <f>IF(ISBLANK(Values!E10),"","variation")</f>
        <v/>
      </c>
      <c r="AA11" s="2" t="str">
        <f>IF(ISBLANK(Values!E10),"",Values!$B$20)</f>
        <v/>
      </c>
      <c r="AB11" s="2" t="str">
        <f>IF(ISBLANK(Values!E10),"",Values!$B$29)</f>
        <v/>
      </c>
      <c r="AI11" s="34" t="str">
        <f>IF(ISBLANK(Values!E10),"",IF(Values!I10,Values!$B$23,Values!$B$33))</f>
        <v/>
      </c>
      <c r="AJ11" s="35" t="str">
        <f>IF(ISBLANK(Values!E10),"",Values!$B$24 &amp;" "&amp;Values!$B$3)</f>
        <v/>
      </c>
      <c r="AK11" s="2" t="str">
        <f>IF(ISBLANK(Values!E10),"",Values!$B$25)</f>
        <v/>
      </c>
      <c r="AL11" s="2" t="str">
        <f>IF(ISBLANK(Values!E10),"",SUBSTITUTE(SUBSTITUTE(IF(Values!$J10, Values!$B$26, Values!$B$33), "{language}", Values!$H10), "{flag}", INDEX(options!$E$1:$E$20, Values!$V10)))</f>
        <v/>
      </c>
      <c r="AM11" s="2" t="str">
        <f>SUBSTITUTE(IF(ISBLANK(Values!E10),"",Values!$B$27), "{model}", Values!$B$3)</f>
        <v/>
      </c>
      <c r="AT11" s="28" t="str">
        <f>IF(ISBLANK(Values!E10),"",Values!H10)</f>
        <v/>
      </c>
      <c r="AV11" s="2" t="str">
        <f>IF(ISBLANK(Values!E10),"",IF(Values!J10,"Backlit", "Non-Backlit"))</f>
        <v/>
      </c>
      <c r="BE11" s="2" t="str">
        <f>IF(ISBLANK(Values!E10),"","Professional Audience")</f>
        <v/>
      </c>
      <c r="BF11" s="2" t="str">
        <f>IF(ISBLANK(Values!E10),"","Consumer Audience")</f>
        <v/>
      </c>
      <c r="BG11" s="2" t="str">
        <f>IF(ISBLANK(Values!E10),"","Adults")</f>
        <v/>
      </c>
      <c r="BH11" s="2" t="str">
        <f>IF(ISBLANK(Values!E10),"","People")</f>
        <v/>
      </c>
      <c r="CG11" s="2" t="str">
        <f>IF(ISBLANK(Values!E10),"",Values!$B$11)</f>
        <v/>
      </c>
      <c r="CH11" s="2" t="str">
        <f>IF(ISBLANK(Values!E10),"","GR")</f>
        <v/>
      </c>
      <c r="CI11" s="2" t="str">
        <f>IF(ISBLANK(Values!E10),"",Values!$B$7)</f>
        <v/>
      </c>
      <c r="CJ11" s="2" t="str">
        <f>IF(ISBLANK(Values!E10),"",Values!$B$8)</f>
        <v/>
      </c>
      <c r="CK11" s="2" t="str">
        <f>IF(ISBLANK(Values!E10),"",Values!$B$9)</f>
        <v/>
      </c>
      <c r="CL11" s="2" t="str">
        <f>IF(ISBLANK(Values!E10),"","CM")</f>
        <v/>
      </c>
      <c r="CO11" s="2" t="str">
        <f>IF(AND(Values!$B$37=options!$G$2, Values!$C10), "AMAZON_NA", IF(AND(Values!$B$37=options!$G$1, Values!$D10), "AMAZON_EU", "DEFAULT"))</f>
        <v>DEFAULT</v>
      </c>
      <c r="CP11" s="2" t="str">
        <f>IF(ISBLANK(Values!E10),"",Values!$B$7)</f>
        <v/>
      </c>
      <c r="CQ11" s="2" t="str">
        <f>IF(ISBLANK(Values!E10),"",Values!$B$8)</f>
        <v/>
      </c>
      <c r="CR11" s="2" t="str">
        <f>IF(ISBLANK(Values!E10),"",Values!$B$9)</f>
        <v/>
      </c>
      <c r="CS11" s="2" t="str">
        <f>IF(ISBLANK(Values!E10),"",Values!$B$11)</f>
        <v/>
      </c>
      <c r="CT11" s="2" t="str">
        <f>IF(ISBLANK(Values!E10),"","GR")</f>
        <v/>
      </c>
      <c r="CU11" s="2" t="str">
        <f>IF(ISBLANK(Values!E10),"","CM")</f>
        <v/>
      </c>
      <c r="CV11" s="2" t="str">
        <f>IF(ISBLANK(Values!E10),"",IF(Values!$B$36=options!$F$1,"Denmark", IF(Values!$B$36=options!$F$2, "Danemark",IF(Values!$B$36=options!$F$3, "Dänemark",IF(Values!$B$36=options!$F$4, "Danimarca",IF(Values!$B$36=options!$F$5, "Dinamarca",IF(Values!$B$36=options!$F$6, "Denemarken","" ) ) ) ) )))</f>
        <v/>
      </c>
      <c r="CZ11" s="2" t="str">
        <f>IF(ISBLANK(Values!E10),"","No")</f>
        <v/>
      </c>
      <c r="DA11" s="2" t="str">
        <f>IF(ISBLANK(Values!E10),"","No")</f>
        <v/>
      </c>
      <c r="DO11" s="2" t="str">
        <f>IF(ISBLANK(Values!E10),"","Parts")</f>
        <v/>
      </c>
      <c r="DP11" s="2" t="str">
        <f>IF(ISBLANK(Values!E10),"",Values!$B$31)</f>
        <v/>
      </c>
      <c r="DY11" s="2" t="s">
        <v>592</v>
      </c>
      <c r="EI11" s="2" t="str">
        <f>IF(ISBLANK(Values!E10),"",Values!$B$31)</f>
        <v/>
      </c>
      <c r="ES11" s="2" t="str">
        <f>IF(ISBLANK(Values!E10),"","Amazon Tellus UPS")</f>
        <v/>
      </c>
      <c r="EV11" s="2" t="str">
        <f>IF(ISBLANK(Values!E10),"","New")</f>
        <v/>
      </c>
      <c r="FE11" s="2" t="str">
        <f>IF(ISBLANK(Values!E10),"","3")</f>
        <v/>
      </c>
      <c r="FH11" s="2" t="str">
        <f>IF(ISBLANK(Values!E10),"","FALSE")</f>
        <v/>
      </c>
      <c r="FI11" s="2" t="str">
        <f>IF(ISBLANK(Values!E10),"","FALSE")</f>
        <v/>
      </c>
      <c r="FJ11" s="2" t="str">
        <f>IF(ISBLANK(Values!E10),"","FALSE")</f>
        <v/>
      </c>
      <c r="FM11" s="2" t="str">
        <f>IF(ISBLANK(Values!E10),"","1")</f>
        <v/>
      </c>
      <c r="FO11" s="28" t="str">
        <f>IF(ISBLANK(Values!E10),"",IF(Values!J10, Values!$B$4, Values!$B$5))</f>
        <v/>
      </c>
      <c r="FP11" s="2" t="str">
        <f>IF(ISBLANK(Values!E10),"","Percent")</f>
        <v/>
      </c>
      <c r="FQ11" s="2" t="str">
        <f>IF(ISBLANK(Values!E10),"","2")</f>
        <v/>
      </c>
      <c r="FR11" s="2" t="str">
        <f>IF(ISBLANK(Values!E10),"","3")</f>
        <v/>
      </c>
      <c r="FS11" s="2" t="str">
        <f>IF(ISBLANK(Values!E10),"","5")</f>
        <v/>
      </c>
      <c r="FT11" s="2" t="str">
        <f>IF(ISBLANK(Values!E10),"","6")</f>
        <v/>
      </c>
      <c r="FU11" s="2" t="str">
        <f>IF(ISBLANK(Values!E10),"","10")</f>
        <v/>
      </c>
      <c r="FV11" s="2" t="str">
        <f>IF(ISBLANK(Values!E10),"","10")</f>
        <v/>
      </c>
      <c r="GK11" s="64" t="str">
        <f>K11</f>
        <v/>
      </c>
    </row>
    <row r="12" spans="1:193" ht="17" x14ac:dyDescent="0.2">
      <c r="A12" s="2" t="str">
        <f>IF(ISBLANK(Values!E11),"",IF(Values!$B$37="EU","computercomponent","computer"))</f>
        <v/>
      </c>
      <c r="B12" s="33" t="str">
        <f>IF(ISBLANK(Values!E11),"",Values!F11)</f>
        <v/>
      </c>
      <c r="C12" s="30" t="str">
        <f>IF(ISBLANK(Values!E11),"","TellusRem")</f>
        <v/>
      </c>
      <c r="D12" s="29" t="str">
        <f>IF(ISBLANK(Values!E11),"",Values!E11)</f>
        <v/>
      </c>
      <c r="E12" s="2" t="str">
        <f>IF(ISBLANK(Values!E11),"","EAN")</f>
        <v/>
      </c>
      <c r="F12" s="28" t="str">
        <f>IF(ISBLANK(Values!E11),"",IF(Values!J11, SUBSTITUTE(Values!$B$1, "{language}", Values!H11) &amp; " " &amp;Values!$B$3, SUBSTITUTE(Values!$B$2, "{language}", Values!$H11) &amp; " " &amp;Values!$B$3))</f>
        <v/>
      </c>
      <c r="G12" s="30" t="str">
        <f>IF(ISBLANK(Values!E11),"","TellusRem")</f>
        <v/>
      </c>
      <c r="H12" s="2" t="str">
        <f>IF(ISBLANK(Values!E11),"",Values!$B$16)</f>
        <v/>
      </c>
      <c r="I12" s="2" t="str">
        <f>IF(ISBLANK(Values!E11),"","4730574031")</f>
        <v/>
      </c>
      <c r="J12" s="32" t="str">
        <f>IF(ISBLANK(Values!E11),"",Values!F11 )</f>
        <v/>
      </c>
      <c r="K12" s="28" t="str">
        <f>IF(ISBLANK(Values!E11),"",IF(Values!J11, Values!$B$4, Values!$B$5))</f>
        <v/>
      </c>
      <c r="L12" s="28" t="str">
        <f>IF(ISBLANK(Values!E11),"",Values!$B$18)</f>
        <v/>
      </c>
      <c r="M12" s="28" t="str">
        <f>IF(ISBLANK(Values!E11),"",Values!$M11)</f>
        <v/>
      </c>
      <c r="N12" s="28" t="str">
        <f>IF(ISBLANK(Values!$F11),"",Values!N11)</f>
        <v/>
      </c>
      <c r="O12" s="28">
        <f>IF(ISBLANK(Values!$F11),"",Values!O11)</f>
        <v>0</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
      </c>
      <c r="X12" s="30" t="str">
        <f>IF(ISBLANK(Values!E11),"",Values!$B$13)</f>
        <v/>
      </c>
      <c r="Y12" s="32" t="str">
        <f>IF(ISBLANK(Values!E11),"","Size-Color")</f>
        <v/>
      </c>
      <c r="Z12" s="30" t="str">
        <f>IF(ISBLANK(Values!E11),"","variation")</f>
        <v/>
      </c>
      <c r="AA12" s="2" t="str">
        <f>IF(ISBLANK(Values!E11),"",Values!$B$20)</f>
        <v/>
      </c>
      <c r="AB12" s="2" t="str">
        <f>IF(ISBLANK(Values!E11),"",Values!$B$29)</f>
        <v/>
      </c>
      <c r="AI12" s="34" t="str">
        <f>IF(ISBLANK(Values!E11),"",IF(Values!I11,Values!$B$23,Values!$B$33))</f>
        <v/>
      </c>
      <c r="AJ12" s="35" t="str">
        <f>IF(ISBLANK(Values!E11),"",Values!$B$24 &amp;" "&amp;Values!$B$3)</f>
        <v/>
      </c>
      <c r="AK12" s="2" t="str">
        <f>IF(ISBLANK(Values!E11),"",Values!$B$25)</f>
        <v/>
      </c>
      <c r="AL12" s="2" t="str">
        <f>IF(ISBLANK(Values!E11),"",SUBSTITUTE(SUBSTITUTE(IF(Values!$J11, Values!$B$26, Values!$B$33), "{language}", Values!$H11), "{flag}", INDEX(options!$E$1:$E$20, Values!$V11)))</f>
        <v/>
      </c>
      <c r="AM12" s="2" t="str">
        <f>SUBSTITUTE(IF(ISBLANK(Values!E11),"",Values!$B$27), "{model}", Values!$B$3)</f>
        <v/>
      </c>
      <c r="AT12" s="28" t="str">
        <f>IF(ISBLANK(Values!E11),"",Values!H11)</f>
        <v/>
      </c>
      <c r="AV12" s="2" t="str">
        <f>IF(ISBLANK(Values!E11),"",IF(Values!J11,"Backlit", "Non-Backlit"))</f>
        <v/>
      </c>
      <c r="BE12" s="2" t="str">
        <f>IF(ISBLANK(Values!E11),"","Professional Audience")</f>
        <v/>
      </c>
      <c r="BF12" s="2" t="str">
        <f>IF(ISBLANK(Values!E11),"","Consumer Audience")</f>
        <v/>
      </c>
      <c r="BG12" s="2" t="str">
        <f>IF(ISBLANK(Values!E11),"","Adults")</f>
        <v/>
      </c>
      <c r="BH12" s="2" t="str">
        <f>IF(ISBLANK(Values!E11),"","People")</f>
        <v/>
      </c>
      <c r="CG12" s="2" t="str">
        <f>IF(ISBLANK(Values!E11),"",Values!$B$11)</f>
        <v/>
      </c>
      <c r="CH12" s="2" t="str">
        <f>IF(ISBLANK(Values!E11),"","GR")</f>
        <v/>
      </c>
      <c r="CI12" s="2" t="str">
        <f>IF(ISBLANK(Values!E11),"",Values!$B$7)</f>
        <v/>
      </c>
      <c r="CJ12" s="2" t="str">
        <f>IF(ISBLANK(Values!E11),"",Values!$B$8)</f>
        <v/>
      </c>
      <c r="CK12" s="2" t="str">
        <f>IF(ISBLANK(Values!E11),"",Values!$B$9)</f>
        <v/>
      </c>
      <c r="CL12" s="2" t="str">
        <f>IF(ISBLANK(Values!E11),"","CM")</f>
        <v/>
      </c>
      <c r="CO12" s="2" t="str">
        <f>IF(AND(Values!$B$37=options!$G$2, Values!$C11), "AMAZON_NA", IF(AND(Values!$B$37=options!$G$1, Values!$D11), "AMAZON_EU", "DEFAULT"))</f>
        <v>DEFAULT</v>
      </c>
      <c r="CP12" s="2" t="str">
        <f>IF(ISBLANK(Values!E11),"",Values!$B$7)</f>
        <v/>
      </c>
      <c r="CQ12" s="2" t="str">
        <f>IF(ISBLANK(Values!E11),"",Values!$B$8)</f>
        <v/>
      </c>
      <c r="CR12" s="2" t="str">
        <f>IF(ISBLANK(Values!E11),"",Values!$B$9)</f>
        <v/>
      </c>
      <c r="CS12" s="2" t="str">
        <f>IF(ISBLANK(Values!E11),"",Values!$B$11)</f>
        <v/>
      </c>
      <c r="CT12" s="2" t="str">
        <f>IF(ISBLANK(Values!E11),"","GR")</f>
        <v/>
      </c>
      <c r="CU12" s="2" t="str">
        <f>IF(ISBLANK(Values!E11),"","CM")</f>
        <v/>
      </c>
      <c r="CV12" s="2" t="str">
        <f>IF(ISBLANK(Values!E11),"",IF(Values!$B$36=options!$F$1,"Denmark", IF(Values!$B$36=options!$F$2, "Danemark",IF(Values!$B$36=options!$F$3, "Dänemark",IF(Values!$B$36=options!$F$4, "Danimarca",IF(Values!$B$36=options!$F$5, "Dinamarca",IF(Values!$B$36=options!$F$6, "Denemarken","" ) ) ) ) )))</f>
        <v/>
      </c>
      <c r="CZ12" s="2" t="str">
        <f>IF(ISBLANK(Values!E11),"","No")</f>
        <v/>
      </c>
      <c r="DA12" s="2" t="str">
        <f>IF(ISBLANK(Values!E11),"","No")</f>
        <v/>
      </c>
      <c r="DO12" s="2" t="str">
        <f>IF(ISBLANK(Values!E11),"","Parts")</f>
        <v/>
      </c>
      <c r="DP12" s="2" t="str">
        <f>IF(ISBLANK(Values!E11),"",Values!$B$31)</f>
        <v/>
      </c>
      <c r="DY12" s="2" t="s">
        <v>592</v>
      </c>
      <c r="EI12" s="2" t="str">
        <f>IF(ISBLANK(Values!E11),"",Values!$B$31)</f>
        <v/>
      </c>
      <c r="ES12" s="2" t="str">
        <f>IF(ISBLANK(Values!E11),"","Amazon Tellus UPS")</f>
        <v/>
      </c>
      <c r="EV12" s="2" t="str">
        <f>IF(ISBLANK(Values!E11),"","New")</f>
        <v/>
      </c>
      <c r="FE12" s="2" t="str">
        <f>IF(ISBLANK(Values!E11),"","3")</f>
        <v/>
      </c>
      <c r="FH12" s="2" t="str">
        <f>IF(ISBLANK(Values!E11),"","FALSE")</f>
        <v/>
      </c>
      <c r="FI12" s="2" t="str">
        <f>IF(ISBLANK(Values!E11),"","FALSE")</f>
        <v/>
      </c>
      <c r="FJ12" s="2" t="str">
        <f>IF(ISBLANK(Values!E11),"","FALSE")</f>
        <v/>
      </c>
      <c r="FM12" s="2" t="str">
        <f>IF(ISBLANK(Values!E11),"","1")</f>
        <v/>
      </c>
      <c r="FO12" s="28" t="str">
        <f>IF(ISBLANK(Values!E11),"",IF(Values!J11, Values!$B$4, Values!$B$5))</f>
        <v/>
      </c>
      <c r="FP12" s="2" t="str">
        <f>IF(ISBLANK(Values!E11),"","Percent")</f>
        <v/>
      </c>
      <c r="FQ12" s="2" t="str">
        <f>IF(ISBLANK(Values!E11),"","2")</f>
        <v/>
      </c>
      <c r="FR12" s="2" t="str">
        <f>IF(ISBLANK(Values!E11),"","3")</f>
        <v/>
      </c>
      <c r="FS12" s="2" t="str">
        <f>IF(ISBLANK(Values!E11),"","5")</f>
        <v/>
      </c>
      <c r="FT12" s="2" t="str">
        <f>IF(ISBLANK(Values!E11),"","6")</f>
        <v/>
      </c>
      <c r="FU12" s="2" t="str">
        <f>IF(ISBLANK(Values!E11),"","10")</f>
        <v/>
      </c>
      <c r="FV12" s="2" t="str">
        <f>IF(ISBLANK(Values!E11),"","10")</f>
        <v/>
      </c>
      <c r="GK12" s="64" t="str">
        <f>K12</f>
        <v/>
      </c>
    </row>
    <row r="13" spans="1:193" ht="17" x14ac:dyDescent="0.2">
      <c r="A13" s="2" t="str">
        <f>IF(ISBLANK(Values!E12),"",IF(Values!$B$37="EU","computercomponent","computer"))</f>
        <v/>
      </c>
      <c r="B13" s="33"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IF(ISBLANK(Values!E12),"",Values!$B$18)</f>
        <v/>
      </c>
      <c r="M13" s="28" t="str">
        <f>IF(ISBLANK(Values!E12),"",Values!$M12)</f>
        <v/>
      </c>
      <c r="N13" s="28" t="str">
        <f>IF(ISBLANK(Values!$F12),"",Values!N12)</f>
        <v/>
      </c>
      <c r="O13" s="28"/>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4" t="str">
        <f>IF(ISBLANK(Values!E12),"",IF(Values!I12,Values!$B$23,Values!$B$33))</f>
        <v/>
      </c>
      <c r="AJ13" s="35"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IF(AND(Values!$B$37=options!$G$2, Values!$C12), "AMAZON_NA", IF(AND(Values!$B$37=options!$G$1, Values!$D12), "AMAZON_EU", "DEFAULT"))</f>
        <v>DEFAULT</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s="2" t="s">
        <v>592</v>
      </c>
      <c r="EI13" s="2" t="str">
        <f>IF(ISBLANK(Values!E12),"",Values!$B$31)</f>
        <v/>
      </c>
      <c r="ES13" s="2" t="str">
        <f>IF(ISBLANK(Values!E12),"","Amazon Tellus UPS")</f>
        <v/>
      </c>
      <c r="EV13" s="2" t="str">
        <f>IF(ISBLANK(Values!E12),"","New")</f>
        <v/>
      </c>
      <c r="FE13" s="2" t="str">
        <f>IF(ISBLANK(Values!E12),"","3")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4" t="str">
        <f>K13</f>
        <v/>
      </c>
    </row>
    <row r="14" spans="1:193" ht="17" x14ac:dyDescent="0.2">
      <c r="A14" s="2" t="str">
        <f>IF(ISBLANK(Values!E13),"",IF(Values!$B$37="EU","computercomponent","computer"))</f>
        <v/>
      </c>
      <c r="B14" s="33" t="str">
        <f>IF(ISBLANK(Values!E13),"",Values!F13)</f>
        <v/>
      </c>
      <c r="C14" s="30" t="str">
        <f>IF(ISBLANK(Values!E13),"","TellusRem")</f>
        <v/>
      </c>
      <c r="D14" s="29" t="str">
        <f>IF(ISBLANK(Values!E13),"",Values!E13)</f>
        <v/>
      </c>
      <c r="E14" s="2" t="str">
        <f>IF(ISBLANK(Values!E13),"","EAN")</f>
        <v/>
      </c>
      <c r="F14" s="28" t="str">
        <f>IF(ISBLANK(Values!E13),"",IF(Values!J13, SUBSTITUTE(Values!$B$1, "{language}", Values!H13) &amp; " " &amp;Values!$B$3, SUBSTITUTE(Values!$B$2, "{language}", Values!$H13) &amp; " " &amp;Values!$B$3))</f>
        <v/>
      </c>
      <c r="G14" s="30" t="str">
        <f>IF(ISBLANK(Values!E13),"","TellusRem")</f>
        <v/>
      </c>
      <c r="H14" s="2" t="str">
        <f>IF(ISBLANK(Values!E13),"",Values!$B$16)</f>
        <v/>
      </c>
      <c r="I14" s="2" t="str">
        <f>IF(ISBLANK(Values!E13),"","4730574031")</f>
        <v/>
      </c>
      <c r="J14" s="32" t="str">
        <f>IF(ISBLANK(Values!E13),"",Values!F13 )</f>
        <v/>
      </c>
      <c r="K14" s="28" t="str">
        <f>IF(ISBLANK(Values!E13),"",IF(Values!J13, Values!$B$4, Values!$B$5))</f>
        <v/>
      </c>
      <c r="L14" s="28" t="str">
        <f>IF(ISBLANK(Values!E13),"",Values!$B$18)</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
      </c>
      <c r="X14" s="30" t="str">
        <f>IF(ISBLANK(Values!E13),"",Values!$B$13)</f>
        <v/>
      </c>
      <c r="Y14" s="32" t="str">
        <f>IF(ISBLANK(Values!E13),"","Size-Color")</f>
        <v/>
      </c>
      <c r="Z14" s="30" t="str">
        <f>IF(ISBLANK(Values!E13),"","variation")</f>
        <v/>
      </c>
      <c r="AA14" s="2" t="str">
        <f>IF(ISBLANK(Values!E13),"",Values!$B$20)</f>
        <v/>
      </c>
      <c r="AB14" s="2" t="str">
        <f>IF(ISBLANK(Values!E13),"",Values!$B$29)</f>
        <v/>
      </c>
      <c r="AI14" s="34" t="str">
        <f>IF(ISBLANK(Values!E13),"",IF(Values!I13,Values!$B$23,Values!$B$33))</f>
        <v/>
      </c>
      <c r="AJ14" s="35"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8" t="str">
        <f>IF(ISBLANK(Values!E13),"",Values!H13)</f>
        <v/>
      </c>
      <c r="AV14" s="2" t="str">
        <f>IF(ISBLANK(Values!E13),"",IF(Values!J13,"Backlit", "Non-Backlit"))</f>
        <v/>
      </c>
      <c r="BE14" s="2" t="str">
        <f>IF(ISBLANK(Values!E13),"","Professional Audience")</f>
        <v/>
      </c>
      <c r="BF14" s="2" t="str">
        <f>IF(ISBLANK(Values!E13),"","Consumer Audience")</f>
        <v/>
      </c>
      <c r="BG14" s="2" t="str">
        <f>IF(ISBLANK(Values!E13),"","Adults")</f>
        <v/>
      </c>
      <c r="BH14" s="2"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IF(AND(Values!$B$37=options!$G$2, Values!$C13), "AMAZON_NA", IF(AND(Values!$B$37=options!$G$1, Values!$D13), "AMAZON_EU", "DEFAULT"))</f>
        <v>DEFAULT</v>
      </c>
      <c r="CP14" s="2" t="str">
        <f>IF(ISBLANK(Values!E13),"",Values!$B$7)</f>
        <v/>
      </c>
      <c r="CQ14" s="2" t="str">
        <f>IF(ISBLANK(Values!E13),"",Values!$B$8)</f>
        <v/>
      </c>
      <c r="CR14" s="2"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 t="str">
        <f>IF(ISBLANK(Values!E13),"","Parts")</f>
        <v/>
      </c>
      <c r="DP14" s="2" t="str">
        <f>IF(ISBLANK(Values!E13),"",Values!$B$31)</f>
        <v/>
      </c>
      <c r="DY14" s="2" t="s">
        <v>592</v>
      </c>
      <c r="EI14" s="2" t="str">
        <f>IF(ISBLANK(Values!E13),"",Values!$B$31)</f>
        <v/>
      </c>
      <c r="ES14" s="2" t="str">
        <f>IF(ISBLANK(Values!E13),"","Amazon Tellus UPS")</f>
        <v/>
      </c>
      <c r="EV14" s="2" t="str">
        <f>IF(ISBLANK(Values!E13),"","New")</f>
        <v/>
      </c>
      <c r="FE14" s="2" t="str">
        <f>IF(ISBLANK(Values!E13),"","3")</f>
        <v/>
      </c>
      <c r="FH14" s="2" t="str">
        <f>IF(ISBLANK(Values!E13),"","FALSE")</f>
        <v/>
      </c>
      <c r="FI14" s="2" t="str">
        <f>IF(ISBLANK(Values!E13),"","FALSE")</f>
        <v/>
      </c>
      <c r="FJ14" s="2" t="str">
        <f>IF(ISBLANK(Values!E13),"","FALSE")</f>
        <v/>
      </c>
      <c r="FM14" s="2" t="str">
        <f>IF(ISBLANK(Values!E13),"","1")</f>
        <v/>
      </c>
      <c r="FO14" s="28"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c r="GK14" s="64" t="str">
        <f>K14</f>
        <v/>
      </c>
    </row>
    <row r="15" spans="1:193" ht="17" x14ac:dyDescent="0.2">
      <c r="A15" s="2" t="str">
        <f>IF(ISBLANK(Values!E14),"",IF(Values!$B$37="EU","computercomponent","computer"))</f>
        <v/>
      </c>
      <c r="B15" s="33"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IF(ISBLANK(Values!E14),"",Values!$B$18)</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4" t="str">
        <f>IF(ISBLANK(Values!E14),"",IF(Values!I14,Values!$B$23,Values!$B$33))</f>
        <v/>
      </c>
      <c r="AJ15" s="35"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IF(AND(Values!$B$37=options!$G$2, Values!$C14), "AMAZON_NA", IF(AND(Values!$B$37=options!$G$1, Values!$D14), "AMAZON_EU", "DEFAULT"))</f>
        <v>DEFAULT</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s="2" t="s">
        <v>592</v>
      </c>
      <c r="EI15" s="2" t="str">
        <f>IF(ISBLANK(Values!E14),"",Values!$B$31)</f>
        <v/>
      </c>
      <c r="ES15" s="2" t="str">
        <f>IF(ISBLANK(Values!E14),"","Amazon Tellus UPS")</f>
        <v/>
      </c>
      <c r="EV15" s="2" t="str">
        <f>IF(ISBLANK(Values!E14),"","New")</f>
        <v/>
      </c>
      <c r="FE15" s="2" t="str">
        <f>IF(ISBLANK(Values!E14),"","3")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4" t="str">
        <f>K15</f>
        <v/>
      </c>
    </row>
    <row r="16" spans="1:193" ht="17" x14ac:dyDescent="0.2">
      <c r="A16" s="2" t="str">
        <f>IF(ISBLANK(Values!E15),"",IF(Values!$B$37="EU","computercomponent","computer"))</f>
        <v/>
      </c>
      <c r="B16" s="33"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IF(ISBLANK(Values!E15),"",Values!$B$18)</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4" t="str">
        <f>IF(ISBLANK(Values!E15),"",IF(Values!I15,Values!$B$23,Values!$B$33))</f>
        <v/>
      </c>
      <c r="AJ16" s="35"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IF(AND(Values!$B$37=options!$G$2, Values!$C15), "AMAZON_NA", IF(AND(Values!$B$37=options!$G$1, Values!$D15), "AMAZON_EU", "DEFAULT"))</f>
        <v>DEFAULT</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s="2" t="s">
        <v>592</v>
      </c>
      <c r="EI16" s="2" t="str">
        <f>IF(ISBLANK(Values!E15),"",Values!$B$31)</f>
        <v/>
      </c>
      <c r="ES16" s="2" t="str">
        <f>IF(ISBLANK(Values!E15),"","Amazon Tellus UPS")</f>
        <v/>
      </c>
      <c r="EV16" s="2" t="str">
        <f>IF(ISBLANK(Values!E15),"","New")</f>
        <v/>
      </c>
      <c r="FE16" s="2" t="str">
        <f>IF(ISBLANK(Values!E15),"","3")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4" t="str">
        <f>K16</f>
        <v/>
      </c>
    </row>
    <row r="17" spans="1:193" ht="17" x14ac:dyDescent="0.2">
      <c r="A17" s="2" t="str">
        <f>IF(ISBLANK(Values!E16),"",IF(Values!$B$37="EU","computercomponent","computer"))</f>
        <v/>
      </c>
      <c r="B17" s="33"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IF(ISBLANK(Values!E16),"",Values!$B$18)</f>
        <v/>
      </c>
      <c r="M17" s="28" t="str">
        <f>IF(ISBLANK(Values!E16),"",Values!$M16)</f>
        <v/>
      </c>
      <c r="N17" s="28" t="str">
        <f>IF(ISBLANK(Values!$F16),"",Values!N16)</f>
        <v/>
      </c>
      <c r="O17" s="28"/>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4" t="str">
        <f>IF(ISBLANK(Values!E16),"",IF(Values!I16,Values!$B$23,Values!$B$33))</f>
        <v/>
      </c>
      <c r="AJ17" s="35"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IF(AND(Values!$B$37=options!$G$2, Values!$C16), "AMAZON_NA", IF(AND(Values!$B$37=options!$G$1, Values!$D16), "AMAZON_EU", "DEFAULT"))</f>
        <v>DEFAULT</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s="2" t="s">
        <v>592</v>
      </c>
      <c r="EI17" s="2" t="str">
        <f>IF(ISBLANK(Values!E16),"",Values!$B$31)</f>
        <v/>
      </c>
      <c r="ES17" s="2" t="str">
        <f>IF(ISBLANK(Values!E16),"","Amazon Tellus UPS")</f>
        <v/>
      </c>
      <c r="EV17" s="2" t="str">
        <f>IF(ISBLANK(Values!E16),"","New")</f>
        <v/>
      </c>
      <c r="FE17" s="2" t="str">
        <f>IF(ISBLANK(Values!E16),"","3")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4" t="str">
        <f>K17</f>
        <v/>
      </c>
    </row>
    <row r="18" spans="1:193" ht="17" x14ac:dyDescent="0.2">
      <c r="A18" s="2" t="str">
        <f>IF(ISBLANK(Values!E17),"",IF(Values!$B$37="EU","computercomponent","computer"))</f>
        <v/>
      </c>
      <c r="B18" s="33"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IF(ISBLANK(Values!E17),"",Values!$B$18)</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4" t="str">
        <f>IF(ISBLANK(Values!E17),"",IF(Values!I17,Values!$B$23,Values!$B$33))</f>
        <v/>
      </c>
      <c r="AJ18" s="35"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IF(AND(Values!$B$37=options!$G$2, Values!$C17), "AMAZON_NA", IF(AND(Values!$B$37=options!$G$1, Values!$D17), "AMAZON_EU", "DEFAULT"))</f>
        <v>DEFAULT</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s="2" t="s">
        <v>592</v>
      </c>
      <c r="EI18" s="2" t="str">
        <f>IF(ISBLANK(Values!E17),"",Values!$B$31)</f>
        <v/>
      </c>
      <c r="ES18" s="2" t="str">
        <f>IF(ISBLANK(Values!E17),"","Amazon Tellus UPS")</f>
        <v/>
      </c>
      <c r="EV18" s="2" t="str">
        <f>IF(ISBLANK(Values!E17),"","New")</f>
        <v/>
      </c>
      <c r="FE18" s="2" t="str">
        <f>IF(ISBLANK(Values!E17),"","3")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4" t="str">
        <f>K18</f>
        <v/>
      </c>
    </row>
    <row r="19" spans="1:193" ht="17" x14ac:dyDescent="0.2">
      <c r="A19" s="2" t="str">
        <f>IF(ISBLANK(Values!E18),"",IF(Values!$B$37="EU","computercomponent","computer"))</f>
        <v/>
      </c>
      <c r="B19" s="33"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IF(ISBLANK(Values!E18),"",Values!$B$18)</f>
        <v/>
      </c>
      <c r="M19" s="28" t="str">
        <f>IF(ISBLANK(Values!E18),"",Values!$M18)</f>
        <v/>
      </c>
      <c r="N19" s="28" t="str">
        <f>IF(ISBLANK(Values!$F18),"",Values!N18)</f>
        <v/>
      </c>
      <c r="O19" s="28"/>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4" t="str">
        <f>IF(ISBLANK(Values!E18),"",IF(Values!I18,Values!$B$23,Values!$B$33))</f>
        <v/>
      </c>
      <c r="AJ19" s="35"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IF(AND(Values!$B$37=options!$G$2, Values!$C18), "AMAZON_NA", IF(AND(Values!$B$37=options!$G$1, Values!$D18), "AMAZON_EU", "DEFAULT"))</f>
        <v>DEFAULT</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s="2" t="s">
        <v>592</v>
      </c>
      <c r="EI19" s="2" t="str">
        <f>IF(ISBLANK(Values!E18),"",Values!$B$31)</f>
        <v/>
      </c>
      <c r="ES19" s="2" t="str">
        <f>IF(ISBLANK(Values!E18),"","Amazon Tellus UPS")</f>
        <v/>
      </c>
      <c r="EV19" s="2" t="str">
        <f>IF(ISBLANK(Values!E18),"","New")</f>
        <v/>
      </c>
      <c r="FE19" s="2" t="str">
        <f>IF(ISBLANK(Values!E18),"","3")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4" t="str">
        <f>K19</f>
        <v/>
      </c>
    </row>
    <row r="20" spans="1:193" ht="17" x14ac:dyDescent="0.2">
      <c r="A20" s="2" t="str">
        <f>IF(ISBLANK(Values!E19),"",IF(Values!$B$37="EU","computercomponent","computer"))</f>
        <v/>
      </c>
      <c r="B20" s="33"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IF(ISBLANK(Values!E19),"",Values!$B$18)</f>
        <v/>
      </c>
      <c r="M20" s="28" t="str">
        <f>IF(ISBLANK(Values!E19),"",Values!$M19)</f>
        <v/>
      </c>
      <c r="N20" s="28" t="str">
        <f>IF(ISBLANK(Values!$F19),"",Values!N19)</f>
        <v/>
      </c>
      <c r="O20" s="28"/>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4" t="str">
        <f>IF(ISBLANK(Values!E19),"",IF(Values!I19,Values!$B$23,Values!$B$33))</f>
        <v/>
      </c>
      <c r="AJ20" s="35"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IF(AND(Values!$B$37=options!$G$2, Values!$C19), "AMAZON_NA", IF(AND(Values!$B$37=options!$G$1, Values!$D19), "AMAZON_EU", "DEFAULT"))</f>
        <v>DEFAULT</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s="2" t="s">
        <v>592</v>
      </c>
      <c r="EI20" s="2" t="str">
        <f>IF(ISBLANK(Values!E19),"",Values!$B$31)</f>
        <v/>
      </c>
      <c r="ES20" s="2" t="str">
        <f>IF(ISBLANK(Values!E19),"","Amazon Tellus UPS")</f>
        <v/>
      </c>
      <c r="EV20" s="2" t="str">
        <f>IF(ISBLANK(Values!E19),"","New")</f>
        <v/>
      </c>
      <c r="FE20" s="2" t="str">
        <f>IF(ISBLANK(Values!E19),"","3")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4" t="str">
        <f>K20</f>
        <v/>
      </c>
    </row>
    <row r="21" spans="1:193" ht="17" x14ac:dyDescent="0.2">
      <c r="A21" s="2" t="str">
        <f>IF(ISBLANK(Values!E20),"",IF(Values!$B$37="EU","computercomponent","computer"))</f>
        <v/>
      </c>
      <c r="B21" s="33"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IF(ISBLANK(Values!E20),"",Values!$B$18)</f>
        <v/>
      </c>
      <c r="M21" s="28" t="str">
        <f>IF(ISBLANK(Values!E20),"",Values!$M20)</f>
        <v/>
      </c>
      <c r="N21" s="28" t="str">
        <f>IF(ISBLANK(Values!$F20),"",Values!N20)</f>
        <v/>
      </c>
      <c r="O21" s="28"/>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4" t="str">
        <f>IF(ISBLANK(Values!E20),"",IF(Values!I20,Values!$B$23,Values!$B$33))</f>
        <v/>
      </c>
      <c r="AJ21" s="35"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IF(AND(Values!$B$37=options!$G$2, Values!$C20), "AMAZON_NA", IF(AND(Values!$B$37=options!$G$1, Values!$D20), "AMAZON_EU", "DEFAULT"))</f>
        <v>DEFAULT</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s="2" t="s">
        <v>592</v>
      </c>
      <c r="EI21" s="2" t="str">
        <f>IF(ISBLANK(Values!E20),"",Values!$B$31)</f>
        <v/>
      </c>
      <c r="ES21" s="2" t="str">
        <f>IF(ISBLANK(Values!E20),"","Amazon Tellus UPS")</f>
        <v/>
      </c>
      <c r="EV21" s="2" t="str">
        <f>IF(ISBLANK(Values!E20),"","New")</f>
        <v/>
      </c>
      <c r="FE21" s="2" t="str">
        <f>IF(ISBLANK(Values!E20),"","3")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4" t="str">
        <f>K21</f>
        <v/>
      </c>
    </row>
    <row r="22" spans="1:193" ht="48" x14ac:dyDescent="0.2">
      <c r="A22" s="2" t="str">
        <f>IF(ISBLANK(Values!E21),"",IF(Values!$B$37="EU","computercomponent","computer"))</f>
        <v>computer</v>
      </c>
      <c r="B22" s="33" t="str">
        <f>IF(ISBLANK(Values!E21),"",Values!F21)</f>
        <v>Lenovo P52 Black - US INT</v>
      </c>
      <c r="C22" s="30" t="str">
        <f>IF(ISBLANK(Values!E21),"","TellusRem")</f>
        <v>TellusRem</v>
      </c>
      <c r="D22" s="29">
        <f>IF(ISBLANK(Values!E21),"",Values!E21)</f>
        <v>5714401523185</v>
      </c>
      <c r="E22" s="2" t="str">
        <f>IF(ISBLANK(Values!E21),"","EAN")</f>
        <v>EAN</v>
      </c>
      <c r="F22" s="28" t="str">
        <f>IF(ISBLANK(Values!E21),"",IF(Values!J21, SUBSTITUTE(Values!$B$1, "{language}", Values!H21) &amp; " " &amp;Values!$B$3, SUBSTITUTE(Values!$B$2, "{language}", Values!$H21) &amp; " " &amp;Values!$B$3))</f>
        <v>replacement US International backlit keyboard for Lenovo Edge  L580 E580 P52 P72 T590 T580s </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41.99</v>
      </c>
      <c r="L22" s="28">
        <f>IF(ISBLANK(Values!E21),"",Values!$B$18)</f>
        <v>5</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Child</v>
      </c>
      <c r="X22" s="30" t="str">
        <f>IF(ISBLANK(Values!E21),"",Values!$B$13)</f>
        <v>Lenovo P52 black BLparent</v>
      </c>
      <c r="Y22" s="32" t="str">
        <f>IF(ISBLANK(Values!E21),"","Size-Color")</f>
        <v>Size-Color</v>
      </c>
      <c r="Z22" s="30" t="str">
        <f>IF(ISBLANK(Values!E21),"","variation")</f>
        <v>variation</v>
      </c>
      <c r="AA22" s="2" t="str">
        <f>IF(ISBLANK(Values!E21),"",Values!$B$20)</f>
        <v>PartialUpdate</v>
      </c>
      <c r="AB22" s="2"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5"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with € symbol US International backlit.</v>
      </c>
      <c r="AM22" s="2" t="str">
        <f>SUBSTITUTE(IF(ISBLANK(Values!E21),"",Values!$B$27), "{model}", Values!$B$3)</f>
        <v>👉 COMPATIBLE WITH - Lenovo L580 E580 P52 P72 T590 T580s . Please check the picture and description carefully before purchasing any keyboard. This ensures that you get the correct laptop keyboard for your computer. Super easy installation.</v>
      </c>
      <c r="AT22" s="28" t="str">
        <f>IF(ISBLANK(Values!E21),"",Values!H21)</f>
        <v>US International</v>
      </c>
      <c r="AV22" s="2" t="str">
        <f>IF(ISBLANK(Values!E21),"",IF(Values!J21,"Backlit", "Non-Backlit"))</f>
        <v>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 t="str">
        <f>IF(ISBLANK(Values!E21),"","Parts")</f>
        <v>Parts</v>
      </c>
      <c r="DP22" s="2" t="str">
        <f>IF(ISBLANK(Values!E21),"",Values!$B$31)</f>
        <v>6 month warranty after the delivery date. In case of any malfunction of the keyboard a new unit or a spare part for the keyboard of the product will be sent. In case of shortage of stock a full refund is issued.</v>
      </c>
      <c r="DY22" s="2" t="s">
        <v>592</v>
      </c>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2" t="str">
        <f>IF(ISBLANK(Values!E21),"","New")</f>
        <v>New</v>
      </c>
      <c r="FE22" s="2" t="str">
        <f>IF(ISBLANK(Values!E21),"","3")</f>
        <v>3</v>
      </c>
      <c r="FH22" s="2" t="str">
        <f>IF(ISBLANK(Values!E21),"","FALSE")</f>
        <v>FALSE</v>
      </c>
      <c r="FI22" s="2" t="str">
        <f>IF(ISBLANK(Values!E21),"","FALSE")</f>
        <v>FALSE</v>
      </c>
      <c r="FJ22" s="2" t="str">
        <f>IF(ISBLANK(Values!E21),"","FALSE")</f>
        <v>FALSE</v>
      </c>
      <c r="FM22" s="2" t="str">
        <f>IF(ISBLANK(Values!E21),"","1")</f>
        <v>1</v>
      </c>
      <c r="FO22" s="28">
        <f>IF(ISBLANK(Values!E21),"",IF(Values!J21, Values!$B$4, Values!$B$5))</f>
        <v>41.99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4">
        <f>K22</f>
        <v>41.99</v>
      </c>
    </row>
    <row r="23" spans="1:193" s="36" customFormat="1" ht="17" x14ac:dyDescent="0.2">
      <c r="A23" s="2" t="str">
        <f>IF(ISBLANK(Values!E22),"",IF(Values!$B$37="EU","computercomponent","computer"))</f>
        <v/>
      </c>
      <c r="B23" s="33"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IF(ISBLANK(Values!E22),"",Values!$B$18)</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4" t="str">
        <f>IF(ISBLANK(Values!E22),"",IF(Values!I22,Values!$B$23,Values!$B$33))</f>
        <v/>
      </c>
      <c r="AJ23" s="35"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IF(AND(Values!$B$37=options!$G$2, Values!$C22), "AMAZON_NA", IF(AND(Values!$B$37=options!$G$1, Values!$D22), "AMAZON_EU", "DEFAULT"))</f>
        <v>DEFAULT</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s="2" t="s">
        <v>592</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5" t="str">
        <f>K23</f>
        <v/>
      </c>
    </row>
    <row r="24" spans="1:193" s="36" customFormat="1" ht="48" x14ac:dyDescent="0.2">
      <c r="A24" s="2" t="str">
        <f>IF(ISBLANK(Values!E23),"",IF(Values!$B$37="EU","computercomponent","computer"))</f>
        <v>computer</v>
      </c>
      <c r="B24" s="33" t="str">
        <f>IF(ISBLANK(Values!E23),"",Values!F23)</f>
        <v>Lenovo P52 Black - US</v>
      </c>
      <c r="C24" s="30" t="str">
        <f>IF(ISBLANK(Values!E23),"","TellusRem")</f>
        <v>TellusRem</v>
      </c>
      <c r="D24" s="29">
        <f>IF(ISBLANK(Values!E23),"",Values!E23)</f>
        <v>5714401523208</v>
      </c>
      <c r="E24" s="2" t="str">
        <f>IF(ISBLANK(Values!E23),"","EAN")</f>
        <v>EAN</v>
      </c>
      <c r="F24" s="28" t="str">
        <f>IF(ISBLANK(Values!E23),"",IF(Values!J23, SUBSTITUTE(Values!$B$1, "{language}", Values!H23) &amp; " " &amp;Values!$B$3, SUBSTITUTE(Values!$B$2, "{language}", Values!$H23) &amp; " " &amp;Values!$B$3))</f>
        <v>replacement US backlit keyboard for Lenovo Edge  L580 E580 P52 P72 T590 T580s </v>
      </c>
      <c r="G24" s="30" t="str">
        <f>IF(ISBLANK(Values!E23),"","TellusRem")</f>
        <v>TellusRem</v>
      </c>
      <c r="H24" s="2" t="str">
        <f>IF(ISBLANK(Values!E23),"",Values!$B$16)</f>
        <v>laptop-computer-replacement-parts</v>
      </c>
      <c r="I24" s="2" t="str">
        <f>IF(ISBLANK(Values!E23),"","4730574031")</f>
        <v>4730574031</v>
      </c>
      <c r="J24" s="32" t="str">
        <f>IF(ISBLANK(Values!E23),"",Values!F23 )</f>
        <v>Lenovo P52 Black - US</v>
      </c>
      <c r="K24" s="28">
        <f>IF(ISBLANK(Values!E23),"",IF(Values!J23, Values!$B$4, Values!$B$5))</f>
        <v>41.99</v>
      </c>
      <c r="L24" s="28">
        <f>IF(ISBLANK(Values!E23),"",Values!$B$18)</f>
        <v>5</v>
      </c>
      <c r="M24" s="28" t="str">
        <f>IF(ISBLANK(Values!E23),"",Values!$M23)</f>
        <v>https://raw.githubusercontent.com/PatrickVibild/TellusAmazonPictures/master/pictures/Lenovo/P52/BL/US/1.jpg</v>
      </c>
      <c r="N24" s="28" t="str">
        <f>IF(ISBLANK(Values!$F23),"",Values!N23)</f>
        <v>https://raw.githubusercontent.com/PatrickVibild/TellusAmazonPictures/master/pictures/Lenovo/P52/BL/US/2.jpg</v>
      </c>
      <c r="O24" s="28" t="str">
        <f>IF(ISBLANK(Values!$F23),"",Values!O23)</f>
        <v>https://raw.githubusercontent.com/PatrickVibild/TellusAmazonPictures/master/pictures/Lenovo/P52/BL/US/3.jpg</v>
      </c>
      <c r="P24" s="28" t="str">
        <f>IF(ISBLANK(Values!$F23),"",Values!P23)</f>
        <v>https://raw.githubusercontent.com/PatrickVibild/TellusAmazonPictures/master/pictures/Lenovo/P52/BL/US/4.jpg</v>
      </c>
      <c r="Q24" s="28" t="str">
        <f>IF(ISBLANK(Values!$F23),"",Values!Q23)</f>
        <v>https://raw.githubusercontent.com/PatrickVibild/TellusAmazonPictures/master/pictures/Lenovo/P52/BL/US/5.jpg</v>
      </c>
      <c r="R24" s="28" t="str">
        <f>IF(ISBLANK(Values!$F23),"",Values!R23)</f>
        <v>https://raw.githubusercontent.com/PatrickVibild/TellusAmazonPictures/master/pictures/Lenovo/P52/BL/US/6.jpg</v>
      </c>
      <c r="S24" s="28" t="str">
        <f>IF(ISBLANK(Values!$F23),"",Values!S23)</f>
        <v>https://raw.githubusercontent.com/PatrickVibild/TellusAmazonPictures/master/pictures/Lenovo/P52/BL/US/7.jpg</v>
      </c>
      <c r="T24" s="28" t="str">
        <f>IF(ISBLANK(Values!$F23),"",Values!T23)</f>
        <v>https://raw.githubusercontent.com/PatrickVibild/TellusAmazonPictures/master/pictures/Lenovo/P52/BL/US/8.jpg</v>
      </c>
      <c r="U24" s="28" t="str">
        <f>IF(ISBLANK(Values!$F23),"",Values!U23)</f>
        <v>https://raw.githubusercontent.com/PatrickVibild/TellusAmazonPictures/master/pictures/Lenovo/P52/BL/US/9.jpg</v>
      </c>
      <c r="V24" s="2"/>
      <c r="W24" s="30" t="str">
        <f>IF(ISBLANK(Values!E23),"","Child")</f>
        <v>Child</v>
      </c>
      <c r="X24" s="30" t="str">
        <f>IF(ISBLANK(Values!E23),"",Values!$B$13)</f>
        <v>Lenovo P52 black BLparent</v>
      </c>
      <c r="Y24" s="32" t="str">
        <f>IF(ISBLANK(Values!E23),"","Size-Color")</f>
        <v>Size-Color</v>
      </c>
      <c r="Z24" s="30" t="str">
        <f>IF(ISBLANK(Values!E23),"","variation")</f>
        <v>variation</v>
      </c>
      <c r="AA24" s="2" t="str">
        <f>IF(ISBLANK(Values!E23),"",Values!$B$20)</f>
        <v>PartialUpdate</v>
      </c>
      <c r="AB24" s="2"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5"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US backlit.</v>
      </c>
      <c r="AM24" s="2" t="str">
        <f>SUBSTITUTE(IF(ISBLANK(Values!E23),"",Values!$B$27), "{model}", Values!$B$3)</f>
        <v>👉 COMPATIBLE WITH - Lenovo L580 E580 P52 P72 T590 T580s .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IF(ISBLANK(Values!E23),"",Values!H23)</f>
        <v>US</v>
      </c>
      <c r="AU24" s="2"/>
      <c r="AV24" s="2" t="str">
        <f>IF(ISBLANK(Values!E23),"",IF(Values!J23,"Backlit", "Non-Backlit"))</f>
        <v>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IF(AND(Values!$B$37=options!$G$2, Values!$C23), "AMAZON_NA", IF(AND(Values!$B$37=options!$G$1, Values!$D23), "AMAZON_EU", "DEFAULT"))</f>
        <v>AMAZON_NA</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s="2" t="s">
        <v>592</v>
      </c>
      <c r="DZ24" s="2"/>
      <c r="EA24" s="2"/>
      <c r="EB24" s="2"/>
      <c r="EC24" s="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t="str">
        <f>IF(ISBLANK(Values!E23),"","3")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41.99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5">
        <f>K24</f>
        <v>41.99</v>
      </c>
    </row>
    <row r="25" spans="1:193" s="36" customFormat="1" ht="17" x14ac:dyDescent="0.2">
      <c r="A25" s="2" t="str">
        <f>IF(ISBLANK(Values!E24),"",IF(Values!$B$37="EU","computercomponent","computer"))</f>
        <v/>
      </c>
      <c r="B25" s="33"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4" t="str">
        <f>IF(ISBLANK(Values!E24),"",IF(Values!I24,Values!$B$23,Values!$B$33))</f>
        <v/>
      </c>
      <c r="AJ25" s="35"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s="2"/>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5" t="str">
        <f>K25</f>
        <v/>
      </c>
    </row>
    <row r="26" spans="1:193" s="36" customFormat="1" ht="17" x14ac:dyDescent="0.2">
      <c r="A26" s="2" t="str">
        <f>IF(ISBLANK(Values!E25),"",IF(Values!$B$37="EU","computercomponent","computer"))</f>
        <v/>
      </c>
      <c r="B26" s="33"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4" t="str">
        <f>IF(ISBLANK(Values!E25),"",IF(Values!I25,Values!$B$23,Values!$B$33))</f>
        <v/>
      </c>
      <c r="AJ26" s="35"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s="2"/>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5" t="str">
        <f>K26</f>
        <v/>
      </c>
    </row>
    <row r="27" spans="1:193" s="36" customFormat="1" ht="17" x14ac:dyDescent="0.2">
      <c r="A27" s="2" t="str">
        <f>IF(ISBLANK(Values!E26),"",IF(Values!$B$37="EU","computercomponent","computer"))</f>
        <v/>
      </c>
      <c r="B27" s="33"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4" t="str">
        <f>IF(ISBLANK(Values!E26),"",IF(Values!I26,Values!$B$23,Values!$B$33))</f>
        <v/>
      </c>
      <c r="AJ27" s="35"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s="2"/>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5" t="str">
        <f>K27</f>
        <v/>
      </c>
    </row>
    <row r="28" spans="1:193" s="36" customFormat="1" ht="17" x14ac:dyDescent="0.2">
      <c r="A28" s="2" t="str">
        <f>IF(ISBLANK(Values!E27),"",IF(Values!$B$37="EU","computercomponent","computer"))</f>
        <v/>
      </c>
      <c r="B28" s="33"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4" t="str">
        <f>IF(ISBLANK(Values!E27),"",IF(Values!I27,Values!$B$23,Values!$B$33))</f>
        <v/>
      </c>
      <c r="AJ28" s="35"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s="2"/>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5" t="str">
        <f>K28</f>
        <v/>
      </c>
    </row>
    <row r="29" spans="1:193" s="36" customFormat="1" ht="17" x14ac:dyDescent="0.2">
      <c r="A29" s="2" t="str">
        <f>IF(ISBLANK(Values!E28),"",IF(Values!$B$37="EU","computercomponent","computer"))</f>
        <v/>
      </c>
      <c r="B29" s="33"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4" t="str">
        <f>IF(ISBLANK(Values!E28),"",IF(Values!I28,Values!$B$23,Values!$B$33))</f>
        <v/>
      </c>
      <c r="AJ29" s="35"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s="2"/>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5" t="str">
        <f>K29</f>
        <v/>
      </c>
    </row>
    <row r="30" spans="1:193" s="36" customFormat="1" ht="17" x14ac:dyDescent="0.2">
      <c r="A30" s="2" t="str">
        <f>IF(ISBLANK(Values!E29),"",IF(Values!$B$37="EU","computercomponent","computer"))</f>
        <v/>
      </c>
      <c r="B30" s="33"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4" t="str">
        <f>IF(ISBLANK(Values!E29),"",IF(Values!I29,Values!$B$23,Values!$B$33))</f>
        <v/>
      </c>
      <c r="AJ30" s="35"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s="2"/>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5" t="str">
        <f>K30</f>
        <v/>
      </c>
    </row>
    <row r="31" spans="1:193" s="36" customFormat="1" ht="17" x14ac:dyDescent="0.2">
      <c r="A31" s="2" t="str">
        <f>IF(ISBLANK(Values!E30),"",IF(Values!$B$37="EU","computercomponent","computer"))</f>
        <v/>
      </c>
      <c r="B31" s="33"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4" t="str">
        <f>IF(ISBLANK(Values!E30),"",IF(Values!I30,Values!$B$23,Values!$B$33))</f>
        <v/>
      </c>
      <c r="AJ31" s="35"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s="2"/>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5" t="str">
        <f>K31</f>
        <v/>
      </c>
    </row>
    <row r="32" spans="1:193" s="36" customFormat="1" ht="17" x14ac:dyDescent="0.2">
      <c r="A32" s="2" t="str">
        <f>IF(ISBLANK(Values!E31),"",IF(Values!$B$37="EU","computercomponent","computer"))</f>
        <v/>
      </c>
      <c r="B32" s="33"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4" t="str">
        <f>IF(ISBLANK(Values!E31),"",IF(Values!I31,Values!$B$23,Values!$B$33))</f>
        <v/>
      </c>
      <c r="AJ32" s="35"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s="2"/>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5" t="str">
        <f>K32</f>
        <v/>
      </c>
    </row>
    <row r="33" spans="1:193" s="36" customFormat="1" ht="17" x14ac:dyDescent="0.2">
      <c r="A33" s="2" t="str">
        <f>IF(ISBLANK(Values!E32),"",IF(Values!$B$37="EU","computercomponent","computer"))</f>
        <v/>
      </c>
      <c r="B33" s="33"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4" t="str">
        <f>IF(ISBLANK(Values!E32),"",IF(Values!I32,Values!$B$23,Values!$B$33))</f>
        <v/>
      </c>
      <c r="AJ33" s="35"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s="2"/>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5" t="str">
        <f>K33</f>
        <v/>
      </c>
    </row>
    <row r="34" spans="1:193" s="36" customFormat="1" ht="17" x14ac:dyDescent="0.2">
      <c r="A34" s="2" t="str">
        <f>IF(ISBLANK(Values!E33),"",IF(Values!$B$37="EU","computercomponent","computer"))</f>
        <v/>
      </c>
      <c r="B34" s="33"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4" t="str">
        <f>IF(ISBLANK(Values!E33),"",IF(Values!I33,Values!$B$23,Values!$B$33))</f>
        <v/>
      </c>
      <c r="AJ34" s="35"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s="2"/>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5" t="str">
        <f>K34</f>
        <v/>
      </c>
    </row>
    <row r="35" spans="1:193" s="36" customFormat="1" ht="17" x14ac:dyDescent="0.2">
      <c r="A35" s="2" t="str">
        <f>IF(ISBLANK(Values!E34),"",IF(Values!$B$37="EU","computercomponent","computer"))</f>
        <v/>
      </c>
      <c r="B35" s="33"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4" t="str">
        <f>IF(ISBLANK(Values!E34),"",IF(Values!I34,Values!$B$23,Values!$B$33))</f>
        <v/>
      </c>
      <c r="AJ35" s="35"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s="2"/>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5" t="str">
        <f>K35</f>
        <v/>
      </c>
    </row>
    <row r="36" spans="1:193" s="36" customFormat="1" ht="17" x14ac:dyDescent="0.2">
      <c r="A36" s="2" t="str">
        <f>IF(ISBLANK(Values!E35),"",IF(Values!$B$37="EU","computercomponent","computer"))</f>
        <v/>
      </c>
      <c r="B36" s="33"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4" t="str">
        <f>IF(ISBLANK(Values!E35),"",IF(Values!I35,Values!$B$23,Values!$B$33))</f>
        <v/>
      </c>
      <c r="AJ36" s="35"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s="2"/>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5" t="str">
        <f>K36</f>
        <v/>
      </c>
    </row>
    <row r="37" spans="1:193" s="36" customFormat="1" ht="17" x14ac:dyDescent="0.2">
      <c r="A37" s="2" t="str">
        <f>IF(ISBLANK(Values!E36),"",IF(Values!$B$37="EU","computercomponent","computer"))</f>
        <v/>
      </c>
      <c r="B37" s="33"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4" t="str">
        <f>IF(ISBLANK(Values!E36),"",IF(Values!I36,Values!$B$23,Values!$B$33))</f>
        <v/>
      </c>
      <c r="AJ37" s="35"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s="2"/>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5" t="str">
        <f>K37</f>
        <v/>
      </c>
    </row>
    <row r="38" spans="1:193" s="36" customFormat="1" ht="17" x14ac:dyDescent="0.2">
      <c r="A38" s="2" t="str">
        <f>IF(ISBLANK(Values!E37),"",IF(Values!$B$37="EU","computercomponent","computer"))</f>
        <v/>
      </c>
      <c r="B38" s="33"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4" t="str">
        <f>IF(ISBLANK(Values!E37),"",IF(Values!I37,Values!$B$23,Values!$B$33))</f>
        <v/>
      </c>
      <c r="AJ38" s="35"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s="2"/>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5" t="str">
        <f>K38</f>
        <v/>
      </c>
    </row>
    <row r="39" spans="1:193" s="36" customFormat="1" ht="17" x14ac:dyDescent="0.2">
      <c r="A39" s="2" t="str">
        <f>IF(ISBLANK(Values!E38),"",IF(Values!$B$37="EU","computercomponent","computer"))</f>
        <v/>
      </c>
      <c r="B39" s="33"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4" t="str">
        <f>IF(ISBLANK(Values!E38),"",IF(Values!I38,Values!$B$23,Values!$B$33))</f>
        <v/>
      </c>
      <c r="AJ39" s="35"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s="2"/>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5" t="str">
        <f>K39</f>
        <v/>
      </c>
    </row>
    <row r="40" spans="1:193" s="36" customFormat="1" ht="17" x14ac:dyDescent="0.2">
      <c r="A40" s="2" t="str">
        <f>IF(ISBLANK(Values!E39),"",IF(Values!$B$37="EU","computercomponent","computer"))</f>
        <v/>
      </c>
      <c r="B40" s="33"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4" t="str">
        <f>IF(ISBLANK(Values!E39),"",IF(Values!I39,Values!$B$23,Values!$B$33))</f>
        <v/>
      </c>
      <c r="AJ40" s="35"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s="2"/>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5" t="str">
        <f>K40</f>
        <v/>
      </c>
    </row>
    <row r="41" spans="1:193" s="36" customFormat="1" ht="17" x14ac:dyDescent="0.2">
      <c r="A41" s="2" t="str">
        <f>IF(ISBLANK(Values!E40),"",IF(Values!$B$37="EU","computercomponent","computer"))</f>
        <v/>
      </c>
      <c r="B41" s="33"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4" t="str">
        <f>IF(ISBLANK(Values!E40),"",IF(Values!I40,Values!$B$23,Values!$B$33))</f>
        <v/>
      </c>
      <c r="AJ41" s="35"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s="2"/>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5" t="str">
        <f>K41</f>
        <v/>
      </c>
    </row>
    <row r="42" spans="1:193" ht="17" x14ac:dyDescent="0.2">
      <c r="A42" s="2" t="str">
        <f>IF(ISBLANK(Values!E41),"",IF(Values!$B$37="EU","computercomponent","computer"))</f>
        <v/>
      </c>
      <c r="B42" s="33"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4" t="str">
        <f>IF(ISBLANK(Values!E41),"",IF(Values!I41,Values!$B$23,Values!$B$33))</f>
        <v/>
      </c>
      <c r="AJ42" s="35"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EI42" s="2" t="str">
        <f>IF(ISBLANK(Values!E41),"",Values!$B$31)</f>
        <v/>
      </c>
      <c r="ES42" s="2" t="str">
        <f>IF(ISBLANK(Values!E41),"","Amazon Tellus UPS")</f>
        <v/>
      </c>
      <c r="EV42" s="2" t="str">
        <f>IF(ISBLANK(Values!E41),"","New")</f>
        <v/>
      </c>
      <c r="FE42" s="2" t="str">
        <f>IF(ISBLANK(Values!E41),"","3")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4" t="str">
        <f>K42</f>
        <v/>
      </c>
    </row>
    <row r="43" spans="1:193" ht="17" x14ac:dyDescent="0.2">
      <c r="A43" s="2" t="str">
        <f>IF(ISBLANK(Values!E42),"",IF(Values!$B$37="EU","computercomponent","computer"))</f>
        <v/>
      </c>
      <c r="B43" s="33"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4" t="str">
        <f>IF(ISBLANK(Values!E42),"",IF(Values!I42,Values!$B$23,Values!$B$33))</f>
        <v/>
      </c>
      <c r="AJ43" s="35"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EI43" s="2" t="str">
        <f>IF(ISBLANK(Values!E42),"",Values!$B$31)</f>
        <v/>
      </c>
      <c r="ES43" s="2" t="str">
        <f>IF(ISBLANK(Values!E42),"","Amazon Tellus UPS")</f>
        <v/>
      </c>
      <c r="EV43" s="2" t="str">
        <f>IF(ISBLANK(Values!E42),"","New")</f>
        <v/>
      </c>
      <c r="FE43" s="2" t="str">
        <f>IF(ISBLANK(Values!E42),"","3")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4" t="str">
        <f>K43</f>
        <v/>
      </c>
    </row>
    <row r="44" spans="1:193" ht="17" x14ac:dyDescent="0.2">
      <c r="A44" s="2" t="str">
        <f>IF(ISBLANK(Values!E43),"",IF(Values!$B$37="EU","computercomponent","computer"))</f>
        <v/>
      </c>
      <c r="B44" s="33"/>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4" t="str">
        <f>IF(ISBLANK(Values!E43),"",IF(Values!I43,Values!$B$23,Values!$B$33))</f>
        <v/>
      </c>
      <c r="AJ44" s="35"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EI44" s="2" t="str">
        <f>IF(ISBLANK(Values!E43),"",Values!$B$31)</f>
        <v/>
      </c>
      <c r="ES44" s="2" t="str">
        <f>IF(ISBLANK(Values!E43),"","Amazon Tellus UPS")</f>
        <v/>
      </c>
      <c r="EV44" s="2" t="str">
        <f>IF(ISBLANK(Values!E43),"","New")</f>
        <v/>
      </c>
      <c r="FE44" s="2" t="str">
        <f>IF(ISBLANK(Values!E43),"","3")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4" t="str">
        <f>K44</f>
        <v/>
      </c>
    </row>
    <row r="45" spans="1:193" ht="17" x14ac:dyDescent="0.2">
      <c r="A45" s="2" t="str">
        <f>IF(ISBLANK(Values!E44),"",IF(Values!$B$37="EU","computercomponent","computer"))</f>
        <v/>
      </c>
      <c r="B45" s="33"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4" t="str">
        <f>IF(ISBLANK(Values!E44),"",IF(Values!I44,Values!$B$23,Values!$B$33))</f>
        <v/>
      </c>
      <c r="AJ45" s="35"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EI45" s="2" t="str">
        <f>IF(ISBLANK(Values!E44),"",Values!$B$31)</f>
        <v/>
      </c>
      <c r="ES45" s="2" t="str">
        <f>IF(ISBLANK(Values!E44),"","Amazon Tellus UPS")</f>
        <v/>
      </c>
      <c r="EV45" s="2" t="str">
        <f>IF(ISBLANK(Values!E44),"","New")</f>
        <v/>
      </c>
      <c r="FE45" s="2" t="str">
        <f>IF(ISBLANK(Values!E44),"","3")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4" t="str">
        <f>K45</f>
        <v/>
      </c>
    </row>
    <row r="46" spans="1:193" ht="17" x14ac:dyDescent="0.2">
      <c r="A46" s="2" t="str">
        <f>IF(ISBLANK(Values!E45),"",IF(Values!$B$37="EU","computercomponent","computer"))</f>
        <v/>
      </c>
      <c r="B46" s="33"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4" t="str">
        <f>IF(ISBLANK(Values!E45),"",IF(Values!I45,Values!$B$23,Values!$B$33))</f>
        <v/>
      </c>
      <c r="AJ46" s="35"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EI46" s="2" t="str">
        <f>IF(ISBLANK(Values!E45),"",Values!$B$31)</f>
        <v/>
      </c>
      <c r="ES46" s="2" t="str">
        <f>IF(ISBLANK(Values!E45),"","Amazon Tellus UPS")</f>
        <v/>
      </c>
      <c r="EV46" s="2" t="str">
        <f>IF(ISBLANK(Values!E45),"","New")</f>
        <v/>
      </c>
      <c r="FE46" s="2" t="str">
        <f>IF(ISBLANK(Values!E45),"","3")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4" t="str">
        <f>K46</f>
        <v/>
      </c>
    </row>
    <row r="47" spans="1:193" ht="17" x14ac:dyDescent="0.2">
      <c r="A47" s="2" t="str">
        <f>IF(ISBLANK(Values!E46),"",IF(Values!$B$37="EU","computercomponent","computer"))</f>
        <v/>
      </c>
      <c r="B47" s="33"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4" t="str">
        <f>IF(ISBLANK(Values!E46),"",IF(Values!I46,Values!$B$23,Values!$B$33))</f>
        <v/>
      </c>
      <c r="AJ47" s="35"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EI47" s="2" t="str">
        <f>IF(ISBLANK(Values!E46),"",Values!$B$31)</f>
        <v/>
      </c>
      <c r="ES47" s="2" t="str">
        <f>IF(ISBLANK(Values!E46),"","Amazon Tellus UPS")</f>
        <v/>
      </c>
      <c r="EV47" s="2" t="str">
        <f>IF(ISBLANK(Values!E46),"","New")</f>
        <v/>
      </c>
      <c r="FE47" s="2" t="str">
        <f>IF(ISBLANK(Values!E46),"","3")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4" t="str">
        <f>K47</f>
        <v/>
      </c>
    </row>
    <row r="48" spans="1:193" ht="17" x14ac:dyDescent="0.2">
      <c r="A48" s="2" t="str">
        <f>IF(ISBLANK(Values!E47),"",IF(Values!$B$37="EU","computercomponent","computer"))</f>
        <v/>
      </c>
      <c r="B48" s="33"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4" t="str">
        <f>IF(ISBLANK(Values!E47),"",IF(Values!I47,Values!$B$23,Values!$B$33))</f>
        <v/>
      </c>
      <c r="AJ48" s="35"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EI48" s="2" t="str">
        <f>IF(ISBLANK(Values!E47),"",Values!$B$31)</f>
        <v/>
      </c>
      <c r="ES48" s="2" t="str">
        <f>IF(ISBLANK(Values!E47),"","Amazon Tellus UPS")</f>
        <v/>
      </c>
      <c r="EV48" s="2" t="str">
        <f>IF(ISBLANK(Values!E47),"","New")</f>
        <v/>
      </c>
      <c r="FE48" s="2" t="str">
        <f>IF(ISBLANK(Values!E47),"","3")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4" t="str">
        <f>K48</f>
        <v/>
      </c>
    </row>
    <row r="49" spans="1:193" ht="17" x14ac:dyDescent="0.2">
      <c r="A49" s="2" t="str">
        <f>IF(ISBLANK(Values!E48),"",IF(Values!$B$37="EU","computercomponent","computer"))</f>
        <v/>
      </c>
      <c r="B49" s="33"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4" t="str">
        <f>IF(ISBLANK(Values!E48),"",IF(Values!I48,Values!$B$23,Values!$B$33))</f>
        <v/>
      </c>
      <c r="AJ49" s="35"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EI49" s="2" t="str">
        <f>IF(ISBLANK(Values!E48),"",Values!$B$31)</f>
        <v/>
      </c>
      <c r="ES49" s="2" t="str">
        <f>IF(ISBLANK(Values!E48),"","Amazon Tellus UPS")</f>
        <v/>
      </c>
      <c r="EV49" s="2" t="str">
        <f>IF(ISBLANK(Values!E48),"","New")</f>
        <v/>
      </c>
      <c r="FE49" s="2" t="str">
        <f>IF(ISBLANK(Values!E48),"","3")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4" t="str">
        <f>K49</f>
        <v/>
      </c>
    </row>
    <row r="50" spans="1:193" ht="17" x14ac:dyDescent="0.2">
      <c r="A50" s="2" t="str">
        <f>IF(ISBLANK(Values!E49),"",IF(Values!$B$37="EU","computercomponent","computer"))</f>
        <v/>
      </c>
      <c r="B50" s="33"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4" t="str">
        <f>IF(ISBLANK(Values!E49),"",IF(Values!I49,Values!$B$23,Values!$B$33))</f>
        <v/>
      </c>
      <c r="AJ50" s="35"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EI50" s="2" t="str">
        <f>IF(ISBLANK(Values!E49),"",Values!$B$31)</f>
        <v/>
      </c>
      <c r="ES50" s="2" t="str">
        <f>IF(ISBLANK(Values!E49),"","Amazon Tellus UPS")</f>
        <v/>
      </c>
      <c r="EV50" s="2" t="str">
        <f>IF(ISBLANK(Values!E49),"","New")</f>
        <v/>
      </c>
      <c r="FE50" s="2" t="str">
        <f>IF(ISBLANK(Values!E49),"","3")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3"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4" t="str">
        <f>IF(ISBLANK(Values!E50),"",IF(Values!I50,Values!$B$23,Values!$B$33))</f>
        <v/>
      </c>
      <c r="AJ51" s="35"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EI51" s="2" t="str">
        <f>IF(ISBLANK(Values!E50),"",Values!$B$31)</f>
        <v/>
      </c>
      <c r="ES51" s="2" t="str">
        <f>IF(ISBLANK(Values!E50),"","Amazon Tellus UPS")</f>
        <v/>
      </c>
      <c r="EV51" s="2" t="str">
        <f>IF(ISBLANK(Values!E50),"","New")</f>
        <v/>
      </c>
      <c r="FE51" s="2" t="str">
        <f>IF(ISBLANK(Values!E50),"","3")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3"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4" t="str">
        <f>IF(ISBLANK(Values!E51),"",IF(Values!I51,Values!$B$23,Values!$B$33))</f>
        <v/>
      </c>
      <c r="AJ52" s="35"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EI52" s="2" t="str">
        <f>IF(ISBLANK(Values!E51),"",Values!$B$31)</f>
        <v/>
      </c>
      <c r="ES52" s="2" t="str">
        <f>IF(ISBLANK(Values!E51),"","Amazon Tellus UPS")</f>
        <v/>
      </c>
      <c r="EV52" s="2" t="str">
        <f>IF(ISBLANK(Values!E51),"","New")</f>
        <v/>
      </c>
      <c r="FE52" s="2" t="str">
        <f>IF(ISBLANK(Values!E51),"","3")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3"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4" t="str">
        <f>IF(ISBLANK(Values!E52),"",IF(Values!I52,Values!$B$23,Values!$B$33))</f>
        <v/>
      </c>
      <c r="AJ53" s="35"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EI53" s="2" t="str">
        <f>IF(ISBLANK(Values!E52),"",Values!$B$31)</f>
        <v/>
      </c>
      <c r="ES53" s="2" t="str">
        <f>IF(ISBLANK(Values!E52),"","Amazon Tellus UPS")</f>
        <v/>
      </c>
      <c r="EV53" s="2" t="str">
        <f>IF(ISBLANK(Values!E52),"","New")</f>
        <v/>
      </c>
      <c r="FE53" s="2" t="str">
        <f>IF(ISBLANK(Values!E52),"","3")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3"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4" t="str">
        <f>IF(ISBLANK(Values!E53),"",IF(Values!I53,Values!$B$23,Values!$B$33))</f>
        <v/>
      </c>
      <c r="AJ54" s="35"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EI54" s="2" t="str">
        <f>IF(ISBLANK(Values!E53),"",Values!$B$31)</f>
        <v/>
      </c>
      <c r="ES54" s="2" t="str">
        <f>IF(ISBLANK(Values!E53),"","Amazon Tellus UPS")</f>
        <v/>
      </c>
      <c r="EV54" s="2" t="str">
        <f>IF(ISBLANK(Values!E53),"","New")</f>
        <v/>
      </c>
      <c r="FE54" s="2" t="str">
        <f>IF(ISBLANK(Values!E53),"","3")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3"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4" t="str">
        <f>IF(ISBLANK(Values!E54),"",IF(Values!I54,Values!$B$23,Values!$B$33))</f>
        <v/>
      </c>
      <c r="AJ55" s="35"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EI55" s="2" t="str">
        <f>IF(ISBLANK(Values!E54),"",Values!$B$31)</f>
        <v/>
      </c>
      <c r="ES55" s="2" t="str">
        <f>IF(ISBLANK(Values!E54),"","Amazon Tellus UPS")</f>
        <v/>
      </c>
      <c r="EV55" s="2" t="str">
        <f>IF(ISBLANK(Values!E54),"","New")</f>
        <v/>
      </c>
      <c r="FE55" s="2" t="str">
        <f>IF(ISBLANK(Values!E54),"","3")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3"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4" t="str">
        <f>IF(ISBLANK(Values!E55),"",IF(Values!I55,Values!$B$23,Values!$B$33))</f>
        <v/>
      </c>
      <c r="AJ56" s="35"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EI56" s="2" t="str">
        <f>IF(ISBLANK(Values!E55),"",Values!$B$31)</f>
        <v/>
      </c>
      <c r="ES56" s="2" t="str">
        <f>IF(ISBLANK(Values!E55),"","Amazon Tellus UPS")</f>
        <v/>
      </c>
      <c r="EV56" s="2" t="str">
        <f>IF(ISBLANK(Values!E55),"","New")</f>
        <v/>
      </c>
      <c r="FE56" s="2" t="str">
        <f>IF(ISBLANK(Values!E55),"","3")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3"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4" t="str">
        <f>IF(ISBLANK(Values!E56),"",IF(Values!I56,Values!$B$23,Values!$B$33))</f>
        <v/>
      </c>
      <c r="AJ57" s="35"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EI57" s="2" t="str">
        <f>IF(ISBLANK(Values!E56),"",Values!$B$31)</f>
        <v/>
      </c>
      <c r="ES57" s="2" t="str">
        <f>IF(ISBLANK(Values!E56),"","Amazon Tellus UPS")</f>
        <v/>
      </c>
      <c r="EV57" s="2" t="str">
        <f>IF(ISBLANK(Values!E56),"","New")</f>
        <v/>
      </c>
      <c r="FE57" s="2" t="str">
        <f>IF(ISBLANK(Values!E56),"","3")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3"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4" t="str">
        <f>IF(ISBLANK(Values!E57),"",IF(Values!I57,Values!$B$23,Values!$B$33))</f>
        <v/>
      </c>
      <c r="AJ58" s="35"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EI58" s="2" t="str">
        <f>IF(ISBLANK(Values!E57),"",Values!$B$31)</f>
        <v/>
      </c>
      <c r="ES58" s="2" t="str">
        <f>IF(ISBLANK(Values!E57),"","Amazon Tellus UPS")</f>
        <v/>
      </c>
      <c r="EV58" s="2" t="str">
        <f>IF(ISBLANK(Values!E57),"","New")</f>
        <v/>
      </c>
      <c r="FE58" s="2" t="str">
        <f>IF(ISBLANK(Values!E57),"","3")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3"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4" t="str">
        <f>IF(ISBLANK(Values!E58),"",IF(Values!I58,Values!$B$23,Values!$B$33))</f>
        <v/>
      </c>
      <c r="AJ59" s="35"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EI59" s="2" t="str">
        <f>IF(ISBLANK(Values!E58),"",Values!$B$31)</f>
        <v/>
      </c>
      <c r="ES59" s="2" t="str">
        <f>IF(ISBLANK(Values!E58),"","Amazon Tellus UPS")</f>
        <v/>
      </c>
      <c r="EV59" s="2" t="str">
        <f>IF(ISBLANK(Values!E58),"","New")</f>
        <v/>
      </c>
      <c r="FE59" s="2" t="str">
        <f>IF(ISBLANK(Values!E58),"","3")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3"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4" t="str">
        <f>IF(ISBLANK(Values!E59),"",IF(Values!I59,Values!$B$23,Values!$B$33))</f>
        <v/>
      </c>
      <c r="AJ60" s="35"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EI60" s="2" t="str">
        <f>IF(ISBLANK(Values!E59),"",Values!$B$31)</f>
        <v/>
      </c>
      <c r="ES60" s="2" t="str">
        <f>IF(ISBLANK(Values!E59),"","Amazon Tellus UPS")</f>
        <v/>
      </c>
      <c r="EV60" s="2" t="str">
        <f>IF(ISBLANK(Values!E59),"","New")</f>
        <v/>
      </c>
      <c r="FE60" s="2" t="str">
        <f>IF(ISBLANK(Values!E59),"","3")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3"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4" t="str">
        <f>IF(ISBLANK(Values!E60),"",IF(Values!I60,Values!$B$23,Values!$B$33))</f>
        <v/>
      </c>
      <c r="AJ61" s="35"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EI61" s="2" t="str">
        <f>IF(ISBLANK(Values!E60),"",Values!$B$31)</f>
        <v/>
      </c>
      <c r="ES61" s="2" t="str">
        <f>IF(ISBLANK(Values!E60),"","Amazon Tellus UPS")</f>
        <v/>
      </c>
      <c r="EV61" s="2" t="str">
        <f>IF(ISBLANK(Values!E60),"","New")</f>
        <v/>
      </c>
      <c r="FE61" s="2" t="str">
        <f>IF(ISBLANK(Values!E60),"","3")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3"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4" t="str">
        <f>IF(ISBLANK(Values!E61),"",IF(Values!I61,Values!$B$23,Values!$B$33))</f>
        <v/>
      </c>
      <c r="AJ62" s="35"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EI62" s="2" t="str">
        <f>IF(ISBLANK(Values!E61),"",Values!$B$31)</f>
        <v/>
      </c>
      <c r="ES62" s="2" t="str">
        <f>IF(ISBLANK(Values!E61),"","Amazon Tellus UPS")</f>
        <v/>
      </c>
      <c r="EV62" s="2" t="str">
        <f>IF(ISBLANK(Values!E61),"","New")</f>
        <v/>
      </c>
      <c r="FE62" s="2" t="str">
        <f>IF(ISBLANK(Values!E61),"","3")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3"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4" t="str">
        <f>IF(ISBLANK(Values!E62),"",IF(Values!I62,Values!$B$23,Values!$B$33))</f>
        <v/>
      </c>
      <c r="AJ63" s="35"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EI63" s="2" t="str">
        <f>IF(ISBLANK(Values!E62),"",Values!$B$31)</f>
        <v/>
      </c>
      <c r="ES63" s="2" t="str">
        <f>IF(ISBLANK(Values!E62),"","Amazon Tellus UPS")</f>
        <v/>
      </c>
      <c r="EV63" s="2" t="str">
        <f>IF(ISBLANK(Values!E62),"","New")</f>
        <v/>
      </c>
      <c r="FE63" s="2" t="str">
        <f>IF(ISBLANK(Values!E62),"","3")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3"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4" t="str">
        <f>IF(ISBLANK(Values!E63),"",IF(Values!I63,Values!$B$23,Values!$B$33))</f>
        <v/>
      </c>
      <c r="AJ64" s="35"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EI64" s="2" t="str">
        <f>IF(ISBLANK(Values!E63),"",Values!$B$31)</f>
        <v/>
      </c>
      <c r="ES64" s="2" t="str">
        <f>IF(ISBLANK(Values!E63),"","Amazon Tellus UPS")</f>
        <v/>
      </c>
      <c r="EV64" s="2" t="str">
        <f>IF(ISBLANK(Values!E63),"","New")</f>
        <v/>
      </c>
      <c r="FE64" s="2" t="str">
        <f>IF(ISBLANK(Values!E63),"","3")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3"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4" t="str">
        <f>IF(ISBLANK(Values!E64),"",IF(Values!I64,Values!$B$23,Values!$B$33))</f>
        <v/>
      </c>
      <c r="AJ65" s="35"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EI65" s="2" t="str">
        <f>IF(ISBLANK(Values!E64),"",Values!$B$31)</f>
        <v/>
      </c>
      <c r="ES65" s="2" t="str">
        <f>IF(ISBLANK(Values!E64),"","Amazon Tellus UPS")</f>
        <v/>
      </c>
      <c r="EV65" s="2" t="str">
        <f>IF(ISBLANK(Values!E64),"","New")</f>
        <v/>
      </c>
      <c r="FE65" s="2" t="str">
        <f>IF(ISBLANK(Values!E64),"","3")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3"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4" t="str">
        <f>IF(ISBLANK(Values!E65),"",IF(Values!I65,Values!$B$23,Values!$B$33))</f>
        <v/>
      </c>
      <c r="AJ66" s="35"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EI66" s="2" t="str">
        <f>IF(ISBLANK(Values!E65),"",Values!$B$31)</f>
        <v/>
      </c>
      <c r="ES66" s="2" t="str">
        <f>IF(ISBLANK(Values!E65),"","Amazon Tellus UPS")</f>
        <v/>
      </c>
      <c r="EV66" s="2" t="str">
        <f>IF(ISBLANK(Values!E65),"","New")</f>
        <v/>
      </c>
      <c r="FE66" s="2" t="str">
        <f>IF(ISBLANK(Values!E65),"","3")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3"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4" t="str">
        <f>IF(ISBLANK(Values!E66),"",IF(Values!I66,Values!$B$23,Values!$B$33))</f>
        <v/>
      </c>
      <c r="AJ67" s="35"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EI67" s="2" t="str">
        <f>IF(ISBLANK(Values!E66),"",Values!$B$31)</f>
        <v/>
      </c>
      <c r="ES67" s="2" t="str">
        <f>IF(ISBLANK(Values!E66),"","Amazon Tellus UPS")</f>
        <v/>
      </c>
      <c r="EV67" s="2" t="str">
        <f>IF(ISBLANK(Values!E66),"","New")</f>
        <v/>
      </c>
      <c r="FE67" s="2" t="str">
        <f>IF(ISBLANK(Values!E66),"","3")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3"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4" t="str">
        <f>IF(ISBLANK(Values!E67),"",IF(Values!I67,Values!$B$23,Values!$B$33))</f>
        <v/>
      </c>
      <c r="AJ68" s="35"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EI68" s="2" t="str">
        <f>IF(ISBLANK(Values!E67),"",Values!$B$31)</f>
        <v/>
      </c>
      <c r="ES68" s="2" t="str">
        <f>IF(ISBLANK(Values!E67),"","Amazon Tellus UPS")</f>
        <v/>
      </c>
      <c r="EV68" s="2" t="str">
        <f>IF(ISBLANK(Values!E67),"","New")</f>
        <v/>
      </c>
      <c r="FE68" s="2" t="str">
        <f>IF(ISBLANK(Values!E67),"","3")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3"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4" t="str">
        <f>IF(ISBLANK(Values!E68),"",IF(Values!I68,Values!$B$23,Values!$B$33))</f>
        <v/>
      </c>
      <c r="AJ69" s="35"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EI69" s="2" t="str">
        <f>IF(ISBLANK(Values!E68),"",Values!$B$31)</f>
        <v/>
      </c>
      <c r="ES69" s="2" t="str">
        <f>IF(ISBLANK(Values!E68),"","Amazon Tellus UPS")</f>
        <v/>
      </c>
      <c r="EV69" s="2" t="str">
        <f>IF(ISBLANK(Values!E68),"","New")</f>
        <v/>
      </c>
      <c r="FE69" s="2" t="str">
        <f>IF(ISBLANK(Values!E68),"","3")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3"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4" t="str">
        <f>IF(ISBLANK(Values!E69),"",IF(Values!I69,Values!$B$23,Values!$B$33))</f>
        <v/>
      </c>
      <c r="AJ70" s="35"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EI70" s="2" t="str">
        <f>IF(ISBLANK(Values!E69),"",Values!$B$31)</f>
        <v/>
      </c>
      <c r="ES70" s="2" t="str">
        <f>IF(ISBLANK(Values!E69),"","Amazon Tellus UPS")</f>
        <v/>
      </c>
      <c r="EV70" s="2" t="str">
        <f>IF(ISBLANK(Values!E69),"","New")</f>
        <v/>
      </c>
      <c r="FE70" s="2" t="str">
        <f>IF(ISBLANK(Values!E69),"","3")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3"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4" t="str">
        <f>IF(ISBLANK(Values!E70),"",IF(Values!I70,Values!$B$23,Values!$B$33))</f>
        <v/>
      </c>
      <c r="AJ71" s="35"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EI71" s="2" t="str">
        <f>IF(ISBLANK(Values!E70),"",Values!$B$31)</f>
        <v/>
      </c>
      <c r="ES71" s="2" t="str">
        <f>IF(ISBLANK(Values!E70),"","Amazon Tellus UPS")</f>
        <v/>
      </c>
      <c r="EV71" s="2" t="str">
        <f>IF(ISBLANK(Values!E70),"","New")</f>
        <v/>
      </c>
      <c r="FE71" s="2" t="str">
        <f>IF(ISBLANK(Values!E70),"","3")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3"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4" t="str">
        <f>IF(ISBLANK(Values!E71),"",IF(Values!I71,Values!$B$23,Values!$B$33))</f>
        <v/>
      </c>
      <c r="AJ72" s="35"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EI72" s="2" t="str">
        <f>IF(ISBLANK(Values!E71),"",Values!$B$31)</f>
        <v/>
      </c>
      <c r="ES72" s="2" t="str">
        <f>IF(ISBLANK(Values!E71),"","Amazon Tellus UPS")</f>
        <v/>
      </c>
      <c r="EV72" s="2" t="str">
        <f>IF(ISBLANK(Values!E71),"","New")</f>
        <v/>
      </c>
      <c r="FE72" s="2" t="str">
        <f>IF(ISBLANK(Values!E71),"","3")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3"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4" t="str">
        <f>IF(ISBLANK(Values!E72),"",IF(Values!I72,Values!$B$23,Values!$B$33))</f>
        <v/>
      </c>
      <c r="AJ73" s="35"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EI73" s="2" t="str">
        <f>IF(ISBLANK(Values!E72),"",Values!$B$31)</f>
        <v/>
      </c>
      <c r="ES73" s="2" t="str">
        <f>IF(ISBLANK(Values!E72),"","Amazon Tellus UPS")</f>
        <v/>
      </c>
      <c r="EV73" s="2" t="str">
        <f>IF(ISBLANK(Values!E72),"","New")</f>
        <v/>
      </c>
      <c r="FE73" s="2" t="str">
        <f>IF(ISBLANK(Values!E72),"","3")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3"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4" t="str">
        <f>IF(ISBLANK(Values!E73),"",IF(Values!I73,Values!$B$23,Values!$B$33))</f>
        <v/>
      </c>
      <c r="AJ74" s="35"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EI74" s="2" t="str">
        <f>IF(ISBLANK(Values!E73),"",Values!$B$31)</f>
        <v/>
      </c>
      <c r="ES74" s="2" t="str">
        <f>IF(ISBLANK(Values!E73),"","Amazon Tellus UPS")</f>
        <v/>
      </c>
      <c r="EV74" s="2" t="str">
        <f>IF(ISBLANK(Values!E73),"","New")</f>
        <v/>
      </c>
      <c r="FE74" s="2" t="str">
        <f>IF(ISBLANK(Values!E73),"","3")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3"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4" t="str">
        <f>IF(ISBLANK(Values!E74),"",IF(Values!I74,Values!$B$23,Values!$B$33))</f>
        <v/>
      </c>
      <c r="AJ75" s="35"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EI75" s="2" t="str">
        <f>IF(ISBLANK(Values!E74),"",Values!$B$31)</f>
        <v/>
      </c>
      <c r="ES75" s="2" t="str">
        <f>IF(ISBLANK(Values!E74),"","Amazon Tellus UPS")</f>
        <v/>
      </c>
      <c r="EV75" s="2" t="str">
        <f>IF(ISBLANK(Values!E74),"","New")</f>
        <v/>
      </c>
      <c r="FE75" s="2" t="str">
        <f>IF(ISBLANK(Values!E74),"","3")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3"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4" t="str">
        <f>IF(ISBLANK(Values!E75),"",IF(Values!I75,Values!$B$23,Values!$B$33))</f>
        <v/>
      </c>
      <c r="AJ76" s="35"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EI76" s="2" t="str">
        <f>IF(ISBLANK(Values!E75),"",Values!$B$31)</f>
        <v/>
      </c>
      <c r="ES76" s="2" t="str">
        <f>IF(ISBLANK(Values!E75),"","Amazon Tellus UPS")</f>
        <v/>
      </c>
      <c r="EV76" s="2" t="str">
        <f>IF(ISBLANK(Values!E75),"","New")</f>
        <v/>
      </c>
      <c r="FE76" s="2" t="str">
        <f>IF(ISBLANK(Values!E75),"","3")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3"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4" t="str">
        <f>IF(ISBLANK(Values!E76),"",IF(Values!I76,Values!$B$23,Values!$B$33))</f>
        <v/>
      </c>
      <c r="AJ77" s="35"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EI77" s="2" t="str">
        <f>IF(ISBLANK(Values!E76),"",Values!$B$31)</f>
        <v/>
      </c>
      <c r="ES77" s="2" t="str">
        <f>IF(ISBLANK(Values!E76),"","Amazon Tellus UPS")</f>
        <v/>
      </c>
      <c r="EV77" s="2" t="str">
        <f>IF(ISBLANK(Values!E76),"","New")</f>
        <v/>
      </c>
      <c r="FE77" s="2" t="str">
        <f>IF(ISBLANK(Values!E76),"","3")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3"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4" t="str">
        <f>IF(ISBLANK(Values!E77),"",IF(Values!I77,Values!$B$23,Values!$B$33))</f>
        <v/>
      </c>
      <c r="AJ78" s="35"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EI78" s="2" t="str">
        <f>IF(ISBLANK(Values!E77),"",Values!$B$31)</f>
        <v/>
      </c>
      <c r="ES78" s="2" t="str">
        <f>IF(ISBLANK(Values!E77),"","Amazon Tellus UPS")</f>
        <v/>
      </c>
      <c r="EV78" s="2" t="str">
        <f>IF(ISBLANK(Values!E77),"","New")</f>
        <v/>
      </c>
      <c r="FE78" s="2" t="str">
        <f>IF(ISBLANK(Values!E77),"","3")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3"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4" t="str">
        <f>IF(ISBLANK(Values!E78),"",IF(Values!I78,Values!$B$23,Values!$B$33))</f>
        <v/>
      </c>
      <c r="AJ79" s="35"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EI79" s="2" t="str">
        <f>IF(ISBLANK(Values!E78),"",Values!$B$31)</f>
        <v/>
      </c>
      <c r="ES79" s="2" t="str">
        <f>IF(ISBLANK(Values!E78),"","Amazon Tellus UPS")</f>
        <v/>
      </c>
      <c r="EV79" s="2" t="str">
        <f>IF(ISBLANK(Values!E78),"","New")</f>
        <v/>
      </c>
      <c r="FE79" s="2" t="str">
        <f>IF(ISBLANK(Values!E78),"","3")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3"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4" t="str">
        <f>IF(ISBLANK(Values!E79),"",IF(Values!I79,Values!$B$23,Values!$B$33))</f>
        <v/>
      </c>
      <c r="AJ80" s="35"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EI80" s="2" t="str">
        <f>IF(ISBLANK(Values!E79),"",Values!$B$31)</f>
        <v/>
      </c>
      <c r="ES80" s="2" t="str">
        <f>IF(ISBLANK(Values!E79),"","Amazon Tellus UPS")</f>
        <v/>
      </c>
      <c r="EV80" s="2" t="str">
        <f>IF(ISBLANK(Values!E79),"","New")</f>
        <v/>
      </c>
      <c r="FE80" s="2" t="str">
        <f>IF(ISBLANK(Values!E79),"","3")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3"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4" t="str">
        <f>IF(ISBLANK(Values!E80),"",IF(Values!I80,Values!$B$23,Values!$B$33))</f>
        <v/>
      </c>
      <c r="AJ81" s="35"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EI81" s="2" t="str">
        <f>IF(ISBLANK(Values!E80),"",Values!$B$31)</f>
        <v/>
      </c>
      <c r="ES81" s="2" t="str">
        <f>IF(ISBLANK(Values!E80),"","Amazon Tellus UPS")</f>
        <v/>
      </c>
      <c r="EV81" s="2" t="str">
        <f>IF(ISBLANK(Values!E80),"","New")</f>
        <v/>
      </c>
      <c r="FE81" s="2" t="str">
        <f>IF(ISBLANK(Values!E80),"","3")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3"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4" t="str">
        <f>IF(ISBLANK(Values!E81),"",IF(Values!I81,Values!$B$23,Values!$B$33))</f>
        <v/>
      </c>
      <c r="AJ82" s="35"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EI82" s="2" t="str">
        <f>IF(ISBLANK(Values!E81),"",Values!$B$31)</f>
        <v/>
      </c>
      <c r="ES82" s="2" t="str">
        <f>IF(ISBLANK(Values!E81),"","Amazon Tellus UPS")</f>
        <v/>
      </c>
      <c r="EV82" s="2" t="str">
        <f>IF(ISBLANK(Values!E81),"","New")</f>
        <v/>
      </c>
      <c r="FE82" s="2" t="str">
        <f>IF(ISBLANK(Values!E81),"","3")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3"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4" t="str">
        <f>IF(ISBLANK(Values!E82),"",IF(Values!I82,Values!$B$23,Values!$B$33))</f>
        <v/>
      </c>
      <c r="AJ83" s="35"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3"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4" t="str">
        <f>IF(ISBLANK(Values!E83),"",IF(Values!I83,Values!$B$23,Values!$B$33))</f>
        <v/>
      </c>
      <c r="AJ84" s="35"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3"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4" t="str">
        <f>IF(ISBLANK(Values!E84),"",IF(Values!I84,Values!$B$23,Values!$B$33))</f>
        <v/>
      </c>
      <c r="AJ85" s="35"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3"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4" t="str">
        <f>IF(ISBLANK(Values!E85),"",IF(Values!I85,Values!$B$23,Values!$B$33))</f>
        <v/>
      </c>
      <c r="AJ86" s="35"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3"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4" t="str">
        <f>IF(ISBLANK(Values!E86),"",IF(Values!I86,Values!$B$23,Values!$B$33))</f>
        <v/>
      </c>
      <c r="AJ87" s="35"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3"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4" t="str">
        <f>IF(ISBLANK(Values!E87),"",IF(Values!I87,Values!$B$23,Values!$B$33))</f>
        <v/>
      </c>
      <c r="AJ88" s="35"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3"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4" t="str">
        <f>IF(ISBLANK(Values!E88),"",IF(Values!I88,Values!$B$23,Values!$B$33))</f>
        <v/>
      </c>
      <c r="AJ89" s="35"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3"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4" t="str">
        <f>IF(ISBLANK(Values!E89),"",IF(Values!I89,Values!$B$23,Values!$B$33))</f>
        <v/>
      </c>
      <c r="AJ90" s="35"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3"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4" t="str">
        <f>IF(ISBLANK(Values!E90),"",IF(Values!I90,Values!$B$23,Values!$B$33))</f>
        <v/>
      </c>
      <c r="AJ91" s="35"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3"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4" t="str">
        <f>IF(ISBLANK(Values!E91),"",IF(Values!I91,Values!$B$23,Values!$B$33))</f>
        <v/>
      </c>
      <c r="AJ92" s="35"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3"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4" t="str">
        <f>IF(ISBLANK(Values!E92),"",IF(Values!I92,Values!$B$23,Values!$B$33))</f>
        <v/>
      </c>
      <c r="AJ93" s="35"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3"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4" t="str">
        <f>IF(ISBLANK(Values!E93),"",IF(Values!I93,Values!$B$23,Values!$B$33))</f>
        <v/>
      </c>
      <c r="AJ94" s="35"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3"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4" t="str">
        <f>IF(ISBLANK(Values!E94),"",IF(Values!I94,Values!$B$23,Values!$B$33))</f>
        <v/>
      </c>
      <c r="AJ95" s="35"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3"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4" t="str">
        <f>IF(ISBLANK(Values!E95),"",IF(Values!I95,Values!$B$23,Values!$B$33))</f>
        <v/>
      </c>
      <c r="AJ96" s="35"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3"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4" t="str">
        <f>IF(ISBLANK(Values!E96),"",IF(Values!I96,Values!$B$23,Values!$B$33))</f>
        <v/>
      </c>
      <c r="AJ97" s="35"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3"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4" t="str">
        <f>IF(ISBLANK(Values!E97),"",IF(Values!I97,Values!$B$23,Values!$B$33))</f>
        <v/>
      </c>
      <c r="AJ98" s="35"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3"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4" t="str">
        <f>IF(ISBLANK(Values!E98),"",IF(Values!I98,Values!$B$23,Values!$B$33))</f>
        <v/>
      </c>
      <c r="AJ99" s="35"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3"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4" t="str">
        <f>IF(ISBLANK(Values!E99),"",IF(Values!I99,Values!$B$23,Values!$B$33))</f>
        <v/>
      </c>
      <c r="AJ100" s="35"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3"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4" t="str">
        <f>IF(ISBLANK(Values!E100),"",IF(Values!I100,Values!$B$23,Values!$B$33))</f>
        <v/>
      </c>
      <c r="AJ101" s="35"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3"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4" t="str">
        <f>IF(ISBLANK(Values!E101),"",IF(Values!I101,Values!$B$23,Values!$B$33))</f>
        <v/>
      </c>
      <c r="AJ102" s="35"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3"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4" t="str">
        <f>IF(ISBLANK(Values!E102),"",IF(Values!I102,Values!$B$23,Values!$B$33))</f>
        <v/>
      </c>
      <c r="AJ103" s="35"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3"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4" t="str">
        <f>IF(ISBLANK(Values!E103),"",IF(Values!I103,Values!$B$23,Values!$B$33))</f>
        <v/>
      </c>
      <c r="AJ104" s="35"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3"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4" t="str">
        <f>IF(ISBLANK(Values!E104),"",IF(Values!I104,Values!$B$23,Values!$B$33))</f>
        <v/>
      </c>
      <c r="AJ105" s="35"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3"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4" t="str">
        <f>IF(ISBLANK(Values!E105),"",IF(Values!I105,Values!$B$23,Values!$B$33))</f>
        <v/>
      </c>
      <c r="AJ106" s="35"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3"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4" t="str">
        <f>IF(ISBLANK(Values!E106),"",IF(Values!I106,Values!$B$23,Values!$B$33))</f>
        <v/>
      </c>
      <c r="AJ107" s="35"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3"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4" t="str">
        <f>IF(ISBLANK(Values!E107),"",IF(Values!I107,Values!$B$23,Values!$B$33))</f>
        <v/>
      </c>
      <c r="AJ108" s="35"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3"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4" t="str">
        <f>IF(ISBLANK(Values!E108),"",IF(Values!I108,Values!$B$23,Values!$B$33))</f>
        <v/>
      </c>
      <c r="AJ109" s="35"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3"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4" t="str">
        <f>IF(ISBLANK(Values!E109),"",IF(Values!I109,Values!$B$23,Values!$B$33))</f>
        <v/>
      </c>
      <c r="AJ110" s="35"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3"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4" t="str">
        <f>IF(ISBLANK(Values!E110),"",IF(Values!I110,Values!$B$23,Values!$B$33))</f>
        <v/>
      </c>
      <c r="AJ111" s="35"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3"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4" t="str">
        <f>IF(ISBLANK(Values!E111),"",IF(Values!I111,Values!$B$23,Values!$B$33))</f>
        <v/>
      </c>
      <c r="AJ112" s="35"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3"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4" t="str">
        <f>IF(ISBLANK(Values!E112),"",IF(Values!I112,Values!$B$23,Values!$B$33))</f>
        <v/>
      </c>
      <c r="AJ113" s="35"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3"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4" t="str">
        <f>IF(ISBLANK(Values!E113),"",IF(Values!I113,Values!$B$23,Values!$B$33))</f>
        <v/>
      </c>
      <c r="AJ114" s="35"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3"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4" t="str">
        <f>IF(ISBLANK(Values!E114),"",IF(Values!I114,Values!$B$23,Values!$B$33))</f>
        <v/>
      </c>
      <c r="AJ115" s="35"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3"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4" t="str">
        <f>IF(ISBLANK(Values!E115),"",IF(Values!I115,Values!$B$23,Values!$B$33))</f>
        <v/>
      </c>
      <c r="AJ116" s="35"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3"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4" t="str">
        <f>IF(ISBLANK(Values!E116),"",IF(Values!I116,Values!$B$23,Values!$B$33))</f>
        <v/>
      </c>
      <c r="AJ117" s="35"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3"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4" t="str">
        <f>IF(ISBLANK(Values!E117),"",IF(Values!I117,Values!$B$23,Values!$B$33))</f>
        <v/>
      </c>
      <c r="AJ118" s="35"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3"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4" t="str">
        <f>IF(ISBLANK(Values!E118),"",IF(Values!I118,Values!$B$23,Values!$B$33))</f>
        <v/>
      </c>
      <c r="AJ119" s="35"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3"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4" t="str">
        <f>IF(ISBLANK(Values!E119),"",IF(Values!I119,Values!$B$23,Values!$B$33))</f>
        <v/>
      </c>
      <c r="AJ120" s="35"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3"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4" t="str">
        <f>IF(ISBLANK(Values!E120),"",IF(Values!I120,Values!$B$23,Values!$B$33))</f>
        <v/>
      </c>
      <c r="AJ121" s="35"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3"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4" t="str">
        <f>IF(ISBLANK(Values!E121),"",IF(Values!I121,Values!$B$23,Values!$B$33))</f>
        <v/>
      </c>
      <c r="AJ122" s="35"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3"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4" t="str">
        <f>IF(ISBLANK(Values!E122),"",IF(Values!I122,Values!$B$23,Values!$B$33))</f>
        <v/>
      </c>
      <c r="AJ123" s="35"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3"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4" t="str">
        <f>IF(ISBLANK(Values!E123),"",IF(Values!I123,Values!$B$23,Values!$B$33))</f>
        <v/>
      </c>
      <c r="AJ124" s="35"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3"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4" t="str">
        <f>IF(ISBLANK(Values!E124),"",IF(Values!I124,Values!$B$23,Values!$B$33))</f>
        <v/>
      </c>
      <c r="AJ125" s="35"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3"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4" t="str">
        <f>IF(ISBLANK(Values!E125),"",IF(Values!I125,Values!$B$23,Values!$B$33))</f>
        <v/>
      </c>
      <c r="AJ126" s="35"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3"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4" t="str">
        <f>IF(ISBLANK(Values!E126),"",IF(Values!I126,Values!$B$23,Values!$B$33))</f>
        <v/>
      </c>
      <c r="AJ127" s="35"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3"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4" t="str">
        <f>IF(ISBLANK(Values!E127),"",IF(Values!I127,Values!$B$23,Values!$B$33))</f>
        <v/>
      </c>
      <c r="AJ128" s="35"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3"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4" t="str">
        <f>IF(ISBLANK(Values!E128),"",IF(Values!I128,Values!$B$23,Values!$B$33))</f>
        <v/>
      </c>
      <c r="AJ129" s="35"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3"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4" t="str">
        <f>IF(ISBLANK(Values!E129),"",IF(Values!I129,Values!$B$23,Values!$B$33))</f>
        <v/>
      </c>
      <c r="AJ130" s="35"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3"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4" t="str">
        <f>IF(ISBLANK(Values!E130),"",IF(Values!I130,Values!$B$23,Values!$B$33))</f>
        <v/>
      </c>
      <c r="AJ131" s="35"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3"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4" t="str">
        <f>IF(ISBLANK(Values!E131),"",IF(Values!I131,Values!$B$23,Values!$B$33))</f>
        <v/>
      </c>
      <c r="AJ132" s="35"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3"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4" t="str">
        <f>IF(ISBLANK(Values!E132),"",IF(Values!I132,Values!$B$23,Values!$B$33))</f>
        <v/>
      </c>
      <c r="AJ133" s="35"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3"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4" t="str">
        <f>IF(ISBLANK(Values!E133),"",IF(Values!I133,Values!$B$23,Values!$B$33))</f>
        <v/>
      </c>
      <c r="AJ134" s="35"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3"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4" t="str">
        <f>IF(ISBLANK(Values!E134),"",IF(Values!I134,Values!$B$23,Values!$B$33))</f>
        <v/>
      </c>
      <c r="AJ135" s="35"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3"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4" t="str">
        <f>IF(ISBLANK(Values!E135),"",IF(Values!I135,Values!$B$23,Values!$B$33))</f>
        <v/>
      </c>
      <c r="AJ136" s="35"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3"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4" t="str">
        <f>IF(ISBLANK(Values!E136),"",IF(Values!I136,Values!$B$23,Values!$B$33))</f>
        <v/>
      </c>
      <c r="AJ137" s="35"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3"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4" t="str">
        <f>IF(ISBLANK(Values!E137),"",IF(Values!I137,Values!$B$23,Values!$B$33))</f>
        <v/>
      </c>
      <c r="AJ138" s="35"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3"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4" t="str">
        <f>IF(ISBLANK(Values!E138),"",IF(Values!I138,Values!$B$23,Values!$B$33))</f>
        <v/>
      </c>
      <c r="AJ139" s="35"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3"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4" t="str">
        <f>IF(ISBLANK(Values!E139),"",IF(Values!I139,Values!$B$23,Values!$B$33))</f>
        <v/>
      </c>
      <c r="AJ140" s="35"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3"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4" t="str">
        <f>IF(ISBLANK(Values!E140),"",IF(Values!I140,Values!$B$23,Values!$B$33))</f>
        <v/>
      </c>
      <c r="AJ141" s="35"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3"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4" t="str">
        <f>IF(ISBLANK(Values!E141),"",IF(Values!I141,Values!$B$23,Values!$B$33))</f>
        <v/>
      </c>
      <c r="AJ142" s="35"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3"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4" t="str">
        <f>IF(ISBLANK(Values!E142),"",IF(Values!I142,Values!$B$23,Values!$B$33))</f>
        <v/>
      </c>
      <c r="AJ143" s="35"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3"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4" t="str">
        <f>IF(ISBLANK(Values!E143),"",IF(Values!I143,Values!$B$23,Values!$B$33))</f>
        <v/>
      </c>
      <c r="AJ144" s="35"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3"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4" t="str">
        <f>IF(ISBLANK(Values!E144),"",IF(Values!I144,Values!$B$23,Values!$B$33))</f>
        <v/>
      </c>
      <c r="AJ145" s="35"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3"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4" t="str">
        <f>IF(ISBLANK(Values!E145),"",IF(Values!I145,Values!$B$23,Values!$B$33))</f>
        <v/>
      </c>
      <c r="AJ146" s="35"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3"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4" t="str">
        <f>IF(ISBLANK(Values!E146),"",IF(Values!I146,Values!$B$23,Values!$B$33))</f>
        <v/>
      </c>
      <c r="AJ147" s="35"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3"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4" t="str">
        <f>IF(ISBLANK(Values!E147),"",IF(Values!I147,Values!$B$23,Values!$B$33))</f>
        <v/>
      </c>
      <c r="AJ148" s="35"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3"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4" t="str">
        <f>IF(ISBLANK(Values!E148),"",IF(Values!I148,Values!$B$23,Values!$B$33))</f>
        <v/>
      </c>
      <c r="AJ149" s="35"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3"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4" t="str">
        <f>IF(ISBLANK(Values!E149),"",IF(Values!I149,Values!$B$23,Values!$B$33))</f>
        <v/>
      </c>
      <c r="AJ150" s="35"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3"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4" t="str">
        <f>IF(ISBLANK(Values!E150),"",IF(Values!I150,Values!$B$23,Values!$B$33))</f>
        <v/>
      </c>
      <c r="AJ151" s="35"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3"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4" t="str">
        <f>IF(ISBLANK(Values!E151),"",IF(Values!I151,Values!$B$23,Values!$B$33))</f>
        <v/>
      </c>
      <c r="AJ152" s="35"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3"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4" t="str">
        <f>IF(ISBLANK(Values!E152),"",IF(Values!I152,Values!$B$23,Values!$B$33))</f>
        <v/>
      </c>
      <c r="AJ153" s="35"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3"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4" t="str">
        <f>IF(ISBLANK(Values!E153),"",IF(Values!I153,Values!$B$23,Values!$B$33))</f>
        <v/>
      </c>
      <c r="AJ154" s="35"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3"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4" t="str">
        <f>IF(ISBLANK(Values!E154),"",IF(Values!I154,Values!$B$23,Values!$B$33))</f>
        <v/>
      </c>
      <c r="AJ155" s="35"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3"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4" t="str">
        <f>IF(ISBLANK(Values!E155),"",IF(Values!I155,Values!$B$23,Values!$B$33))</f>
        <v/>
      </c>
      <c r="AJ156" s="35"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3"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4" t="str">
        <f>IF(ISBLANK(Values!E156),"",IF(Values!I156,Values!$B$23,Values!$B$33))</f>
        <v/>
      </c>
      <c r="AJ157" s="35"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3"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4" t="str">
        <f>IF(ISBLANK(Values!E157),"",IF(Values!I157,Values!$B$23,Values!$B$33))</f>
        <v/>
      </c>
      <c r="AJ158" s="35"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3"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4" t="str">
        <f>IF(ISBLANK(Values!E158),"",IF(Values!I158,Values!$B$23,Values!$B$33))</f>
        <v/>
      </c>
      <c r="AJ159" s="35"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3"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4" t="str">
        <f>IF(ISBLANK(Values!E159),"",IF(Values!I159,Values!$B$23,Values!$B$33))</f>
        <v/>
      </c>
      <c r="AJ160" s="35"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3"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4" t="str">
        <f>IF(ISBLANK(Values!E160),"",IF(Values!I160,Values!$B$23,Values!$B$33))</f>
        <v/>
      </c>
      <c r="AJ161" s="35"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3"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4" t="str">
        <f>IF(ISBLANK(Values!E161),"",IF(Values!I161,Values!$B$23,Values!$B$33))</f>
        <v/>
      </c>
      <c r="AJ162" s="35"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3"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4" t="str">
        <f>IF(ISBLANK(Values!E162),"",IF(Values!I162,Values!$B$23,Values!$B$33))</f>
        <v/>
      </c>
      <c r="AJ163" s="35"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3"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4" t="str">
        <f>IF(ISBLANK(Values!E163),"",IF(Values!I163,Values!$B$23,Values!$B$33))</f>
        <v/>
      </c>
      <c r="AJ164" s="35"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3"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4" t="str">
        <f>IF(ISBLANK(Values!E164),"",IF(Values!I164,Values!$B$23,Values!$B$33))</f>
        <v/>
      </c>
      <c r="AJ165" s="35"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3"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4" t="str">
        <f>IF(ISBLANK(Values!E165),"",IF(Values!I165,Values!$B$23,Values!$B$33))</f>
        <v/>
      </c>
      <c r="AJ166" s="35"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3"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4" t="str">
        <f>IF(ISBLANK(Values!E166),"",IF(Values!I166,Values!$B$23,Values!$B$33))</f>
        <v/>
      </c>
      <c r="AJ167" s="35"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3"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4" t="str">
        <f>IF(ISBLANK(Values!E167),"",IF(Values!I167,Values!$B$23,Values!$B$33))</f>
        <v/>
      </c>
      <c r="AJ168" s="35"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3"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4" t="str">
        <f>IF(ISBLANK(Values!E168),"",IF(Values!I168,Values!$B$23,Values!$B$33))</f>
        <v/>
      </c>
      <c r="AJ169" s="35"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3"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4" t="str">
        <f>IF(ISBLANK(Values!E169),"",IF(Values!I169,Values!$B$23,Values!$B$33))</f>
        <v/>
      </c>
      <c r="AJ170" s="35"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3"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4" t="str">
        <f>IF(ISBLANK(Values!E170),"",IF(Values!I170,Values!$B$23,Values!$B$33))</f>
        <v/>
      </c>
      <c r="AJ171" s="35"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3"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4" t="str">
        <f>IF(ISBLANK(Values!E171),"",IF(Values!I171,Values!$B$23,Values!$B$33))</f>
        <v/>
      </c>
      <c r="AJ172" s="35"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3"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4" t="str">
        <f>IF(ISBLANK(Values!E172),"",IF(Values!I172,Values!$B$23,Values!$B$33))</f>
        <v/>
      </c>
      <c r="AJ173" s="35"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3"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4" t="str">
        <f>IF(ISBLANK(Values!E173),"",IF(Values!I173,Values!$B$23,Values!$B$33))</f>
        <v/>
      </c>
      <c r="AJ174" s="35"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3"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4" t="str">
        <f>IF(ISBLANK(Values!E174),"",IF(Values!I174,Values!$B$23,Values!$B$33))</f>
        <v/>
      </c>
      <c r="AJ175" s="35"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3"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4" t="str">
        <f>IF(ISBLANK(Values!E175),"",IF(Values!I175,Values!$B$23,Values!$B$33))</f>
        <v/>
      </c>
      <c r="AJ176" s="35"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3"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4" t="str">
        <f>IF(ISBLANK(Values!E176),"",IF(Values!I176,Values!$B$23,Values!$B$33))</f>
        <v/>
      </c>
      <c r="AJ177" s="35"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3"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4" t="str">
        <f>IF(ISBLANK(Values!E177),"",IF(Values!I177,Values!$B$23,Values!$B$33))</f>
        <v/>
      </c>
      <c r="AJ178" s="35"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3"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4" t="str">
        <f>IF(ISBLANK(Values!E178),"",IF(Values!I178,Values!$B$23,Values!$B$33))</f>
        <v/>
      </c>
      <c r="AJ179" s="35"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3"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4" t="str">
        <f>IF(ISBLANK(Values!E179),"",IF(Values!I179,Values!$B$23,Values!$B$33))</f>
        <v/>
      </c>
      <c r="AJ180" s="35"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3"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4" t="str">
        <f>IF(ISBLANK(Values!E180),"",IF(Values!I180,Values!$B$23,Values!$B$33))</f>
        <v/>
      </c>
      <c r="AJ181" s="35"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3"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4" t="str">
        <f>IF(ISBLANK(Values!E181),"",IF(Values!I181,Values!$B$23,Values!$B$33))</f>
        <v/>
      </c>
      <c r="AJ182" s="35"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3"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4" t="str">
        <f>IF(ISBLANK(Values!E182),"",IF(Values!I182,Values!$B$23,Values!$B$33))</f>
        <v/>
      </c>
      <c r="AJ183" s="35"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3"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4" t="str">
        <f>IF(ISBLANK(Values!E183),"",IF(Values!I183,Values!$B$23,Values!$B$33))</f>
        <v/>
      </c>
      <c r="AJ184" s="35"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3"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4" t="str">
        <f>IF(ISBLANK(Values!E184),"",IF(Values!I184,Values!$B$23,Values!$B$33))</f>
        <v/>
      </c>
      <c r="AJ185" s="35"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3"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4" t="str">
        <f>IF(ISBLANK(Values!E185),"",IF(Values!I185,Values!$B$23,Values!$B$33))</f>
        <v/>
      </c>
      <c r="AJ186" s="35"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3"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4" t="str">
        <f>IF(ISBLANK(Values!E186),"",IF(Values!I186,Values!$B$23,Values!$B$33))</f>
        <v/>
      </c>
      <c r="AJ187" s="35"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3"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4" t="str">
        <f>IF(ISBLANK(Values!E187),"",IF(Values!I187,Values!$B$23,Values!$B$33))</f>
        <v/>
      </c>
      <c r="AJ188" s="35"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3"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4" t="str">
        <f>IF(ISBLANK(Values!E188),"",IF(Values!I188,Values!$B$23,Values!$B$33))</f>
        <v/>
      </c>
      <c r="AJ189" s="35"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3"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4" t="str">
        <f>IF(ISBLANK(Values!E189),"",IF(Values!I189,Values!$B$23,Values!$B$33))</f>
        <v/>
      </c>
      <c r="AJ190" s="35"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3"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4" t="str">
        <f>IF(ISBLANK(Values!E190),"",IF(Values!I190,Values!$B$23,Values!$B$33))</f>
        <v/>
      </c>
      <c r="AJ191" s="35"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3"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4" t="str">
        <f>IF(ISBLANK(Values!E191),"",IF(Values!I191,Values!$B$23,Values!$B$33))</f>
        <v/>
      </c>
      <c r="AJ192" s="35"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3"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4" t="str">
        <f>IF(ISBLANK(Values!E192),"",IF(Values!I192,Values!$B$23,Values!$B$33))</f>
        <v/>
      </c>
      <c r="AJ193" s="35"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3"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4" t="str">
        <f>IF(ISBLANK(Values!E193),"",IF(Values!I193,Values!$B$23,Values!$B$33))</f>
        <v/>
      </c>
      <c r="AJ194" s="35"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3"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4" t="str">
        <f>IF(ISBLANK(Values!E194),"",IF(Values!I194,Values!$B$23,Values!$B$33))</f>
        <v/>
      </c>
      <c r="AJ195" s="35"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3"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4" t="str">
        <f>IF(ISBLANK(Values!E195),"",IF(Values!I195,Values!$B$23,Values!$B$33))</f>
        <v/>
      </c>
      <c r="AJ196" s="35"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3"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4" t="str">
        <f>IF(ISBLANK(Values!E196),"",IF(Values!I196,Values!$B$23,Values!$B$33))</f>
        <v/>
      </c>
      <c r="AJ197" s="35"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3"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4" t="str">
        <f>IF(ISBLANK(Values!E197),"",IF(Values!I197,Values!$B$23,Values!$B$33))</f>
        <v/>
      </c>
      <c r="AJ198" s="35"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3"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4" t="str">
        <f>IF(ISBLANK(Values!E198),"",IF(Values!I198,Values!$B$23,Values!$B$33))</f>
        <v/>
      </c>
      <c r="AJ199" s="35"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3"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4" t="str">
        <f>IF(ISBLANK(Values!E199),"",IF(Values!I199,Values!$B$23,Values!$B$33))</f>
        <v/>
      </c>
      <c r="AJ200" s="35"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3"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4" t="str">
        <f>IF(ISBLANK(Values!E200),"",IF(Values!I200,Values!$B$23,Values!$B$33))</f>
        <v/>
      </c>
      <c r="AJ201" s="35"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3"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4" t="str">
        <f>IF(ISBLANK(Values!E201),"",IF(Values!I201,Values!$B$23,Values!$B$33))</f>
        <v/>
      </c>
      <c r="AJ202" s="35"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3"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4" t="str">
        <f>IF(ISBLANK(Values!E202),"",IF(Values!I202,Values!$B$23,Values!$B$33))</f>
        <v/>
      </c>
      <c r="AJ203" s="35"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3"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4" t="str">
        <f>IF(ISBLANK(Values!E203),"",IF(Values!I203,Values!$B$23,Values!$B$33))</f>
        <v/>
      </c>
      <c r="AJ204" s="35"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5"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5"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5"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5"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5"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5"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5"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5"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5"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5"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5"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5"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5"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5"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5"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5"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5"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9">
      <formula>IF(VLOOKUP($A$3,#NAME?,MATCH($A4,#NAME?,0)+1,0)&gt;0,1,0)</formula>
    </cfRule>
    <cfRule type="expression" dxfId="525" priority="12">
      <formula>AND(IF(IFERROR(VLOOKUP($A$3,#NAME?,MATCH($A4,#NAME?,0)+1,0),0)&gt;0,0,1),IF(IFERROR(VLOOKUP($A$3,#NAME?,MATCH($A4,#NAME?,0)+1,0),0)&gt;0,0,1),IF(IFERROR(VLOOKUP($A$3,#NAME?,MATCH($A4,#NAME?,0)+1,0),0)&gt;0,0,1),IF(IFERROR(MATCH($A4,#NAME?,0),0)&gt;0,1,0))</formula>
    </cfRule>
    <cfRule type="expression" dxfId="524" priority="8">
      <formula>IF(LEN(A4)&gt;0,1,0)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6">
      <formula>IF(VLOOKUP($C$3,#NAME?,MATCH($A4,#NAME?,0)+1,0)&gt;0,1,0)</formula>
    </cfRule>
    <cfRule type="expression" dxfId="516" priority="995">
      <formula>IF(LEN(C4)&gt;0,1,0)</formula>
    </cfRule>
    <cfRule type="expression" dxfId="515"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4">
      <formula>IF(VLOOKUP($D$3,#NAME?,MATCH($A4,#NAME?,0)+1,0)&gt;0,1,0)</formula>
    </cfRule>
    <cfRule type="expression" dxfId="510" priority="27">
      <formula>AND(IF(IFERROR(VLOOKUP($D$3,#NAME?,MATCH($A4,#NAME?,0)+1,0),0)&gt;0,0,1),IF(IFERROR(VLOOKUP($D$3,#NAME?,MATCH($A4,#NAME?,0)+1,0),0)&gt;0,0,1),IF(IFERROR(VLOOKUP($D$3,#NAME?,MATCH($A4,#NAME?,0)+1,0),0)&gt;0,0,1),IF(IFERROR(MATCH($A4,#NAME?,0),0)&gt;0,1,0))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0">
      <formula>IF(LEN(F4)&gt;0,1,0)</formula>
    </cfRule>
    <cfRule type="expression" dxfId="505" priority="1011">
      <formula>IF(VLOOKUP($F$3,#NAME?,MATCH($A4,#NAME?,0)+1,0)&gt;0,1,0)</formula>
    </cfRule>
    <cfRule type="expression" dxfId="504"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3" priority="34">
      <formula>IF(VLOOKUP($F$3,#NAME?,MATCH($A5,#NAME?,0)+1,0)&gt;0,1,0)</formula>
    </cfRule>
    <cfRule type="expression" dxfId="502" priority="37">
      <formula>AND(IF(IFERROR(VLOOKUP($F$3,#NAME?,MATCH($A5,#NAME?,0)+1,0),0)&gt;0,0,1),IF(IFERROR(VLOOKUP($F$3,#NAME?,MATCH($A5,#NAME?,0)+1,0),0)&gt;0,0,1),IF(IFERROR(VLOOKUP($F$3,#NAME?,MATCH($A5,#NAME?,0)+1,0),0)&gt;0,0,1),IF(IFERROR(MATCH($A5,#NAME?,0),0)&gt;0,1,0))</formula>
    </cfRule>
    <cfRule type="expression" dxfId="501" priority="33">
      <formula>IF(LEN(F5)&gt;0,1,0)</formula>
    </cfRule>
  </conditionalFormatting>
  <conditionalFormatting sqref="G4:G204">
    <cfRule type="expression" dxfId="500" priority="1019">
      <formula>AND(IF(IFERROR(VLOOKUP($G$3,#NAME?,MATCH($A4,#NAME?,0)+1,0),0)&gt;0,0,1),IF(IFERROR(VLOOKUP($G$3,#NAME?,MATCH($A4,#NAME?,0)+1,0),0)&gt;0,0,1),IF(IFERROR(VLOOKUP($G$3,#NAME?,MATCH($A4,#NAME?,0)+1,0),0)&gt;0,0,1),IF(IFERROR(MATCH($A4,#NAME?,0),0)&gt;0,1,0))</formula>
    </cfRule>
    <cfRule type="expression" dxfId="499" priority="1015">
      <formula>IF(LEN(G4)&gt;0,1,0)</formula>
    </cfRule>
    <cfRule type="expression" dxfId="498" priority="1016">
      <formula>IF(VLOOKUP($G$3,#NAME?,MATCH($A4,#NAME?,0)+1,0)&gt;0,1,0)</formula>
    </cfRule>
  </conditionalFormatting>
  <conditionalFormatting sqref="G4:G1048576">
    <cfRule type="expression" dxfId="497" priority="39">
      <formula>IF(VLOOKUP($G$3,#NAME?,MATCH($A4,#NAME?,0)+1,0)&gt;0,1,0)</formula>
    </cfRule>
    <cfRule type="expression" dxfId="496" priority="42">
      <formula>AND(IF(IFERROR(VLOOKUP($G$3,#NAME?,MATCH($A4,#NAME?,0)+1,0),0)&gt;0,0,1),IF(IFERROR(VLOOKUP($G$3,#NAME?,MATCH($A4,#NAME?,0)+1,0),0)&gt;0,0,1),IF(IFERROR(VLOOKUP($G$3,#NAME?,MATCH($A4,#NAME?,0)+1,0),0)&gt;0,0,1),IF(IFERROR(MATCH($A4,#NAME?,0),0)&gt;0,1,0))</formula>
    </cfRule>
  </conditionalFormatting>
  <conditionalFormatting sqref="G4:J1048576">
    <cfRule type="expression" dxfId="495" priority="38">
      <formula>IF(LEN(G4)&gt;0,1,0)</formula>
    </cfRule>
  </conditionalFormatting>
  <conditionalFormatting sqref="H4:I1048576">
    <cfRule type="expression" dxfId="494" priority="44">
      <formula>IF(VLOOKUP($H$3,#NAME?,MATCH($A4,#NAME?,0)+1,0)&gt;0,1,0)</formula>
    </cfRule>
    <cfRule type="expression" dxfId="493" priority="47">
      <formula>AND(IF(IFERROR(VLOOKUP($H$3,#NAME?,MATCH($A4,#NAME?,0)+1,0),0)&gt;0,0,1),IF(IFERROR(VLOOKUP($H$3,#NAME?,MATCH($A4,#NAME?,0)+1,0),0)&gt;0,0,1),IF(IFERROR(VLOOKUP($H$3,#NAME?,MATCH($A4,#NAME?,0)+1,0),0)&gt;0,0,1),IF(IFERROR(MATCH($A4,#NAME?,0),0)&gt;0,1,0))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9">
      <formula>IF(VLOOKUP($L$3,#NAME?,MATCH($A5,#NAME?,0)+1,0)&gt;0,1,0)</formula>
    </cfRule>
    <cfRule type="expression" dxfId="483" priority="58">
      <formula>IF(LEN(L6)&gt;0,1,0)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7">
      <formula>AND(IF(IFERROR(VLOOKUP($Y$3,#NAME?,MATCH($A5,#NAME?,0)+1,0),0)&gt;0,0,1),IF(IFERROR(VLOOKUP($Y$3,#NAME?,MATCH($A5,#NAME?,0)+1,0),0)&gt;0,0,1),IF(IFERROR(VLOOKUP($Y$3,#NAME?,MATCH($A5,#NAME?,0)+1,0),0)&gt;0,0,1),IF(IFERROR(MATCH($A5,#NAME?,0),0)&gt;0,1,0))</formula>
    </cfRule>
    <cfRule type="expression" dxfId="442" priority="124">
      <formula>IF(VLOOKUP($Y$3,#NAME?,MATCH($A5,#NAME?,0)+1,0)&gt;0,1,0)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0">
      <formula>IF(LEN(Z4)&gt;0,1,0)</formula>
    </cfRule>
    <cfRule type="expression" dxfId="439" priority="1061">
      <formula>IF(VLOOKUP($Q$3,#NAME?,MATCH($A4,#NAME?,0)+1,0)&gt;0,1,0)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4">
      <formula>IF(VLOOKUP($AI$3,#NAME?,MATCH($A4,#NAME?,0)+1,0)&gt;0,1,0)</formula>
    </cfRule>
    <cfRule type="expression" dxfId="413"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7">
      <formula>AND(IF(IFERROR(VLOOKUP($BU$3,#NAME?,MATCH($A4,#NAME?,0)+1,0),0)&gt;0,0,1),IF(IFERROR(VLOOKUP($BU$3,#NAME?,MATCH($A4,#NAME?,0)+1,0),0)&gt;0,0,1),IF(IFERROR(VLOOKUP($BU$3,#NAME?,MATCH($A4,#NAME?,0)+1,0),0)&gt;0,0,1),IF(IFERROR(MATCH($A4,#NAME?,0),0)&gt;0,1,0))</formula>
    </cfRule>
    <cfRule type="expression" dxfId="328" priority="364">
      <formula>IF(VLOOKUP($BU$3,#NAME?,MATCH($A4,#NAME?,0)+1,0)&gt;0,1,0)</formula>
    </cfRule>
  </conditionalFormatting>
  <conditionalFormatting sqref="BV4:BV1048576">
    <cfRule type="expression" dxfId="327" priority="372">
      <formula>AND(IF(IFERROR(VLOOKUP($BV$3,#NAME?,MATCH($A4,#NAME?,0)+1,0),0)&gt;0,0,1),IF(IFERROR(VLOOKUP($BV$3,#NAME?,MATCH($A4,#NAME?,0)+1,0),0)&gt;0,0,1),IF(IFERROR(VLOOKUP($BV$3,#NAME?,MATCH($A4,#NAME?,0)+1,0),0)&gt;0,0,1),IF(IFERROR(MATCH($A4,#NAME?,0),0)&gt;0,1,0))</formula>
    </cfRule>
    <cfRule type="expression" dxfId="326" priority="369">
      <formula>IF(VLOOKUP($BV$3,#NAME?,MATCH($A4,#NAME?,0)+1,0)&gt;0,1,0)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4">
      <formula>IF(VLOOKUP($CA$3,#NAME?,MATCH($A4,#NAME?,0)+1,0)&gt;0,1,0)</formula>
    </cfRule>
    <cfRule type="expression" dxfId="316"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7">
      <formula>AND(IF(IFERROR(VLOOKUP($CO$3,#NAME?,MATCH($A4,#NAME?,0)+1,0),0)&gt;0,0,1),IF(IFERROR(VLOOKUP($CO$3,#NAME?,MATCH($A4,#NAME?,0)+1,0),0)&gt;0,0,1),IF(IFERROR(VLOOKUP($CO$3,#NAME?,MATCH($A4,#NAME?,0)+1,0),0)&gt;0,0,1),IF(IFERROR(MATCH($A4,#NAME?,0),0)&gt;0,1,0))</formula>
    </cfRule>
    <cfRule type="expression" dxfId="287" priority="4">
      <formula>IF(VLOOKUP($CO$3,#NAME?,MATCH($A4,#NAME?,0)+1,0)&gt;0,1,0)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7">
      <formula>AND(IF(IFERROR(VLOOKUP($CX$3,#NAME?,MATCH($A4,#NAME?,0)+1,0),0)&gt;0,0,1),IF(IFERROR(VLOOKUP($CX$3,#NAME?,MATCH($A4,#NAME?,0)+1,0),0)&gt;0,0,1),IF(IFERROR(VLOOKUP($CX$3,#NAME?,MATCH($A4,#NAME?,0)+1,0),0)&gt;0,0,1),IF(IFERROR(MATCH($A4,#NAME?,0),0)&gt;0,1,0))</formula>
    </cfRule>
    <cfRule type="expression" dxfId="266" priority="504">
      <formula>IF(VLOOKUP($CX$3,#NAME?,MATCH($A4,#NAME?,0)+1,0)&gt;0,1,0)</formula>
    </cfRule>
  </conditionalFormatting>
  <conditionalFormatting sqref="CY4:CY1048576">
    <cfRule type="expression" dxfId="265" priority="509">
      <formula>IF(LEN(CY4)&gt;0,1,0)</formula>
    </cfRule>
    <cfRule type="expression" dxfId="264" priority="510">
      <formula>IF(VLOOKUP($CY$3,#NAME?,MATCH($A4,#NAME?,0)+1,0)&gt;0,1,0)</formula>
    </cfRule>
    <cfRule type="expression" dxfId="263" priority="513">
      <formula>AND(IF(IFERROR(VLOOKUP($CY$3,#NAME?,MATCH($A4,#NAME?,0)+1,0),0)&gt;0,0,1),IF(IFERROR(VLOOKUP($CY$3,#NAME?,MATCH($A4,#NAME?,0)+1,0),0)&gt;0,0,1),IF(IFERROR(VLOOKUP($CY$3,#NAME?,MATCH($A4,#NAME?,0)+1,0),0)&gt;0,0,1),IF(IFERROR(MATCH($A4,#NAME?,0),0)&gt;0,1,0))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5">
      <formula>AND(IF(IFERROR(VLOOKUP($DF$3,#NAME?,MATCH($A4,#NAME?,0)+1,0),0)&gt;0,0,1),IF(IFERROR(VLOOKUP($DF$3,#NAME?,MATCH($A4,#NAME?,0)+1,0),0)&gt;0,0,1),IF(IFERROR(VLOOKUP($DF$3,#NAME?,MATCH($A4,#NAME?,0)+1,0),0)&gt;0,0,1),IF(IFERROR(MATCH($A4,#NAME?,0),0)&gt;0,1,0))</formula>
    </cfRule>
    <cfRule type="expression" dxfId="236" priority="552">
      <formula>IF(VLOOKUP($DF$3,#NAME?,MATCH($A4,#NAME?,0)+1,0)&gt;0,1,0)</formula>
    </cfRule>
    <cfRule type="expression" dxfId="235" priority="551">
      <formula>IF(LEN(DF4)&gt;0,1,0)</formula>
    </cfRule>
    <cfRule type="expression" dxfId="23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33" priority="561">
      <formula>AND(IF(IFERROR(VLOOKUP($DG$3,#NAME?,MATCH($A4,#NAME?,0)+1,0),0)&gt;0,0,1),IF(IFERROR(VLOOKUP($DG$3,#NAME?,MATCH($A4,#NAME?,0)+1,0),0)&gt;0,0,1),IF(IFERROR(VLOOKUP($DG$3,#NAME?,MATCH($A4,#NAME?,0)+1,0),0)&gt;0,0,1),IF(IFERROR(MATCH($A4,#NAME?,0),0)&gt;0,1,0))</formula>
    </cfRule>
    <cfRule type="expression" dxfId="232" priority="558">
      <formula>IF(VLOOKUP($DG$3,#NAME?,MATCH($A4,#NAME?,0)+1,0)&gt;0,1,0)</formula>
    </cfRule>
    <cfRule type="expression" dxfId="231" priority="557">
      <formula>IF(LEN(DG4)&gt;0,1,0)</formula>
    </cfRule>
    <cfRule type="expression" dxfId="23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29" priority="567">
      <formula>AND(IF(IFERROR(VLOOKUP($DH$3,#NAME?,MATCH($A4,#NAME?,0)+1,0),0)&gt;0,0,1),IF(IFERROR(VLOOKUP($DH$3,#NAME?,MATCH($A4,#NAME?,0)+1,0),0)&gt;0,0,1),IF(IFERROR(VLOOKUP($DH$3,#NAME?,MATCH($A4,#NAME?,0)+1,0),0)&gt;0,0,1),IF(IFERROR(MATCH($A4,#NAME?,0),0)&gt;0,1,0))</formula>
    </cfRule>
    <cfRule type="expression" dxfId="228" priority="564">
      <formula>IF(VLOOKUP($DH$3,#NAME?,MATCH($A4,#NAME?,0)+1,0)&gt;0,1,0)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73">
      <formula>AND(IF(IFERROR(VLOOKUP($DI$3,#NAME?,MATCH($A4,#NAME?,0)+1,0),0)&gt;0,0,1),IF(IFERROR(VLOOKUP($DI$3,#NAME?,MATCH($A4,#NAME?,0)+1,0),0)&gt;0,0,1),IF(IFERROR(VLOOKUP($DI$3,#NAME?,MATCH($A4,#NAME?,0)+1,0),0)&gt;0,0,1),IF(IFERROR(MATCH($A4,#NAME?,0),0)&gt;0,1,0))</formula>
    </cfRule>
    <cfRule type="expression" dxfId="224" priority="570">
      <formula>IF(VLOOKUP($DI$3,#NAME?,MATCH($A4,#NAME?,0)+1,0)&gt;0,1,0)</formula>
    </cfRule>
    <cfRule type="expression" dxfId="223" priority="569">
      <formula>IF(LEN(DI4)&gt;0,1,0)</formula>
    </cfRule>
    <cfRule type="expression" dxfId="22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21" priority="579">
      <formula>AND(IF(IFERROR(VLOOKUP($DJ$3,#NAME?,MATCH($A4,#NAME?,0)+1,0),0)&gt;0,0,1),IF(IFERROR(VLOOKUP($DJ$3,#NAME?,MATCH($A4,#NAME?,0)+1,0),0)&gt;0,0,1),IF(IFERROR(VLOOKUP($DJ$3,#NAME?,MATCH($A4,#NAME?,0)+1,0),0)&gt;0,0,1),IF(IFERROR(MATCH($A4,#NAME?,0),0)&gt;0,1,0))</formula>
    </cfRule>
    <cfRule type="expression" dxfId="220" priority="576">
      <formula>IF(VLOOKUP($DJ$3,#NAME?,MATCH($A4,#NAME?,0)+1,0)&gt;0,1,0)</formula>
    </cfRule>
    <cfRule type="expression" dxfId="219" priority="575">
      <formula>IF(LEN(DJ4)&gt;0,1,0)</formula>
    </cfRule>
    <cfRule type="expression" dxfId="218"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17" priority="581">
      <formula>IF(LEN(DK4)&gt;0,1,0)</formula>
    </cfRule>
    <cfRule type="expression" dxfId="216" priority="585">
      <formula>AND(IF(IFERROR(VLOOKUP($DK$3,#NAME?,MATCH($A4,#NAME?,0)+1,0),0)&gt;0,0,1),IF(IFERROR(VLOOKUP($DK$3,#NAME?,MATCH($A4,#NAME?,0)+1,0),0)&gt;0,0,1),IF(IFERROR(VLOOKUP($DK$3,#NAME?,MATCH($A4,#NAME?,0)+1,0),0)&gt;0,0,1),IF(IFERROR(MATCH($A4,#NAME?,0),0)&gt;0,1,0))</formula>
    </cfRule>
    <cfRule type="expression" dxfId="215"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4" priority="582">
      <formula>IF(VLOOKUP($DK$3,#NAME?,MATCH($A4,#NAME?,0)+1,0)&gt;0,1,0)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8">
      <formula>IF(VLOOKUP($DL$3,#NAME?,MATCH($A4,#NAME?,0)+1,0)&gt;0,1,0)</formula>
    </cfRule>
    <cfRule type="expression" dxfId="21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4">
      <formula>IF(VLOOKUP($DQ$3,#NAME?,MATCH($A4,#NAME?,0)+1,0)&gt;0,1,0)</formula>
    </cfRule>
    <cfRule type="expression" dxfId="198" priority="613">
      <formula>IF(LEN(DQ4)&gt;0,1,0)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9">
      <formula>IF(LEN(DR4)&gt;0,1,0)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5">
      <formula>IF(VLOOKUP($DS$3,#NAME?,MATCH($A5,#NAME?,0)+1,0)&gt;0,1,0)</formula>
    </cfRule>
    <cfRule type="expression" dxfId="190" priority="624">
      <formula>IF(LEN(DS5)&gt;0,1,0)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5">
      <formula>AND(IF(IFERROR(VLOOKUP($DV$3,#NAME?,MATCH($A4,#NAME?,0)+1,0),0)&gt;0,0,1),IF(IFERROR(VLOOKUP($DV$3,#NAME?,MATCH($A4,#NAME?,0)+1,0),0)&gt;0,0,1),IF(IFERROR(VLOOKUP($DV$3,#NAME?,MATCH($A4,#NAME?,0)+1,0),0)&gt;0,0,1),IF(IFERROR(MATCH($A4,#NAME?,0),0)&gt;0,1,0))</formula>
    </cfRule>
    <cfRule type="expression" dxfId="181" priority="641">
      <formula>IF(LEN(DV4)&gt;0,1,0)</formula>
    </cfRule>
    <cfRule type="expression" dxfId="180" priority="642">
      <formula>IF(VLOOKUP($DV$3,#NAME?,MATCH($A4,#NAME?,0)+1,0)&gt;0,1,0)</formula>
    </cfRule>
    <cfRule type="expression" dxfId="17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78" priority="651">
      <formula>AND(IF(IFERROR(VLOOKUP($DW$3,#NAME?,MATCH($A4,#NAME?,0)+1,0),0)&gt;0,0,1),IF(IFERROR(VLOOKUP($DW$3,#NAME?,MATCH($A4,#NAME?,0)+1,0),0)&gt;0,0,1),IF(IFERROR(VLOOKUP($DW$3,#NAME?,MATCH($A4,#NAME?,0)+1,0),0)&gt;0,0,1),IF(IFERROR(MATCH($A4,#NAME?,0),0)&gt;0,1,0))</formula>
    </cfRule>
    <cfRule type="expression" dxfId="177" priority="648">
      <formula>IF(VLOOKUP($DW$3,#NAME?,MATCH($A4,#NAME?,0)+1,0)&gt;0,1,0)</formula>
    </cfRule>
    <cfRule type="expression" dxfId="176" priority="647">
      <formula>IF(LEN(DW4)&gt;0,1,0)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7">
      <formula>AND(IF(IFERROR(VLOOKUP($DX$3,#NAME?,MATCH($A4,#NAME?,0)+1,0),0)&gt;0,0,1),IF(IFERROR(VLOOKUP($DX$3,#NAME?,MATCH($A4,#NAME?,0)+1,0),0)&gt;0,0,1),IF(IFERROR(VLOOKUP($DX$3,#NAME?,MATCH($A4,#NAME?,0)+1,0),0)&gt;0,0,1),IF(IFERROR(MATCH($A4,#NAME?,0),0)&gt;0,1,0))</formula>
    </cfRule>
    <cfRule type="expression" dxfId="173" priority="654">
      <formula>IF(VLOOKUP($DX$3,#NAME?,MATCH($A4,#NAME?,0)+1,0)&gt;0,1,0)</formula>
    </cfRule>
    <cfRule type="expression" dxfId="172" priority="653">
      <formula>IF(LEN(DX4)&gt;0,1,0)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63">
      <formula>AND(IF(IFERROR(VLOOKUP($DY$3,#NAME?,MATCH($A4,#NAME?,0)+1,0),0)&gt;0,0,1),IF(IFERROR(VLOOKUP($DY$3,#NAME?,MATCH($A4,#NAME?,0)+1,0),0)&gt;0,0,1),IF(IFERROR(VLOOKUP($DY$3,#NAME?,MATCH($A4,#NAME?,0)+1,0),0)&gt;0,0,1),IF(IFERROR(MATCH($A4,#NAME?,0),0)&gt;0,1,0))</formula>
    </cfRule>
    <cfRule type="expression" dxfId="169" priority="659">
      <formula>IF(LEN(DY4)&gt;0,1,0)</formula>
    </cfRule>
    <cfRule type="expression" dxfId="168" priority="658">
      <formula>AND(AND(OR(AND(OR(OR(NOT(CO4&lt;&gt;"DEFAULT"),CO4="")))),A4&lt;&gt;""))</formula>
    </cfRule>
    <cfRule type="expression" dxfId="167" priority="660">
      <formula>IF(VLOOKUP($DY$3,#NAME?,MATCH($A4,#NAME?,0)+1,0)&gt;0,1,0)</formula>
    </cfRule>
  </conditionalFormatting>
  <conditionalFormatting sqref="DZ4:DZ1048576">
    <cfRule type="expression" dxfId="166" priority="666">
      <formula>IF(VLOOKUP($DZ$3,#NAME?,MATCH($A4,#NAME?,0)+1,0)&gt;0,1,0)</formula>
    </cfRule>
    <cfRule type="expression" dxfId="165" priority="664">
      <formula>AND(AND(OR(AND(OR(OR(NOT(CO4&lt;&gt;"DEFAULT"),CO4="")))),A4&lt;&gt;""))</formula>
    </cfRule>
    <cfRule type="expression" dxfId="164" priority="665">
      <formula>IF(LEN(DZ4)&gt;0,1,0)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5">
      <formula>AND(IF(IFERROR(VLOOKUP($EA$3,#NAME?,MATCH($A4,#NAME?,0)+1,0),0)&gt;0,0,1),IF(IFERROR(VLOOKUP($EA$3,#NAME?,MATCH($A4,#NAME?,0)+1,0),0)&gt;0,0,1),IF(IFERROR(VLOOKUP($EA$3,#NAME?,MATCH($A4,#NAME?,0)+1,0),0)&gt;0,0,1),IF(IFERROR(MATCH($A4,#NAME?,0),0)&gt;0,1,0))</formula>
    </cfRule>
    <cfRule type="expression" dxfId="161" priority="672">
      <formula>IF(VLOOKUP($EA$3,#NAME?,MATCH($A4,#NAME?,0)+1,0)&gt;0,1,0)</formula>
    </cfRule>
    <cfRule type="expression" dxfId="160" priority="671">
      <formula>IF(LEN(EA4)&gt;0,1,0)</formula>
    </cfRule>
    <cfRule type="expression" dxfId="159" priority="670">
      <formula>AND(AND(OR(AND(OR(OR(NOT(CO4&lt;&gt;"DEFAULT"),CO4="")))),A4&lt;&gt;""))</formula>
    </cfRule>
  </conditionalFormatting>
  <conditionalFormatting sqref="EB4:EB1048576">
    <cfRule type="expression" dxfId="158" priority="681">
      <formula>AND(IF(IFERROR(VLOOKUP($EB$3,#NAME?,MATCH($A4,#NAME?,0)+1,0),0)&gt;0,0,1),IF(IFERROR(VLOOKUP($EB$3,#NAME?,MATCH($A4,#NAME?,0)+1,0),0)&gt;0,0,1),IF(IFERROR(VLOOKUP($EB$3,#NAME?,MATCH($A4,#NAME?,0)+1,0),0)&gt;0,0,1),IF(IFERROR(MATCH($A4,#NAME?,0),0)&gt;0,1,0))</formula>
    </cfRule>
    <cfRule type="expression" dxfId="157" priority="678">
      <formula>IF(VLOOKUP($EB$3,#NAME?,MATCH($A4,#NAME?,0)+1,0)&gt;0,1,0)</formula>
    </cfRule>
    <cfRule type="expression" dxfId="156" priority="677">
      <formula>IF(LEN(EB4)&gt;0,1,0)</formula>
    </cfRule>
    <cfRule type="expression" dxfId="155" priority="676">
      <formula>AND(AND(OR(AND(OR(OR(NOT(CO4&lt;&gt;"DEFAULT"),CO4="")))),A4&lt;&gt;""))</formula>
    </cfRule>
  </conditionalFormatting>
  <conditionalFormatting sqref="EC4: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6">
      <formula>IF(VLOOKUP($EL$3,#NAME?,MATCH($A4,#NAME?,0)+1,0)&gt;0,1,0)</formula>
    </cfRule>
    <cfRule type="expression" dxfId="121" priority="734">
      <formula>AND(AND(OR(AND(AND(OR(NOT(DY4="GHS"),DY4=""))),AND(AND(OR(NOT(DZ4="GHS"),DZ4=""))),AND(AND(OR(NOT(EA4="GHS"),EA4=""))),AND(AND(OR(NOT(EB4="GHS"),EB4=""))),AND(AND(OR(NOT(EC4="GHS"),EC4="")))),A4&lt;&gt;""))</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4">
      <formula>AND(IF(IFERROR(VLOOKUP($FC$3,#NAME?,MATCH($A4,#NAME?,0)+1,0),0)&gt;0,0,1),IF(IFERROR(VLOOKUP($FC$3,#NAME?,MATCH($A4,#NAME?,0)+1,0),0)&gt;0,0,1),IF(IFERROR(VLOOKUP($FC$3,#NAME?,MATCH($A4,#NAME?,0)+1,0),0)&gt;0,0,1),IF(IFERROR(MATCH($A4,#NAME?,0),0)&gt;0,1,0))</formula>
    </cfRule>
    <cfRule type="expression" dxfId="85" priority="821">
      <formula>IF(VLOOKUP($FC$3,#NAME?,MATCH($A4,#NAME?,0)+1,0)&gt;0,1,0)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4">
      <formula>AND(IF(IFERROR(VLOOKUP($FK$3,#NAME?,MATCH($A4,#NAME?,0)+1,0),0)&gt;0,0,1),IF(IFERROR(VLOOKUP($FK$3,#NAME?,MATCH($A4,#NAME?,0)+1,0),0)&gt;0,0,1),IF(IFERROR(VLOOKUP($FK$3,#NAME?,MATCH($A4,#NAME?,0)+1,0),0)&gt;0,0,1),IF(IFERROR(MATCH($A4,#NAME?,0),0)&gt;0,1,0))</formula>
    </cfRule>
    <cfRule type="expression" dxfId="66" priority="861">
      <formula>IF(VLOOKUP($FK$3,#NAME?,MATCH($A4,#NAME?,0)+1,0)&gt;0,1,0)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K5:V204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J222:AS1041 AT167:AT1041 B205:B1041 D205:D1041 J205:V1041 AC205:AC1041 AV205:AV1041 FK205:FO1041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K23" sqref="K23"/>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Edge </v>
      </c>
      <c r="E1" s="63" t="s">
        <v>353</v>
      </c>
      <c r="F1" s="63"/>
      <c r="G1" s="63"/>
      <c r="H1" s="1"/>
      <c r="I1" s="1"/>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Edge </v>
      </c>
    </row>
    <row r="3" spans="1:22" ht="14" x14ac:dyDescent="0.15">
      <c r="A3" s="38" t="s">
        <v>355</v>
      </c>
      <c r="B3" s="39" t="s">
        <v>579</v>
      </c>
      <c r="C3" s="38" t="s">
        <v>356</v>
      </c>
      <c r="D3" s="38" t="s">
        <v>357</v>
      </c>
      <c r="E3" s="38" t="s">
        <v>358</v>
      </c>
      <c r="F3" s="38" t="s">
        <v>359</v>
      </c>
      <c r="G3" s="38" t="s">
        <v>360</v>
      </c>
      <c r="H3" s="38" t="s">
        <v>361</v>
      </c>
      <c r="I3" s="38" t="s">
        <v>362</v>
      </c>
      <c r="J3" s="38" t="s">
        <v>363</v>
      </c>
      <c r="K3" s="38" t="s">
        <v>364</v>
      </c>
      <c r="L3" s="38" t="s">
        <v>365</v>
      </c>
      <c r="M3" s="38" t="s">
        <v>366</v>
      </c>
      <c r="N3" s="38" t="s">
        <v>367</v>
      </c>
      <c r="O3" s="38" t="s">
        <v>368</v>
      </c>
      <c r="V3" t="s">
        <v>369</v>
      </c>
    </row>
    <row r="4" spans="1:22" ht="14" x14ac:dyDescent="0.15">
      <c r="A4" s="38" t="s">
        <v>370</v>
      </c>
      <c r="B4" s="40">
        <v>41.99</v>
      </c>
      <c r="C4" s="41" t="b">
        <f>FALSE()</f>
        <v>0</v>
      </c>
      <c r="D4" t="b">
        <f>TRUE()</f>
        <v>1</v>
      </c>
      <c r="E4" s="60">
        <v>5714401523017</v>
      </c>
      <c r="F4" s="62" t="s">
        <v>593</v>
      </c>
      <c r="G4" s="42" t="s">
        <v>371</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3" t="b">
        <f>TRUE()</f>
        <v>1</v>
      </c>
      <c r="J4" s="44" t="b">
        <v>1</v>
      </c>
      <c r="K4" s="37"/>
      <c r="L4" s="45" t="b">
        <f>TRUE()</f>
        <v>1</v>
      </c>
      <c r="M4" s="46" t="str">
        <f t="shared" ref="M4:M35" si="0">IF(ISBLANK(K4),"",IF(L4, "https://raw.githubusercontent.com/PatrickVibild/TellusAmazonPictures/master/pictures/"&amp;K4&amp;"/1.jpg","https://download.lenovo.com/Images/Parts/"&amp;K4&amp;"/"&amp;K4&amp;"_A.jpg"))</f>
        <v/>
      </c>
      <c r="N4" s="46" t="str">
        <f t="shared" ref="N4:N35" si="1">IF(ISBLANK(K4),"",IF(L4, "https://raw.githubusercontent.com/PatrickVibild/TellusAmazonPictures/master/pictures/"&amp;K4&amp;"/2.jpg","https://download.lenovo.com/Images/Parts/"&amp;K4&amp;"/"&amp;K4&amp;"_B.jpg"))</f>
        <v/>
      </c>
      <c r="O4" s="47" t="str">
        <f t="shared" ref="O4:O35" si="2">IF(ISBLANK(K4),"",IF(L4, "https://raw.githubusercontent.com/PatrickVibild/TellusAmazonPictures/master/pictures/"&amp;K4&amp;"/3.jpg","https://download.lenovo.com/Images/Parts/"&amp;K4&amp;"/"&amp;K4&amp;"_details.jpg"))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2">
        <f>MATCH(G4,options!$D$1:$D$20,0)</f>
        <v>1</v>
      </c>
    </row>
    <row r="5" spans="1:22" ht="14" x14ac:dyDescent="0.15">
      <c r="A5" s="38" t="s">
        <v>372</v>
      </c>
      <c r="B5" s="40" t="s">
        <v>614</v>
      </c>
      <c r="C5" s="41" t="b">
        <f>FALSE()</f>
        <v>0</v>
      </c>
      <c r="D5" s="41" t="b">
        <f>TRUE()</f>
        <v>1</v>
      </c>
      <c r="E5" s="60">
        <v>5714401523024</v>
      </c>
      <c r="F5" s="62" t="s">
        <v>594</v>
      </c>
      <c r="G5" s="42" t="s">
        <v>373</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3" t="b">
        <f>TRUE()</f>
        <v>1</v>
      </c>
      <c r="J5" s="44" t="b">
        <v>1</v>
      </c>
      <c r="K5" s="37"/>
      <c r="L5" s="45" t="b">
        <f>TRUE()</f>
        <v>1</v>
      </c>
      <c r="M5" s="46" t="str">
        <f t="shared" si="0"/>
        <v/>
      </c>
      <c r="N5" s="46" t="str">
        <f t="shared" si="1"/>
        <v/>
      </c>
      <c r="O5" s="47" t="str">
        <f t="shared" si="2"/>
        <v/>
      </c>
      <c r="P5" t="str">
        <f t="shared" si="3"/>
        <v/>
      </c>
      <c r="Q5" t="str">
        <f t="shared" si="4"/>
        <v/>
      </c>
      <c r="R5" t="str">
        <f t="shared" si="5"/>
        <v/>
      </c>
      <c r="S5" t="str">
        <f t="shared" si="6"/>
        <v/>
      </c>
      <c r="T5" t="str">
        <f t="shared" si="7"/>
        <v/>
      </c>
      <c r="U5" t="str">
        <f t="shared" si="8"/>
        <v/>
      </c>
      <c r="V5" s="42">
        <f>MATCH(G5,options!$D$1:$D$20,0)</f>
        <v>2</v>
      </c>
    </row>
    <row r="6" spans="1:22" ht="14" x14ac:dyDescent="0.15">
      <c r="A6" s="38" t="s">
        <v>374</v>
      </c>
      <c r="B6" s="48" t="s">
        <v>375</v>
      </c>
      <c r="C6" s="41" t="b">
        <f>FALSE()</f>
        <v>0</v>
      </c>
      <c r="D6" s="41" t="b">
        <f>TRUE()</f>
        <v>1</v>
      </c>
      <c r="E6" s="60">
        <v>5714401523031</v>
      </c>
      <c r="F6" s="62" t="s">
        <v>595</v>
      </c>
      <c r="G6" s="42" t="s">
        <v>376</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3" t="b">
        <f>TRUE()</f>
        <v>1</v>
      </c>
      <c r="J6" s="44" t="b">
        <v>1</v>
      </c>
      <c r="K6" s="37"/>
      <c r="L6" s="45" t="b">
        <f>TRUE()</f>
        <v>1</v>
      </c>
      <c r="M6" s="46" t="str">
        <f t="shared" si="0"/>
        <v/>
      </c>
      <c r="N6" s="46" t="str">
        <f t="shared" si="1"/>
        <v/>
      </c>
      <c r="O6" s="47" t="str">
        <f t="shared" si="2"/>
        <v/>
      </c>
      <c r="P6" t="str">
        <f t="shared" si="3"/>
        <v/>
      </c>
      <c r="Q6" t="str">
        <f t="shared" si="4"/>
        <v/>
      </c>
      <c r="R6" t="str">
        <f t="shared" si="5"/>
        <v/>
      </c>
      <c r="S6" t="str">
        <f t="shared" si="6"/>
        <v/>
      </c>
      <c r="T6" t="str">
        <f t="shared" si="7"/>
        <v/>
      </c>
      <c r="U6" t="str">
        <f t="shared" si="8"/>
        <v/>
      </c>
      <c r="V6" s="42">
        <f>MATCH(G6,options!$D$1:$D$20,0)</f>
        <v>3</v>
      </c>
    </row>
    <row r="7" spans="1:22" ht="14" x14ac:dyDescent="0.15">
      <c r="A7" s="38" t="s">
        <v>377</v>
      </c>
      <c r="B7" s="49" t="str">
        <f>IF(B6=options!C1,"41","41")</f>
        <v>41</v>
      </c>
      <c r="C7" s="41" t="b">
        <f>FALSE()</f>
        <v>0</v>
      </c>
      <c r="D7" s="41" t="b">
        <f>TRUE()</f>
        <v>1</v>
      </c>
      <c r="E7" s="60">
        <v>5714401523048</v>
      </c>
      <c r="F7" s="62" t="s">
        <v>596</v>
      </c>
      <c r="G7" s="42" t="s">
        <v>378</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3" t="b">
        <f>TRUE()</f>
        <v>1</v>
      </c>
      <c r="J7" s="44" t="b">
        <v>1</v>
      </c>
      <c r="K7" s="37"/>
      <c r="L7" s="45" t="b">
        <f>TRUE()</f>
        <v>1</v>
      </c>
      <c r="M7" s="46" t="str">
        <f t="shared" si="0"/>
        <v/>
      </c>
      <c r="N7" s="46" t="str">
        <f t="shared" si="1"/>
        <v/>
      </c>
      <c r="O7" s="47" t="str">
        <f t="shared" si="2"/>
        <v/>
      </c>
      <c r="P7" t="str">
        <f t="shared" si="3"/>
        <v/>
      </c>
      <c r="Q7" t="str">
        <f t="shared" si="4"/>
        <v/>
      </c>
      <c r="R7" t="str">
        <f t="shared" si="5"/>
        <v/>
      </c>
      <c r="S7" t="str">
        <f t="shared" si="6"/>
        <v/>
      </c>
      <c r="T7" t="str">
        <f t="shared" si="7"/>
        <v/>
      </c>
      <c r="U7" t="str">
        <f t="shared" si="8"/>
        <v/>
      </c>
      <c r="V7" s="42">
        <f>MATCH(G7,options!$D$1:$D$20,0)</f>
        <v>4</v>
      </c>
    </row>
    <row r="8" spans="1:22" ht="18" x14ac:dyDescent="0.2">
      <c r="A8" s="38" t="s">
        <v>379</v>
      </c>
      <c r="B8" s="49" t="str">
        <f>IF(B6=options!C1,"17","17")</f>
        <v>17</v>
      </c>
      <c r="C8" s="41" t="b">
        <f>FALSE()</f>
        <v>0</v>
      </c>
      <c r="D8" s="41" t="b">
        <f>TRUE()</f>
        <v>1</v>
      </c>
      <c r="E8" s="60">
        <v>5714401523055</v>
      </c>
      <c r="F8" s="62" t="s">
        <v>597</v>
      </c>
      <c r="G8" s="42" t="s">
        <v>380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3" t="b">
        <f>TRUE()</f>
        <v>1</v>
      </c>
      <c r="J8" s="44" t="b">
        <v>1</v>
      </c>
      <c r="K8" s="59"/>
      <c r="L8" s="45" t="b">
        <v>0</v>
      </c>
      <c r="M8" s="46" t="str">
        <f t="shared" si="0"/>
        <v/>
      </c>
      <c r="N8" s="46" t="str">
        <f t="shared" si="1"/>
        <v/>
      </c>
      <c r="O8" s="47" t="str">
        <f t="shared" si="2"/>
        <v/>
      </c>
      <c r="P8" t="str">
        <f t="shared" si="3"/>
        <v/>
      </c>
      <c r="Q8" t="str">
        <f t="shared" si="4"/>
        <v/>
      </c>
      <c r="R8" t="str">
        <f t="shared" si="5"/>
        <v/>
      </c>
      <c r="S8" t="str">
        <f t="shared" si="6"/>
        <v/>
      </c>
      <c r="T8" t="str">
        <f t="shared" si="7"/>
        <v/>
      </c>
      <c r="U8" t="str">
        <f t="shared" si="8"/>
        <v/>
      </c>
      <c r="V8" s="42">
        <f>MATCH(G8,options!$D$1:$D$20,0)</f>
        <v>5</v>
      </c>
    </row>
    <row r="9" spans="1:22" ht="18" x14ac:dyDescent="0.2">
      <c r="A9" s="38" t="s">
        <v>381</v>
      </c>
      <c r="B9" s="49" t="str">
        <f>IF(B6=options!C1,"5","5")</f>
        <v>5</v>
      </c>
      <c r="C9" t="b">
        <f>FALSE()</f>
        <v>0</v>
      </c>
      <c r="D9" t="b">
        <v>1</v>
      </c>
      <c r="E9" s="60">
        <v>5714401523062</v>
      </c>
      <c r="F9" s="62" t="s">
        <v>598</v>
      </c>
      <c r="G9" s="42" t="s">
        <v>382</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3" t="b">
        <f>TRUE()</f>
        <v>1</v>
      </c>
      <c r="J9" s="44" t="b">
        <v>1</v>
      </c>
      <c r="K9" s="59"/>
      <c r="L9" s="45" t="b">
        <v>0</v>
      </c>
      <c r="M9" s="46" t="str">
        <f t="shared" si="0"/>
        <v/>
      </c>
      <c r="N9" s="46" t="str">
        <f t="shared" si="1"/>
        <v/>
      </c>
      <c r="O9" s="47"/>
      <c r="P9" t="str">
        <f t="shared" si="3"/>
        <v/>
      </c>
      <c r="Q9" t="str">
        <f t="shared" si="4"/>
        <v/>
      </c>
      <c r="R9" t="str">
        <f t="shared" si="5"/>
        <v/>
      </c>
      <c r="S9" t="str">
        <f t="shared" si="6"/>
        <v/>
      </c>
      <c r="T9" t="str">
        <f t="shared" si="7"/>
        <v/>
      </c>
      <c r="U9" t="str">
        <f t="shared" si="8"/>
        <v/>
      </c>
      <c r="V9" s="42">
        <f>MATCH(G9,options!$D$1:$D$20,0)</f>
        <v>6</v>
      </c>
    </row>
    <row r="10" spans="1:22" ht="18" x14ac:dyDescent="0.2">
      <c r="A10" t="s">
        <v>383</v>
      </c>
      <c r="B10" s="50"/>
      <c r="C10" s="41" t="b">
        <f>FALSE()</f>
        <v>0</v>
      </c>
      <c r="D10" s="41" t="b">
        <f>FALSE()</f>
        <v>0</v>
      </c>
      <c r="E10" s="61"/>
      <c r="F10" s="62" t="s">
        <v>599</v>
      </c>
      <c r="G10" s="42" t="s">
        <v>384</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3" t="b">
        <f>TRUE()</f>
        <v>1</v>
      </c>
      <c r="J10" s="44" t="b">
        <v>1</v>
      </c>
      <c r="K10" s="59"/>
      <c r="L10" s="45" t="b">
        <v>0</v>
      </c>
      <c r="M10" s="46" t="str">
        <f t="shared" si="0"/>
        <v/>
      </c>
      <c r="N10" s="46" t="str">
        <f t="shared" si="1"/>
        <v/>
      </c>
      <c r="O10" s="47" t="str">
        <f t="shared" si="2"/>
        <v/>
      </c>
      <c r="P10" t="str">
        <f t="shared" si="3"/>
        <v/>
      </c>
      <c r="Q10" t="str">
        <f t="shared" si="4"/>
        <v/>
      </c>
      <c r="R10" t="str">
        <f t="shared" si="5"/>
        <v/>
      </c>
      <c r="S10" t="str">
        <f t="shared" si="6"/>
        <v/>
      </c>
      <c r="T10" t="str">
        <f t="shared" si="7"/>
        <v/>
      </c>
      <c r="U10" t="str">
        <f t="shared" si="8"/>
        <v/>
      </c>
      <c r="V10" s="42">
        <f>MATCH(G10,options!$D$1:$D$20,0)</f>
        <v>7</v>
      </c>
    </row>
    <row r="11" spans="1:22" ht="18" x14ac:dyDescent="0.2">
      <c r="A11" s="38" t="s">
        <v>385</v>
      </c>
      <c r="B11" s="40">
        <v>150</v>
      </c>
      <c r="C11" s="41" t="b">
        <f>FALSE()</f>
        <v>0</v>
      </c>
      <c r="D11" s="41" t="b">
        <f>FALSE()</f>
        <v>0</v>
      </c>
      <c r="E11" s="61"/>
      <c r="F11" s="62" t="s">
        <v>600</v>
      </c>
      <c r="G11" s="42" t="s">
        <v>386</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43" t="b">
        <f>TRUE()</f>
        <v>1</v>
      </c>
      <c r="J11" s="44" t="b">
        <v>1</v>
      </c>
      <c r="K11" s="59"/>
      <c r="L11" s="45" t="b">
        <v>0</v>
      </c>
      <c r="M11" s="46" t="str">
        <f t="shared" si="0"/>
        <v/>
      </c>
      <c r="N11" s="46" t="str">
        <f t="shared" si="1"/>
        <v/>
      </c>
      <c r="O11" s="46"/>
      <c r="P11" t="str">
        <f t="shared" si="3"/>
        <v/>
      </c>
      <c r="Q11" t="str">
        <f t="shared" si="4"/>
        <v/>
      </c>
      <c r="R11" t="str">
        <f t="shared" si="5"/>
        <v/>
      </c>
      <c r="S11" t="str">
        <f t="shared" si="6"/>
        <v/>
      </c>
      <c r="T11" t="str">
        <f t="shared" si="7"/>
        <v/>
      </c>
      <c r="U11" t="str">
        <f t="shared" si="8"/>
        <v/>
      </c>
      <c r="V11" s="42">
        <f>MATCH(G11,options!$D$1:$D$20,0)</f>
        <v>8</v>
      </c>
    </row>
    <row r="12" spans="1:22" ht="18" x14ac:dyDescent="0.2">
      <c r="B12" s="50"/>
      <c r="C12" s="41" t="b">
        <f>FALSE()</f>
        <v>0</v>
      </c>
      <c r="D12" s="41" t="b">
        <f>FALSE()</f>
        <v>0</v>
      </c>
      <c r="E12" s="61"/>
      <c r="F12" s="62" t="s">
        <v>601</v>
      </c>
      <c r="G12" s="42" t="s">
        <v>387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43" t="b">
        <f>TRUE()</f>
        <v>1</v>
      </c>
      <c r="J12" s="44" t="b">
        <v>1</v>
      </c>
      <c r="K12" s="59"/>
      <c r="L12" s="45" t="b">
        <v>0</v>
      </c>
      <c r="M12" s="46" t="str">
        <f>IF(ISBLANK(K12),"",IF(L12, "https://raw.githubusercontent.com/PatrickVibild/TellusAmazonPictures/master/pictures/"&amp;K12&amp;"/1.jpg","https://download.lenovo.com/Images/Parts/"&amp;K12&amp;"/"&amp;K12&amp;"_A.jpg"))</f>
        <v/>
      </c>
      <c r="N12" s="46" t="str">
        <f>IF(ISBLANK(K12),"",IF(L12, "https://raw.githubusercontent.com/PatrickVibild/TellusAmazonPictures/master/pictures/"&amp;K12&amp;"/2.jpg","https://download.lenovo.com/Images/Parts/"&amp;K12&amp;"/"&amp;K12&amp;"_B.jpg"))</f>
        <v/>
      </c>
      <c r="O12" s="47"/>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2">
        <f>MATCH(G12,options!$D$1:$D$20,0)</f>
        <v>20</v>
      </c>
    </row>
    <row r="13" spans="1:22" ht="18" x14ac:dyDescent="0.2">
      <c r="A13" s="38" t="s">
        <v>388</v>
      </c>
      <c r="B13" s="62" t="s">
        <v>613</v>
      </c>
      <c r="C13" s="41" t="b">
        <f>FALSE()</f>
        <v>0</v>
      </c>
      <c r="D13" s="41" t="b">
        <f>FALSE()</f>
        <v>0</v>
      </c>
      <c r="E13" s="61"/>
      <c r="F13" s="62" t="s">
        <v>602</v>
      </c>
      <c r="G13" s="42" t="s">
        <v>389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43" t="b">
        <f>TRUE()</f>
        <v>1</v>
      </c>
      <c r="J13" s="44" t="b">
        <v>1</v>
      </c>
      <c r="K13" s="59"/>
      <c r="L13" s="45" t="b">
        <v>0</v>
      </c>
      <c r="M13" s="46" t="str">
        <f>IF(ISBLANK(K13),"",IF(L13, "https://raw.githubusercontent.com/PatrickVibild/TellusAmazonPictures/master/pictures/"&amp;K13&amp;"/1.jpg","https://download.lenovo.com/Images/Parts/"&amp;K13&amp;"/"&amp;K13&amp;"_A.jpg"))</f>
        <v/>
      </c>
      <c r="N13" s="46" t="str">
        <f>IF(ISBLANK(K13),"",IF(L13, "https://raw.githubusercontent.com/PatrickVibild/TellusAmazonPictures/master/pictures/"&amp;K13&amp;"/2.jpg","https://download.lenovo.com/Images/Parts/"&amp;K13&amp;"/"&amp;K13&amp;"_B.jpg"))</f>
        <v/>
      </c>
      <c r="O13" s="47" t="str">
        <f>IF(ISBLANK(K13),"",IF(L13, "https://raw.githubusercontent.com/PatrickVibild/TellusAmazonPictures/master/pictures/"&amp;K13&amp;"/3.jpg","https://download.lenovo.com/Images/Parts/"&amp;K13&amp;"/"&amp;K13&amp;"_details.jpg"))</f>
        <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2">
        <f>MATCH(G13,options!$D$1:$D$20,0)</f>
        <v>9</v>
      </c>
    </row>
    <row r="14" spans="1:22" ht="18" x14ac:dyDescent="0.2">
      <c r="A14" s="38" t="s">
        <v>390</v>
      </c>
      <c r="B14" s="62">
        <v>5714401523994</v>
      </c>
      <c r="C14" s="41" t="b">
        <f>FALSE()</f>
        <v>0</v>
      </c>
      <c r="D14" s="41" t="b">
        <f>FALSE()</f>
        <v>0</v>
      </c>
      <c r="E14" s="61"/>
      <c r="F14" s="62" t="s">
        <v>603</v>
      </c>
      <c r="G14" s="42" t="s">
        <v>391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3" t="b">
        <f>TRUE()</f>
        <v>1</v>
      </c>
      <c r="J14" s="44" t="b">
        <v>1</v>
      </c>
      <c r="K14" s="59"/>
      <c r="L14" s="45" t="b">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61"/>
      <c r="F15" s="62" t="s">
        <v>604</v>
      </c>
      <c r="G15" s="42" t="s">
        <v>392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3" t="b">
        <f>TRUE()</f>
        <v>1</v>
      </c>
      <c r="J15" s="44" t="b">
        <v>1</v>
      </c>
      <c r="K15" s="37"/>
      <c r="L15" s="45" t="b">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2">
        <f>MATCH(G15,options!$D$1:$D$20,0)</f>
        <v>10</v>
      </c>
    </row>
    <row r="16" spans="1:22" ht="18" x14ac:dyDescent="0.2">
      <c r="A16" s="38" t="s">
        <v>393</v>
      </c>
      <c r="B16" s="39" t="s">
        <v>394</v>
      </c>
      <c r="C16" s="41" t="b">
        <f>FALSE()</f>
        <v>0</v>
      </c>
      <c r="D16" s="41" t="b">
        <f>FALSE()</f>
        <v>0</v>
      </c>
      <c r="E16" s="61"/>
      <c r="F16" s="62" t="s">
        <v>605</v>
      </c>
      <c r="G16" s="42" t="s">
        <v>395</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3" t="b">
        <f>TRUE()</f>
        <v>1</v>
      </c>
      <c r="J16" s="44" t="b">
        <v>1</v>
      </c>
      <c r="K16" s="59"/>
      <c r="L16" s="45" t="b">
        <v>0</v>
      </c>
      <c r="M16" s="46" t="str">
        <f t="shared" ref="M16" si="9">IF(ISBLANK(K16),"",IF(L16, "https://raw.githubusercontent.com/PatrickVibild/TellusAmazonPictures/master/pictures/"&amp;K16&amp;"/1.jpg","https://download.lenovo.com/Images/Parts/"&amp;K16&amp;"/"&amp;K16&amp;"_A.jpg"))</f>
        <v/>
      </c>
      <c r="N16" s="46" t="str">
        <f t="shared" ref="N16" si="10">IF(ISBLANK(K16),"",IF(L16, "https://raw.githubusercontent.com/PatrickVibild/TellusAmazonPictures/master/pictures/"&amp;K16&amp;"/2.jpg","https://download.lenovo.com/Images/Parts/"&amp;K16&amp;"/"&amp;K16&amp;"_B.jpg"))</f>
        <v/>
      </c>
      <c r="O16" s="47"/>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61"/>
      <c r="F17" s="62" t="s">
        <v>606</v>
      </c>
      <c r="G17" s="42" t="s">
        <v>396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3" t="b">
        <f>TRUE()</f>
        <v>1</v>
      </c>
      <c r="J17" s="44" t="b">
        <v>1</v>
      </c>
      <c r="K17" s="37"/>
      <c r="L17" s="45" t="b">
        <v>0</v>
      </c>
      <c r="M17" s="46" t="str">
        <f>IF(ISBLANK(K17),"",IF(L17, "https://raw.githubusercontent.com/PatrickVibild/TellusAmazonPictures/master/pictures/"&amp;K17&amp;"/1.jpg","https://download.lenovo.com/Images/Parts/"&amp;K17&amp;"/"&amp;K17&amp;"_A.jpg"))</f>
        <v/>
      </c>
      <c r="N17" s="46" t="str">
        <f>IF(ISBLANK(K17),"",IF(L17, "https://raw.githubusercontent.com/PatrickVibild/TellusAmazonPictures/master/pictures/"&amp;K17&amp;"/2.jpg","https://download.lenovo.com/Images/Parts/"&amp;K17&amp;"/"&amp;K17&amp;"_B.jpg"))</f>
        <v/>
      </c>
      <c r="O17" s="47" t="str">
        <f>IF(ISBLANK(K17),"",IF(L17, "https://raw.githubusercontent.com/PatrickVibild/TellusAmazonPictures/master/pictures/"&amp;K17&amp;"/3.jpg","https://download.lenovo.com/Images/Parts/"&amp;K17&amp;"/"&amp;K17&amp;"_details.jpg"))</f>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2">
        <f>MATCH(G17,options!$D$1:$D$20,0)</f>
        <v>12</v>
      </c>
    </row>
    <row r="18" spans="1:22" ht="18" x14ac:dyDescent="0.2">
      <c r="A18" s="38" t="s">
        <v>397</v>
      </c>
      <c r="B18" s="40">
        <v>5</v>
      </c>
      <c r="C18" s="41" t="b">
        <f>FALSE()</f>
        <v>0</v>
      </c>
      <c r="D18" s="41" t="b">
        <f>FALSE()</f>
        <v>0</v>
      </c>
      <c r="E18" s="61"/>
      <c r="F18" s="62" t="s">
        <v>607</v>
      </c>
      <c r="G18" s="42" t="s">
        <v>398</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3" t="b">
        <f>TRUE()</f>
        <v>1</v>
      </c>
      <c r="J18" s="44" t="b">
        <v>1</v>
      </c>
      <c r="K18" s="59"/>
      <c r="L18" s="45" t="b">
        <v>0</v>
      </c>
      <c r="M18" s="46" t="str">
        <f>IF(ISBLANK(K18),"",IF(L18, "https://raw.githubusercontent.com/PatrickVibild/TellusAmazonPictures/master/pictures/"&amp;K18&amp;"/1.jpg","https://download.lenovo.com/Images/Parts/"&amp;K18&amp;"/"&amp;K18&amp;"_A.jpg"))</f>
        <v/>
      </c>
      <c r="N18" s="46" t="str">
        <f>IF(ISBLANK(K18),"",IF(L18, "https://raw.githubusercontent.com/PatrickVibild/TellusAmazonPictures/master/pictures/"&amp;K18&amp;"/2.jpg","https://download.lenovo.com/Images/Parts/"&amp;K18&amp;"/"&amp;K18&amp;"_B.jpg"))</f>
        <v/>
      </c>
      <c r="O18" s="47"/>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2">
        <f>MATCH(G18,options!$D$1:$D$20,0)</f>
        <v>13</v>
      </c>
    </row>
    <row r="19" spans="1:22" ht="18" x14ac:dyDescent="0.2">
      <c r="B19" s="50"/>
      <c r="C19" s="41" t="b">
        <f>FALSE()</f>
        <v>0</v>
      </c>
      <c r="D19" s="41" t="b">
        <f>FALSE()</f>
        <v>0</v>
      </c>
      <c r="E19" s="61"/>
      <c r="F19" s="62" t="s">
        <v>608</v>
      </c>
      <c r="G19" s="42" t="s">
        <v>399</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3" t="b">
        <f>TRUE()</f>
        <v>1</v>
      </c>
      <c r="J19" s="44" t="b">
        <v>1</v>
      </c>
      <c r="K19" s="59"/>
      <c r="L19" s="45" t="b">
        <v>0</v>
      </c>
      <c r="M19" s="46" t="str">
        <f t="shared" si="0"/>
        <v/>
      </c>
      <c r="N19" s="46" t="str">
        <f t="shared" si="1"/>
        <v/>
      </c>
      <c r="O19" s="47"/>
      <c r="P19" t="str">
        <f t="shared" si="3"/>
        <v/>
      </c>
      <c r="Q19" t="str">
        <f t="shared" si="4"/>
        <v/>
      </c>
      <c r="R19" t="str">
        <f t="shared" si="5"/>
        <v/>
      </c>
      <c r="S19" t="str">
        <f t="shared" si="6"/>
        <v/>
      </c>
      <c r="T19" t="str">
        <f t="shared" si="7"/>
        <v/>
      </c>
      <c r="U19" t="str">
        <f t="shared" si="8"/>
        <v/>
      </c>
      <c r="V19" s="42">
        <f>MATCH(G19,options!$D$1:$D$20,0)</f>
        <v>14</v>
      </c>
    </row>
    <row r="20" spans="1:22" ht="18" x14ac:dyDescent="0.2">
      <c r="A20" s="38" t="s">
        <v>400</v>
      </c>
      <c r="B20" s="51" t="s">
        <v>401</v>
      </c>
      <c r="C20" s="41" t="b">
        <f>FALSE()</f>
        <v>0</v>
      </c>
      <c r="D20" s="41" t="b">
        <f>FALSE()</f>
        <v>0</v>
      </c>
      <c r="E20" s="61"/>
      <c r="F20" s="62" t="s">
        <v>609</v>
      </c>
      <c r="G20" s="42"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3" t="b">
        <f>TRUE()</f>
        <v>1</v>
      </c>
      <c r="J20" s="44" t="b">
        <v>1</v>
      </c>
      <c r="K20" s="59"/>
      <c r="L20" s="45" t="b">
        <v>0</v>
      </c>
      <c r="M20" s="46" t="str">
        <f t="shared" si="0"/>
        <v/>
      </c>
      <c r="N20" s="46" t="str">
        <f t="shared" si="1"/>
        <v/>
      </c>
      <c r="O20" s="47"/>
      <c r="P20" t="str">
        <f t="shared" si="3"/>
        <v/>
      </c>
      <c r="Q20" t="str">
        <f t="shared" si="4"/>
        <v/>
      </c>
      <c r="R20" t="str">
        <f t="shared" si="5"/>
        <v/>
      </c>
      <c r="S20" t="str">
        <f t="shared" si="6"/>
        <v/>
      </c>
      <c r="T20" t="str">
        <f t="shared" si="7"/>
        <v/>
      </c>
      <c r="U20" t="str">
        <f t="shared" si="8"/>
        <v/>
      </c>
      <c r="V20" s="42">
        <f>MATCH(G20,options!$D$1:$D$20,0)</f>
        <v>15</v>
      </c>
    </row>
    <row r="21" spans="1:22" ht="18" x14ac:dyDescent="0.2">
      <c r="B21" s="50"/>
      <c r="C21" s="41" t="b">
        <f>FALSE()</f>
        <v>0</v>
      </c>
      <c r="D21" s="41" t="b">
        <v>1</v>
      </c>
      <c r="E21" s="61">
        <v>5714401523185</v>
      </c>
      <c r="F21" s="62" t="s">
        <v>610</v>
      </c>
      <c r="G21" s="42" t="s">
        <v>403</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3" t="b">
        <f>TRUE()</f>
        <v>1</v>
      </c>
      <c r="J21" s="44" t="b">
        <v>1</v>
      </c>
      <c r="K21" s="59"/>
      <c r="L21" s="45" t="b">
        <v>0</v>
      </c>
      <c r="M21" s="46" t="str">
        <f t="shared" si="0"/>
        <v/>
      </c>
      <c r="N21" s="46" t="str">
        <f t="shared" si="1"/>
        <v/>
      </c>
      <c r="O21" s="47" t="str">
        <f t="shared" si="2"/>
        <v/>
      </c>
      <c r="P21" t="str">
        <f t="shared" si="3"/>
        <v/>
      </c>
      <c r="Q21" t="str">
        <f t="shared" si="4"/>
        <v/>
      </c>
      <c r="R21" t="str">
        <f t="shared" si="5"/>
        <v/>
      </c>
      <c r="S21" t="str">
        <f t="shared" si="6"/>
        <v/>
      </c>
      <c r="T21" t="str">
        <f t="shared" si="7"/>
        <v/>
      </c>
      <c r="U21" t="str">
        <f t="shared" si="8"/>
        <v/>
      </c>
      <c r="V21" s="42">
        <f>MATCH(G21,options!$D$1:$D$20,0)</f>
        <v>16</v>
      </c>
    </row>
    <row r="22" spans="1:22" ht="14" x14ac:dyDescent="0.15">
      <c r="B22" s="50"/>
      <c r="C22" s="41" t="b">
        <f>FALSE()</f>
        <v>0</v>
      </c>
      <c r="D22" s="41" t="b">
        <f>FALSE()</f>
        <v>0</v>
      </c>
      <c r="E22" s="61"/>
      <c r="F22" s="62" t="s">
        <v>611</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43" t="b">
        <f>TRUE()</f>
        <v>1</v>
      </c>
      <c r="J22" s="44" t="b">
        <v>1</v>
      </c>
      <c r="K22" s="37"/>
      <c r="L22" s="45" t="b">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57" x14ac:dyDescent="0.2">
      <c r="A23" s="38" t="s">
        <v>405</v>
      </c>
      <c r="B23" s="39"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1" t="b">
        <v>1</v>
      </c>
      <c r="D23" s="41" t="b">
        <f>FALSE()</f>
        <v>0</v>
      </c>
      <c r="E23" s="61">
        <v>5714401523208</v>
      </c>
      <c r="F23" s="62" t="s">
        <v>612</v>
      </c>
      <c r="G23" s="42" t="s">
        <v>406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3" t="b">
        <f>TRUE()</f>
        <v>1</v>
      </c>
      <c r="J23" s="44" t="b">
        <v>1</v>
      </c>
      <c r="K23" s="59" t="s">
        <v>615</v>
      </c>
      <c r="L23" s="45" t="b">
        <v>1</v>
      </c>
      <c r="M23" s="46" t="str">
        <f t="shared" si="0"/>
        <v>https://raw.githubusercontent.com/PatrickVibild/TellusAmazonPictures/master/pictures/Lenovo/P52/BL/US/1.jpg</v>
      </c>
      <c r="N23" s="46" t="str">
        <f t="shared" si="1"/>
        <v>https://raw.githubusercontent.com/PatrickVibild/TellusAmazonPictures/master/pictures/Lenovo/P52/BL/US/2.jpg</v>
      </c>
      <c r="O23" s="47" t="str">
        <f t="shared" si="2"/>
        <v>https://raw.githubusercontent.com/PatrickVibild/TellusAmazonPictures/master/pictures/Lenovo/P52/BL/US/3.jpg</v>
      </c>
      <c r="P23" t="str">
        <f t="shared" si="3"/>
        <v>https://raw.githubusercontent.com/PatrickVibild/TellusAmazonPictures/master/pictures/Lenovo/P52/BL/US/4.jpg</v>
      </c>
      <c r="Q23" t="str">
        <f t="shared" si="4"/>
        <v>https://raw.githubusercontent.com/PatrickVibild/TellusAmazonPictures/master/pictures/Lenovo/P52/BL/US/5.jpg</v>
      </c>
      <c r="R23" t="str">
        <f t="shared" si="5"/>
        <v>https://raw.githubusercontent.com/PatrickVibild/TellusAmazonPictures/master/pictures/Lenovo/P52/BL/US/6.jpg</v>
      </c>
      <c r="S23" t="str">
        <f t="shared" si="6"/>
        <v>https://raw.githubusercontent.com/PatrickVibild/TellusAmazonPictures/master/pictures/Lenovo/P52/BL/US/7.jpg</v>
      </c>
      <c r="T23" t="str">
        <f t="shared" si="7"/>
        <v>https://raw.githubusercontent.com/PatrickVibild/TellusAmazonPictures/master/pictures/Lenovo/P52/BL/US/8.jpg</v>
      </c>
      <c r="U23" t="str">
        <f t="shared" si="8"/>
        <v>https://raw.githubusercontent.com/PatrickVibild/TellusAmazonPictures/master/pictures/Lenovo/P52/BL/US/9.jpg</v>
      </c>
      <c r="V23" s="42">
        <f>MATCH(G23,options!$D$1:$D$20,0)</f>
        <v>18</v>
      </c>
    </row>
    <row r="24" spans="1:22" ht="57" x14ac:dyDescent="0.2">
      <c r="A24" s="38" t="s">
        <v>407</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58"/>
      <c r="F24" s="37"/>
      <c r="G24" s="42"/>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3"/>
      <c r="J24" s="44"/>
      <c r="K24" s="37"/>
      <c r="L24" s="45" t="b">
        <f>FALSE()</f>
        <v>0</v>
      </c>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t="e">
        <f>MATCH(G24,options!$D$1:$D$20,0)</f>
        <v>#N/A</v>
      </c>
    </row>
    <row r="25" spans="1:22" ht="43" x14ac:dyDescent="0.2">
      <c r="A25" s="38" t="s">
        <v>408</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58"/>
      <c r="F25" s="37"/>
      <c r="G25" s="42"/>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3"/>
      <c r="J25" s="44"/>
      <c r="K25" s="37"/>
      <c r="L25" s="45" t="b">
        <f>FALSE()</f>
        <v>0</v>
      </c>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t="e">
        <f>MATCH(G25,options!$D$1:$D$20,0)</f>
        <v>#N/A</v>
      </c>
    </row>
    <row r="26" spans="1:22" ht="15" x14ac:dyDescent="0.2">
      <c r="A26" s="38" t="s">
        <v>409</v>
      </c>
      <c r="B26" s="39" t="str">
        <f>IF(Values!$B$36=English!$B$2,English!B6, IF(Values!$B$36=German!$B$2,German!B6, IF(Values!$B$36=Italian!$B$2,Italian!B6, IF(Values!$B$36=Spanish!$B$2, Spanish!B6, IF(Values!$B$36=French!$B$2, French!B6, IF(Values!$B$36=Dutch!$B$2,Dutch!B6, IF(Values!$B$36=English!$D$32, English!D36, 0)))))))</f>
        <v>👉 LAYOUT – {flag} {language} backlit.</v>
      </c>
      <c r="E26" s="58"/>
      <c r="F26" s="37"/>
      <c r="G26" s="42"/>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3"/>
      <c r="J26" s="44"/>
      <c r="K26" s="37"/>
      <c r="L26" s="45" t="b">
        <f>FALSE()</f>
        <v>0</v>
      </c>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t="e">
        <f>MATCH(G26,options!$D$1:$D$20,0)</f>
        <v>#N/A</v>
      </c>
    </row>
    <row r="27" spans="1:22" ht="43" x14ac:dyDescent="0.2">
      <c r="A27" s="38" t="s">
        <v>408</v>
      </c>
      <c r="B27" s="39"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58"/>
      <c r="F27" s="37"/>
      <c r="G27" s="42"/>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3"/>
      <c r="J27" s="44"/>
      <c r="K27" s="37"/>
      <c r="L27" s="45" t="b">
        <f>FALSE()</f>
        <v>0</v>
      </c>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t="e">
        <f>MATCH(G27,options!$D$1:$D$20,0)</f>
        <v>#N/A</v>
      </c>
    </row>
    <row r="28" spans="1:22" ht="15" x14ac:dyDescent="0.2">
      <c r="B28" s="52"/>
      <c r="E28" s="58"/>
      <c r="F28" s="37"/>
      <c r="G28" s="42"/>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3"/>
      <c r="J28" s="44"/>
      <c r="K28" s="37"/>
      <c r="L28" s="45" t="b">
        <f>FALSE()</f>
        <v>0</v>
      </c>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t="e">
        <f>MATCH(G28,options!$D$1:$D$20,0)</f>
        <v>#N/A</v>
      </c>
    </row>
    <row r="29" spans="1:22" ht="57" x14ac:dyDescent="0.2">
      <c r="A29" s="38" t="s">
        <v>410</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E29" s="58"/>
      <c r="F29" s="37"/>
      <c r="G29" s="42"/>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3"/>
      <c r="J29" s="44"/>
      <c r="K29" s="46"/>
      <c r="L29" s="45" t="b">
        <f>FALSE()</f>
        <v>0</v>
      </c>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t="e">
        <f>MATCH(G29,options!$D$1:$D$20,0)</f>
        <v>#N/A</v>
      </c>
    </row>
    <row r="30" spans="1:22" ht="15" x14ac:dyDescent="0.2">
      <c r="B30" s="52"/>
      <c r="E30" s="58"/>
      <c r="F30" s="37"/>
      <c r="G30" s="42"/>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3"/>
      <c r="J30" s="44"/>
      <c r="K30" s="37"/>
      <c r="L30" s="45" t="b">
        <f>FALSE()</f>
        <v>0</v>
      </c>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t="e">
        <f>MATCH(G30,options!$D$1:$D$20,0)</f>
        <v>#N/A</v>
      </c>
    </row>
    <row r="31" spans="1:22" ht="43" x14ac:dyDescent="0.2">
      <c r="A31" s="38" t="s">
        <v>411</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58"/>
      <c r="F31" s="37"/>
      <c r="G31" s="42"/>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3"/>
      <c r="J31" s="44"/>
      <c r="K31" s="37"/>
      <c r="L31" s="45" t="b">
        <f>FALSE()</f>
        <v>0</v>
      </c>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t="e">
        <f>MATCH(G31,options!$D$1:$D$20,0)</f>
        <v>#N/A</v>
      </c>
    </row>
    <row r="32" spans="1:22" ht="15" x14ac:dyDescent="0.2">
      <c r="E32" s="58"/>
      <c r="F32" s="37"/>
      <c r="G32" s="42"/>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3"/>
      <c r="J32" s="44"/>
      <c r="K32" s="37"/>
      <c r="L32" s="45" t="b">
        <f>FALSE()</f>
        <v>0</v>
      </c>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t="e">
        <f>MATCH(G32,options!$D$1:$D$20,0)</f>
        <v>#N/A</v>
      </c>
    </row>
    <row r="33" spans="1:22" ht="15" x14ac:dyDescent="0.2">
      <c r="A33" s="38" t="s">
        <v>412</v>
      </c>
      <c r="B33" s="39" t="str">
        <f>IF(Values!$B$36=English!$B$2,English!B14, IF(Values!$B$36=German!$B$2,German!B14, IF(Values!$B$36=Italian!$B$2,Italian!B14, IF(Values!$B$36=Spanish!$B$2, Spanish!B14, IF(Values!$B$36=French!$B$2, French!B14, IF(Values!$B$36=Dutch!$B$2,Dutch!B14, IF(Values!$B$36=English!$D$32, English!B14, 0)))))))</f>
        <v>👉 LAYOUT -  {flag} {language} NO backlit.</v>
      </c>
      <c r="E33" s="58"/>
      <c r="F33" s="37"/>
      <c r="G33" s="42"/>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3"/>
      <c r="J33" s="44"/>
      <c r="K33" s="37"/>
      <c r="L33" s="45" t="b">
        <f>FALSE()</f>
        <v>0</v>
      </c>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t="e">
        <f>MATCH(G33,options!$D$1:$D$20,0)</f>
        <v>#N/A</v>
      </c>
    </row>
    <row r="34" spans="1:22" ht="15" x14ac:dyDescent="0.2">
      <c r="E34" s="58"/>
      <c r="F34" s="37"/>
      <c r="G34" s="42"/>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3"/>
      <c r="J34" s="44"/>
      <c r="K34" s="37"/>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t="e">
        <f>MATCH(G34,options!$D$1:$D$20,0)</f>
        <v>#N/A</v>
      </c>
    </row>
    <row r="35" spans="1:22" ht="15" x14ac:dyDescent="0.2">
      <c r="E35" s="58"/>
      <c r="F35" s="37"/>
      <c r="G35" s="42"/>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3"/>
      <c r="J35" s="44"/>
      <c r="K35" s="37"/>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t="e">
        <f>MATCH(G35,options!$D$1:$D$20,0)</f>
        <v>#N/A</v>
      </c>
    </row>
    <row r="36" spans="1:22" ht="14" x14ac:dyDescent="0.15">
      <c r="A36" s="38" t="s">
        <v>413</v>
      </c>
      <c r="B36" s="51" t="s">
        <v>414</v>
      </c>
      <c r="E36" s="37"/>
      <c r="F36" s="37"/>
      <c r="G36" s="42"/>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3"/>
      <c r="J36" s="44"/>
      <c r="K36" s="37"/>
      <c r="L36" s="45" t="b">
        <f>FALSE()</f>
        <v>0</v>
      </c>
      <c r="M36" s="46" t="str">
        <f t="shared" ref="M36:M67" si="11">IF(ISBLANK(K36),"",IF(L36, "https://raw.githubusercontent.com/PatrickVibild/TellusAmazonPictures/master/pictures/"&amp;K36&amp;"/1.jpg","https://download.lenovo.com/Images/Parts/"&amp;K36&amp;"/"&amp;K36&amp;"_A.jpg"))</f>
        <v/>
      </c>
      <c r="N36" s="46" t="str">
        <f t="shared" ref="N36:N67" si="12">IF(ISBLANK(K36),"",IF(L36, "https://raw.githubusercontent.com/PatrickVibild/TellusAmazonPictures/master/pictures/"&amp;K36&amp;"/2.jpg","https://download.lenovo.com/Images/Parts/"&amp;K36&amp;"/"&amp;K36&amp;"_B.jpg"))</f>
        <v/>
      </c>
      <c r="O36" s="47"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2" t="e">
        <f>MATCH(G36,options!$D$1:$D$20,0)</f>
        <v>#N/A</v>
      </c>
    </row>
    <row r="37" spans="1:22" ht="14" x14ac:dyDescent="0.15">
      <c r="A37" t="s">
        <v>415</v>
      </c>
      <c r="B37" s="51" t="s">
        <v>406</v>
      </c>
      <c r="E37" s="37"/>
      <c r="F37" s="37"/>
      <c r="G37" s="42"/>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3"/>
      <c r="J37" s="44"/>
      <c r="K37" s="37"/>
      <c r="L37" s="45" t="b">
        <f>FALSE()</f>
        <v>0</v>
      </c>
      <c r="M37" s="46" t="str">
        <f t="shared" si="11"/>
        <v/>
      </c>
      <c r="N37" s="46" t="str">
        <f t="shared" si="12"/>
        <v/>
      </c>
      <c r="O37" s="47" t="str">
        <f t="shared" si="13"/>
        <v/>
      </c>
      <c r="P37" t="str">
        <f t="shared" si="14"/>
        <v/>
      </c>
      <c r="Q37" t="str">
        <f t="shared" si="15"/>
        <v/>
      </c>
      <c r="R37" t="str">
        <f t="shared" si="16"/>
        <v/>
      </c>
      <c r="S37" t="str">
        <f t="shared" si="17"/>
        <v/>
      </c>
      <c r="T37" t="str">
        <f t="shared" si="18"/>
        <v/>
      </c>
      <c r="U37" t="str">
        <f t="shared" si="19"/>
        <v/>
      </c>
      <c r="V37" s="42" t="e">
        <f>MATCH(G37,options!$D$1:$D$20,0)</f>
        <v>#N/A</v>
      </c>
    </row>
    <row r="38" spans="1:22" x14ac:dyDescent="0.15">
      <c r="E38" s="37"/>
      <c r="F38" s="37"/>
      <c r="G38" s="42"/>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3"/>
      <c r="J38" s="44"/>
      <c r="K38" s="37"/>
      <c r="L38" s="45" t="b">
        <f>FALSE()</f>
        <v>0</v>
      </c>
      <c r="M38" s="46" t="str">
        <f t="shared" si="11"/>
        <v/>
      </c>
      <c r="N38" s="46" t="str">
        <f t="shared" si="12"/>
        <v/>
      </c>
      <c r="O38" s="47" t="str">
        <f t="shared" si="13"/>
        <v/>
      </c>
      <c r="P38" t="str">
        <f t="shared" si="14"/>
        <v/>
      </c>
      <c r="Q38" t="str">
        <f t="shared" si="15"/>
        <v/>
      </c>
      <c r="R38" t="str">
        <f t="shared" si="16"/>
        <v/>
      </c>
      <c r="S38" t="str">
        <f t="shared" si="17"/>
        <v/>
      </c>
      <c r="T38" t="str">
        <f t="shared" si="18"/>
        <v/>
      </c>
      <c r="U38" t="str">
        <f t="shared" si="19"/>
        <v/>
      </c>
      <c r="V38" s="42" t="e">
        <f>MATCH(G38,options!$D$1:$D$20,0)</f>
        <v>#N/A</v>
      </c>
    </row>
    <row r="39" spans="1:22" x14ac:dyDescent="0.15">
      <c r="E39" s="37"/>
      <c r="F39" s="37"/>
      <c r="G39" s="42"/>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3"/>
      <c r="J39" s="44"/>
      <c r="K39" s="37"/>
      <c r="L39" s="45" t="b">
        <f>FALSE()</f>
        <v>0</v>
      </c>
      <c r="M39" s="46" t="str">
        <f t="shared" si="11"/>
        <v/>
      </c>
      <c r="N39" s="46" t="str">
        <f t="shared" si="12"/>
        <v/>
      </c>
      <c r="O39" s="47" t="str">
        <f t="shared" si="13"/>
        <v/>
      </c>
      <c r="P39" t="str">
        <f t="shared" si="14"/>
        <v/>
      </c>
      <c r="Q39" t="str">
        <f t="shared" si="15"/>
        <v/>
      </c>
      <c r="R39" t="str">
        <f t="shared" si="16"/>
        <v/>
      </c>
      <c r="S39" t="str">
        <f t="shared" si="17"/>
        <v/>
      </c>
      <c r="T39" t="str">
        <f t="shared" si="18"/>
        <v/>
      </c>
      <c r="U39" t="str">
        <f t="shared" si="19"/>
        <v/>
      </c>
      <c r="V39" s="42" t="e">
        <f>MATCH(G39,options!$D$1:$D$20,0)</f>
        <v>#N/A</v>
      </c>
    </row>
    <row r="40" spans="1:22" x14ac:dyDescent="0.15">
      <c r="E40" s="37"/>
      <c r="F40" s="37"/>
      <c r="G40" s="42"/>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3"/>
      <c r="J40" s="44"/>
      <c r="K40" s="37"/>
      <c r="L40" s="45" t="b">
        <f>FALSE()</f>
        <v>0</v>
      </c>
      <c r="M40" s="46" t="str">
        <f t="shared" si="11"/>
        <v/>
      </c>
      <c r="N40" s="46" t="str">
        <f t="shared" si="12"/>
        <v/>
      </c>
      <c r="O40" s="47" t="str">
        <f t="shared" si="13"/>
        <v/>
      </c>
      <c r="P40" t="str">
        <f t="shared" si="14"/>
        <v/>
      </c>
      <c r="Q40" t="str">
        <f t="shared" si="15"/>
        <v/>
      </c>
      <c r="R40" t="str">
        <f t="shared" si="16"/>
        <v/>
      </c>
      <c r="S40" t="str">
        <f t="shared" si="17"/>
        <v/>
      </c>
      <c r="T40" t="str">
        <f t="shared" si="18"/>
        <v/>
      </c>
      <c r="U40" t="str">
        <f t="shared" si="19"/>
        <v/>
      </c>
      <c r="V40" s="42" t="e">
        <f>MATCH(G40,options!$D$1:$D$20,0)</f>
        <v>#N/A</v>
      </c>
    </row>
    <row r="41" spans="1:22" x14ac:dyDescent="0.15">
      <c r="E41" s="37"/>
      <c r="F41" s="37"/>
      <c r="G41" s="42"/>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3"/>
      <c r="J41" s="44"/>
      <c r="K41" s="37"/>
      <c r="L41" s="45" t="b">
        <f>FALSE()</f>
        <v>0</v>
      </c>
      <c r="M41" s="46" t="str">
        <f t="shared" si="11"/>
        <v/>
      </c>
      <c r="N41" s="46" t="str">
        <f t="shared" si="12"/>
        <v/>
      </c>
      <c r="O41" s="47" t="str">
        <f t="shared" si="13"/>
        <v/>
      </c>
      <c r="P41" t="str">
        <f t="shared" si="14"/>
        <v/>
      </c>
      <c r="Q41" t="str">
        <f t="shared" si="15"/>
        <v/>
      </c>
      <c r="R41" t="str">
        <f t="shared" si="16"/>
        <v/>
      </c>
      <c r="S41" t="str">
        <f t="shared" si="17"/>
        <v/>
      </c>
      <c r="T41" t="str">
        <f t="shared" si="18"/>
        <v/>
      </c>
      <c r="U41" t="str">
        <f t="shared" si="19"/>
        <v/>
      </c>
      <c r="V41" s="42" t="e">
        <f>MATCH(G41,options!$D$1:$D$20,0)</f>
        <v>#N/A</v>
      </c>
    </row>
    <row r="42" spans="1:22" x14ac:dyDescent="0.15">
      <c r="E42" s="37"/>
      <c r="F42" s="37"/>
      <c r="G42" s="42"/>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3"/>
      <c r="J42" s="44"/>
      <c r="K42" s="37"/>
      <c r="L42" s="45" t="b">
        <f>FALSE()</f>
        <v>0</v>
      </c>
      <c r="M42" s="46" t="str">
        <f t="shared" si="11"/>
        <v/>
      </c>
      <c r="N42" s="46" t="str">
        <f t="shared" si="12"/>
        <v/>
      </c>
      <c r="O42" s="47" t="str">
        <f t="shared" si="13"/>
        <v/>
      </c>
      <c r="P42" t="str">
        <f t="shared" si="14"/>
        <v/>
      </c>
      <c r="Q42" t="str">
        <f t="shared" si="15"/>
        <v/>
      </c>
      <c r="R42" t="str">
        <f t="shared" si="16"/>
        <v/>
      </c>
      <c r="S42" t="str">
        <f t="shared" si="17"/>
        <v/>
      </c>
      <c r="T42" t="str">
        <f t="shared" si="18"/>
        <v/>
      </c>
      <c r="U42" t="str">
        <f t="shared" si="19"/>
        <v/>
      </c>
      <c r="V42" s="42" t="e">
        <f>MATCH(G42,options!$D$1:$D$20,0)</f>
        <v>#N/A</v>
      </c>
    </row>
    <row r="43" spans="1:22" x14ac:dyDescent="0.15">
      <c r="E43" s="37"/>
      <c r="F43" s="37"/>
      <c r="G43" s="42"/>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3"/>
      <c r="J43" s="44"/>
      <c r="K43" s="37"/>
      <c r="L43" s="45" t="b">
        <f>FALSE()</f>
        <v>0</v>
      </c>
      <c r="M43" s="46" t="str">
        <f t="shared" si="11"/>
        <v/>
      </c>
      <c r="N43" s="46" t="str">
        <f t="shared" si="12"/>
        <v/>
      </c>
      <c r="O43" s="47" t="str">
        <f t="shared" si="13"/>
        <v/>
      </c>
      <c r="P43" t="str">
        <f t="shared" si="14"/>
        <v/>
      </c>
      <c r="Q43" t="str">
        <f t="shared" si="15"/>
        <v/>
      </c>
      <c r="R43" t="str">
        <f t="shared" si="16"/>
        <v/>
      </c>
      <c r="S43" t="str">
        <f t="shared" si="17"/>
        <v/>
      </c>
      <c r="T43" t="str">
        <f t="shared" si="18"/>
        <v/>
      </c>
      <c r="U43" t="str">
        <f t="shared" si="19"/>
        <v/>
      </c>
      <c r="V43" s="42" t="e">
        <f>MATCH(G43,options!$D$1:$D$20,0)</f>
        <v>#N/A</v>
      </c>
    </row>
    <row r="44" spans="1:22" x14ac:dyDescent="0.15">
      <c r="E44" s="53"/>
      <c r="F44" s="54"/>
      <c r="G44" s="5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4"/>
      <c r="J44" s="54"/>
      <c r="K44" s="46"/>
      <c r="L44" s="46"/>
      <c r="M44" s="46" t="str">
        <f t="shared" si="11"/>
        <v/>
      </c>
      <c r="N44" s="46" t="str">
        <f t="shared" si="12"/>
        <v/>
      </c>
      <c r="O44" s="47" t="str">
        <f t="shared" si="13"/>
        <v/>
      </c>
      <c r="P44" t="str">
        <f t="shared" si="14"/>
        <v/>
      </c>
      <c r="Q44" t="str">
        <f t="shared" si="15"/>
        <v/>
      </c>
      <c r="R44" t="str">
        <f t="shared" si="16"/>
        <v/>
      </c>
      <c r="S44" t="str">
        <f t="shared" si="17"/>
        <v/>
      </c>
      <c r="T44" t="str">
        <f t="shared" si="18"/>
        <v/>
      </c>
      <c r="U44" t="str">
        <f t="shared" si="19"/>
        <v/>
      </c>
      <c r="V44" s="42" t="e">
        <f>MATCH(G44,options!$D$1:$D$20,0)</f>
        <v>#N/A</v>
      </c>
    </row>
    <row r="45" spans="1:22" x14ac:dyDescent="0.15">
      <c r="E45" s="53"/>
      <c r="F45" s="54"/>
      <c r="G45" s="5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4"/>
      <c r="J45" s="54"/>
      <c r="K45" s="46"/>
      <c r="L45" s="46"/>
      <c r="M45" s="46" t="str">
        <f t="shared" si="11"/>
        <v/>
      </c>
      <c r="N45" s="46" t="str">
        <f t="shared" si="12"/>
        <v/>
      </c>
      <c r="O45" s="47" t="str">
        <f t="shared" si="13"/>
        <v/>
      </c>
      <c r="P45" t="str">
        <f t="shared" si="14"/>
        <v/>
      </c>
      <c r="Q45" t="str">
        <f t="shared" si="15"/>
        <v/>
      </c>
      <c r="R45" t="str">
        <f t="shared" si="16"/>
        <v/>
      </c>
      <c r="S45" t="str">
        <f t="shared" si="17"/>
        <v/>
      </c>
      <c r="T45" t="str">
        <f t="shared" si="18"/>
        <v/>
      </c>
      <c r="U45" t="str">
        <f t="shared" si="19"/>
        <v/>
      </c>
      <c r="V45" s="42" t="e">
        <f>MATCH(G45,options!$D$1:$D$20,0)</f>
        <v>#N/A</v>
      </c>
    </row>
    <row r="46" spans="1:22" x14ac:dyDescent="0.15">
      <c r="E46" s="53"/>
      <c r="F46" s="54"/>
      <c r="G46" s="5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4"/>
      <c r="J46" s="54"/>
      <c r="K46" s="46"/>
      <c r="L46" s="46"/>
      <c r="M46" s="46" t="str">
        <f t="shared" si="11"/>
        <v/>
      </c>
      <c r="N46" s="46" t="str">
        <f t="shared" si="12"/>
        <v/>
      </c>
      <c r="O46" s="47" t="str">
        <f t="shared" si="13"/>
        <v/>
      </c>
      <c r="P46" t="str">
        <f t="shared" si="14"/>
        <v/>
      </c>
      <c r="Q46" t="str">
        <f t="shared" si="15"/>
        <v/>
      </c>
      <c r="R46" t="str">
        <f t="shared" si="16"/>
        <v/>
      </c>
      <c r="S46" t="str">
        <f t="shared" si="17"/>
        <v/>
      </c>
      <c r="T46" t="str">
        <f t="shared" si="18"/>
        <v/>
      </c>
      <c r="U46" t="str">
        <f t="shared" si="19"/>
        <v/>
      </c>
      <c r="V46" s="42" t="e">
        <f>MATCH(G46,options!$D$1:$D$20,0)</f>
        <v>#N/A</v>
      </c>
    </row>
    <row r="47" spans="1:22" x14ac:dyDescent="0.15">
      <c r="E47" s="53"/>
      <c r="F47" s="54"/>
      <c r="G47" s="5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4"/>
      <c r="J47" s="54"/>
      <c r="K47" s="46"/>
      <c r="L47" s="46"/>
      <c r="M47" s="46" t="str">
        <f t="shared" si="11"/>
        <v/>
      </c>
      <c r="N47" s="46" t="str">
        <f t="shared" si="12"/>
        <v/>
      </c>
      <c r="O47" s="47" t="str">
        <f t="shared" si="13"/>
        <v/>
      </c>
      <c r="P47" t="str">
        <f t="shared" si="14"/>
        <v/>
      </c>
      <c r="Q47" t="str">
        <f t="shared" si="15"/>
        <v/>
      </c>
      <c r="R47" t="str">
        <f t="shared" si="16"/>
        <v/>
      </c>
      <c r="S47" t="str">
        <f t="shared" si="17"/>
        <v/>
      </c>
      <c r="T47" t="str">
        <f t="shared" si="18"/>
        <v/>
      </c>
      <c r="U47" t="str">
        <f t="shared" si="19"/>
        <v/>
      </c>
      <c r="V47" s="42" t="e">
        <f>MATCH(G47,options!$D$1:$D$20,0)</f>
        <v>#N/A</v>
      </c>
    </row>
    <row r="48" spans="1:22" x14ac:dyDescent="0.15">
      <c r="E48" s="53"/>
      <c r="F48" s="54"/>
      <c r="G48" s="5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4"/>
      <c r="J48" s="54"/>
      <c r="K48" s="46"/>
      <c r="L48" s="46"/>
      <c r="M48" s="46" t="str">
        <f t="shared" si="11"/>
        <v/>
      </c>
      <c r="N48" s="46" t="str">
        <f t="shared" si="12"/>
        <v/>
      </c>
      <c r="O48" s="47" t="str">
        <f t="shared" si="13"/>
        <v/>
      </c>
      <c r="P48" t="str">
        <f t="shared" si="14"/>
        <v/>
      </c>
      <c r="Q48" t="str">
        <f t="shared" si="15"/>
        <v/>
      </c>
      <c r="R48" t="str">
        <f t="shared" si="16"/>
        <v/>
      </c>
      <c r="S48" t="str">
        <f t="shared" si="17"/>
        <v/>
      </c>
      <c r="T48" t="str">
        <f t="shared" si="18"/>
        <v/>
      </c>
      <c r="U48" t="str">
        <f t="shared" si="19"/>
        <v/>
      </c>
      <c r="V48" s="42" t="e">
        <f>MATCH(G48,options!$D$1:$D$20,0)</f>
        <v>#N/A</v>
      </c>
    </row>
    <row r="49" spans="5:22" x14ac:dyDescent="0.15">
      <c r="E49" s="53"/>
      <c r="F49" s="54"/>
      <c r="G49" s="5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4"/>
      <c r="J49" s="54"/>
      <c r="K49" s="46"/>
      <c r="L49" s="46"/>
      <c r="M49" s="46" t="str">
        <f t="shared" si="11"/>
        <v/>
      </c>
      <c r="N49" s="46" t="str">
        <f t="shared" si="12"/>
        <v/>
      </c>
      <c r="O49" s="47" t="str">
        <f t="shared" si="13"/>
        <v/>
      </c>
      <c r="P49" t="str">
        <f t="shared" si="14"/>
        <v/>
      </c>
      <c r="Q49" t="str">
        <f t="shared" si="15"/>
        <v/>
      </c>
      <c r="R49" t="str">
        <f t="shared" si="16"/>
        <v/>
      </c>
      <c r="S49" t="str">
        <f t="shared" si="17"/>
        <v/>
      </c>
      <c r="T49" t="str">
        <f t="shared" si="18"/>
        <v/>
      </c>
      <c r="U49" t="str">
        <f t="shared" si="19"/>
        <v/>
      </c>
      <c r="V49" s="42" t="e">
        <f>MATCH(G49,options!$D$1:$D$20,0)</f>
        <v>#N/A</v>
      </c>
    </row>
    <row r="50" spans="5:22" x14ac:dyDescent="0.15">
      <c r="E50" s="53"/>
      <c r="F50" s="54"/>
      <c r="G50" s="5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4"/>
      <c r="J50" s="54"/>
      <c r="K50" s="46"/>
      <c r="L50" s="46"/>
      <c r="M50" s="46" t="str">
        <f t="shared" si="11"/>
        <v/>
      </c>
      <c r="N50" s="46" t="str">
        <f t="shared" si="12"/>
        <v/>
      </c>
      <c r="O50" s="47" t="str">
        <f t="shared" si="13"/>
        <v/>
      </c>
      <c r="P50" t="str">
        <f t="shared" si="14"/>
        <v/>
      </c>
      <c r="Q50" t="str">
        <f t="shared" si="15"/>
        <v/>
      </c>
      <c r="R50" t="str">
        <f t="shared" si="16"/>
        <v/>
      </c>
      <c r="S50" t="str">
        <f t="shared" si="17"/>
        <v/>
      </c>
      <c r="T50" t="str">
        <f t="shared" si="18"/>
        <v/>
      </c>
      <c r="U50" t="str">
        <f t="shared" si="19"/>
        <v/>
      </c>
      <c r="V50" s="42" t="e">
        <f>MATCH(G50,options!$D$1:$D$20,0)</f>
        <v>#N/A</v>
      </c>
    </row>
    <row r="51" spans="5:22" x14ac:dyDescent="0.15">
      <c r="E51" s="53"/>
      <c r="F51" s="54"/>
      <c r="G51" s="5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4"/>
      <c r="J51" s="54"/>
      <c r="K51" s="46"/>
      <c r="L51" s="46"/>
      <c r="M51" s="46" t="str">
        <f t="shared" si="11"/>
        <v/>
      </c>
      <c r="N51" s="46" t="str">
        <f t="shared" si="12"/>
        <v/>
      </c>
      <c r="O51" s="47" t="str">
        <f t="shared" si="13"/>
        <v/>
      </c>
      <c r="P51" t="str">
        <f t="shared" si="14"/>
        <v/>
      </c>
      <c r="Q51" t="str">
        <f t="shared" si="15"/>
        <v/>
      </c>
      <c r="R51" t="str">
        <f t="shared" si="16"/>
        <v/>
      </c>
      <c r="S51" t="str">
        <f t="shared" si="17"/>
        <v/>
      </c>
      <c r="T51" t="str">
        <f t="shared" si="18"/>
        <v/>
      </c>
      <c r="U51" t="str">
        <f t="shared" si="19"/>
        <v/>
      </c>
      <c r="V51" s="42" t="e">
        <f>MATCH(G51,options!$D$1:$D$20,0)</f>
        <v>#N/A</v>
      </c>
    </row>
    <row r="52" spans="5:22" x14ac:dyDescent="0.15">
      <c r="E52" s="53"/>
      <c r="F52" s="54"/>
      <c r="G52" s="5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4"/>
      <c r="J52" s="54"/>
      <c r="K52" s="46"/>
      <c r="L52" s="46"/>
      <c r="M52" s="46" t="str">
        <f t="shared" si="11"/>
        <v/>
      </c>
      <c r="N52" s="46" t="str">
        <f t="shared" si="12"/>
        <v/>
      </c>
      <c r="O52" s="47" t="str">
        <f t="shared" si="13"/>
        <v/>
      </c>
      <c r="P52" t="str">
        <f t="shared" si="14"/>
        <v/>
      </c>
      <c r="Q52" t="str">
        <f t="shared" si="15"/>
        <v/>
      </c>
      <c r="R52" t="str">
        <f t="shared" si="16"/>
        <v/>
      </c>
      <c r="S52" t="str">
        <f t="shared" si="17"/>
        <v/>
      </c>
      <c r="T52" t="str">
        <f t="shared" si="18"/>
        <v/>
      </c>
      <c r="U52" t="str">
        <f t="shared" si="19"/>
        <v/>
      </c>
      <c r="V52" s="42" t="e">
        <f>MATCH(G52,options!$D$1:$D$20,0)</f>
        <v>#N/A</v>
      </c>
    </row>
    <row r="53" spans="5:22" x14ac:dyDescent="0.15">
      <c r="E53" s="53"/>
      <c r="F53" s="54"/>
      <c r="G53" s="5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4"/>
      <c r="J53" s="54"/>
      <c r="K53" s="46"/>
      <c r="L53" s="46"/>
      <c r="M53" s="46" t="str">
        <f t="shared" si="11"/>
        <v/>
      </c>
      <c r="N53" s="46" t="str">
        <f t="shared" si="12"/>
        <v/>
      </c>
      <c r="O53" s="47" t="str">
        <f t="shared" si="13"/>
        <v/>
      </c>
      <c r="P53" t="str">
        <f t="shared" si="14"/>
        <v/>
      </c>
      <c r="Q53" t="str">
        <f t="shared" si="15"/>
        <v/>
      </c>
      <c r="R53" t="str">
        <f t="shared" si="16"/>
        <v/>
      </c>
      <c r="S53" t="str">
        <f t="shared" si="17"/>
        <v/>
      </c>
      <c r="T53" t="str">
        <f t="shared" si="18"/>
        <v/>
      </c>
      <c r="U53" t="str">
        <f t="shared" si="19"/>
        <v/>
      </c>
      <c r="V53" s="42" t="e">
        <f>MATCH(G53,options!$D$1:$D$20,0)</f>
        <v>#N/A</v>
      </c>
    </row>
    <row r="54" spans="5:22" x14ac:dyDescent="0.15">
      <c r="E54" s="53"/>
      <c r="F54" s="54"/>
      <c r="G54" s="5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4"/>
      <c r="J54" s="54"/>
      <c r="K54" s="46"/>
      <c r="L54" s="46"/>
      <c r="M54" s="46" t="str">
        <f t="shared" si="11"/>
        <v/>
      </c>
      <c r="N54" s="46" t="str">
        <f t="shared" si="12"/>
        <v/>
      </c>
      <c r="O54" s="47" t="str">
        <f t="shared" si="13"/>
        <v/>
      </c>
      <c r="P54" t="str">
        <f t="shared" si="14"/>
        <v/>
      </c>
      <c r="Q54" t="str">
        <f t="shared" si="15"/>
        <v/>
      </c>
      <c r="R54" t="str">
        <f t="shared" si="16"/>
        <v/>
      </c>
      <c r="S54" t="str">
        <f t="shared" si="17"/>
        <v/>
      </c>
      <c r="T54" t="str">
        <f t="shared" si="18"/>
        <v/>
      </c>
      <c r="U54" t="str">
        <f t="shared" si="19"/>
        <v/>
      </c>
      <c r="V54" s="42" t="e">
        <f>MATCH(G54,options!$D$1:$D$20,0)</f>
        <v>#N/A</v>
      </c>
    </row>
    <row r="55" spans="5:22" x14ac:dyDescent="0.15">
      <c r="E55" s="53"/>
      <c r="F55" s="54"/>
      <c r="G55" s="5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4"/>
      <c r="J55" s="54"/>
      <c r="K55" s="46"/>
      <c r="L55" s="46"/>
      <c r="M55" s="46" t="str">
        <f t="shared" si="11"/>
        <v/>
      </c>
      <c r="N55" s="46" t="str">
        <f t="shared" si="12"/>
        <v/>
      </c>
      <c r="O55" s="47" t="str">
        <f t="shared" si="13"/>
        <v/>
      </c>
      <c r="P55" t="str">
        <f t="shared" si="14"/>
        <v/>
      </c>
      <c r="Q55" t="str">
        <f t="shared" si="15"/>
        <v/>
      </c>
      <c r="R55" t="str">
        <f t="shared" si="16"/>
        <v/>
      </c>
      <c r="S55" t="str">
        <f t="shared" si="17"/>
        <v/>
      </c>
      <c r="T55" t="str">
        <f t="shared" si="18"/>
        <v/>
      </c>
      <c r="U55" t="str">
        <f t="shared" si="19"/>
        <v/>
      </c>
      <c r="V55" s="42" t="e">
        <f>MATCH(G55,options!$D$1:$D$20,0)</f>
        <v>#N/A</v>
      </c>
    </row>
    <row r="56" spans="5:22" x14ac:dyDescent="0.15">
      <c r="E56" s="53"/>
      <c r="F56" s="54"/>
      <c r="G56" s="5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4"/>
      <c r="J56" s="54"/>
      <c r="K56" s="46"/>
      <c r="L56" s="46"/>
      <c r="M56" s="46" t="str">
        <f t="shared" si="11"/>
        <v/>
      </c>
      <c r="N56" s="46" t="str">
        <f t="shared" si="12"/>
        <v/>
      </c>
      <c r="O56" s="47" t="str">
        <f t="shared" si="13"/>
        <v/>
      </c>
      <c r="P56" t="str">
        <f t="shared" si="14"/>
        <v/>
      </c>
      <c r="Q56" t="str">
        <f t="shared" si="15"/>
        <v/>
      </c>
      <c r="R56" t="str">
        <f t="shared" si="16"/>
        <v/>
      </c>
      <c r="S56" t="str">
        <f t="shared" si="17"/>
        <v/>
      </c>
      <c r="T56" t="str">
        <f t="shared" si="18"/>
        <v/>
      </c>
      <c r="U56" t="str">
        <f t="shared" si="19"/>
        <v/>
      </c>
      <c r="V56" s="42" t="e">
        <f>MATCH(G56,options!$D$1:$D$20,0)</f>
        <v>#N/A</v>
      </c>
    </row>
    <row r="57" spans="5:22" x14ac:dyDescent="0.15">
      <c r="E57" s="53"/>
      <c r="F57" s="54"/>
      <c r="G57" s="5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4"/>
      <c r="J57" s="54"/>
      <c r="K57" s="46"/>
      <c r="L57" s="46"/>
      <c r="M57" s="46" t="str">
        <f t="shared" si="11"/>
        <v/>
      </c>
      <c r="N57" s="46" t="str">
        <f t="shared" si="12"/>
        <v/>
      </c>
      <c r="O57" s="47" t="str">
        <f t="shared" si="13"/>
        <v/>
      </c>
      <c r="P57" t="str">
        <f t="shared" si="14"/>
        <v/>
      </c>
      <c r="Q57" t="str">
        <f t="shared" si="15"/>
        <v/>
      </c>
      <c r="R57" t="str">
        <f t="shared" si="16"/>
        <v/>
      </c>
      <c r="S57" t="str">
        <f t="shared" si="17"/>
        <v/>
      </c>
      <c r="T57" t="str">
        <f t="shared" si="18"/>
        <v/>
      </c>
      <c r="U57" t="str">
        <f t="shared" si="19"/>
        <v/>
      </c>
      <c r="V57" s="42" t="e">
        <f>MATCH(G57,options!$D$1:$D$20,0)</f>
        <v>#N/A</v>
      </c>
    </row>
    <row r="58" spans="5:22" x14ac:dyDescent="0.15">
      <c r="E58" s="53"/>
      <c r="F58" s="54"/>
      <c r="G58" s="5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4"/>
      <c r="J58" s="54"/>
      <c r="K58" s="46"/>
      <c r="L58" s="46"/>
      <c r="M58" s="46" t="str">
        <f t="shared" si="11"/>
        <v/>
      </c>
      <c r="N58" s="46" t="str">
        <f t="shared" si="12"/>
        <v/>
      </c>
      <c r="O58" s="47" t="str">
        <f t="shared" si="13"/>
        <v/>
      </c>
      <c r="P58" t="str">
        <f t="shared" si="14"/>
        <v/>
      </c>
      <c r="Q58" t="str">
        <f t="shared" si="15"/>
        <v/>
      </c>
      <c r="R58" t="str">
        <f t="shared" si="16"/>
        <v/>
      </c>
      <c r="S58" t="str">
        <f t="shared" si="17"/>
        <v/>
      </c>
      <c r="T58" t="str">
        <f t="shared" si="18"/>
        <v/>
      </c>
      <c r="U58" t="str">
        <f t="shared" si="19"/>
        <v/>
      </c>
      <c r="V58" s="42" t="e">
        <f>MATCH(G58,options!$D$1:$D$20,0)</f>
        <v>#N/A</v>
      </c>
    </row>
    <row r="59" spans="5:22" x14ac:dyDescent="0.15">
      <c r="E59" s="53"/>
      <c r="F59" s="54"/>
      <c r="G59" s="5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4"/>
      <c r="J59" s="54"/>
      <c r="K59" s="46"/>
      <c r="L59" s="46"/>
      <c r="M59" s="46" t="str">
        <f t="shared" si="11"/>
        <v/>
      </c>
      <c r="N59" s="46" t="str">
        <f t="shared" si="12"/>
        <v/>
      </c>
      <c r="O59" s="47" t="str">
        <f t="shared" si="13"/>
        <v/>
      </c>
      <c r="P59" t="str">
        <f t="shared" si="14"/>
        <v/>
      </c>
      <c r="Q59" t="str">
        <f t="shared" si="15"/>
        <v/>
      </c>
      <c r="R59" t="str">
        <f t="shared" si="16"/>
        <v/>
      </c>
      <c r="S59" t="str">
        <f t="shared" si="17"/>
        <v/>
      </c>
      <c r="T59" t="str">
        <f t="shared" si="18"/>
        <v/>
      </c>
      <c r="U59" t="str">
        <f t="shared" si="19"/>
        <v/>
      </c>
      <c r="V59" s="42" t="e">
        <f>MATCH(G59,options!$D$1:$D$20,0)</f>
        <v>#N/A</v>
      </c>
    </row>
    <row r="60" spans="5:22" x14ac:dyDescent="0.15">
      <c r="E60" s="53"/>
      <c r="F60" s="54"/>
      <c r="G60" s="5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4"/>
      <c r="J60" s="54"/>
      <c r="K60" s="46"/>
      <c r="L60" s="46"/>
      <c r="M60" s="46" t="str">
        <f t="shared" si="11"/>
        <v/>
      </c>
      <c r="N60" s="46" t="str">
        <f t="shared" si="12"/>
        <v/>
      </c>
      <c r="O60" s="47" t="str">
        <f t="shared" si="13"/>
        <v/>
      </c>
      <c r="P60" t="str">
        <f t="shared" si="14"/>
        <v/>
      </c>
      <c r="Q60" t="str">
        <f t="shared" si="15"/>
        <v/>
      </c>
      <c r="R60" t="str">
        <f t="shared" si="16"/>
        <v/>
      </c>
      <c r="S60" t="str">
        <f t="shared" si="17"/>
        <v/>
      </c>
      <c r="T60" t="str">
        <f t="shared" si="18"/>
        <v/>
      </c>
      <c r="U60" t="str">
        <f t="shared" si="19"/>
        <v/>
      </c>
      <c r="V60" s="42" t="e">
        <f>MATCH(G60,options!$D$1:$D$20,0)</f>
        <v>#N/A</v>
      </c>
    </row>
    <row r="61" spans="5:22" x14ac:dyDescent="0.15">
      <c r="E61" s="53"/>
      <c r="F61" s="54"/>
      <c r="G61" s="5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4"/>
      <c r="J61" s="54"/>
      <c r="K61" s="46"/>
      <c r="L61" s="46"/>
      <c r="M61" s="46" t="str">
        <f t="shared" si="11"/>
        <v/>
      </c>
      <c r="N61" s="46" t="str">
        <f t="shared" si="12"/>
        <v/>
      </c>
      <c r="O61" s="47" t="str">
        <f t="shared" si="13"/>
        <v/>
      </c>
      <c r="P61" t="str">
        <f t="shared" si="14"/>
        <v/>
      </c>
      <c r="Q61" t="str">
        <f t="shared" si="15"/>
        <v/>
      </c>
      <c r="R61" t="str">
        <f t="shared" si="16"/>
        <v/>
      </c>
      <c r="S61" t="str">
        <f t="shared" si="17"/>
        <v/>
      </c>
      <c r="T61" t="str">
        <f t="shared" si="18"/>
        <v/>
      </c>
      <c r="U61" t="str">
        <f t="shared" si="19"/>
        <v/>
      </c>
      <c r="V61" s="42" t="e">
        <f>MATCH(G61,options!$D$1:$D$20,0)</f>
        <v>#N/A</v>
      </c>
    </row>
    <row r="62" spans="5:22" x14ac:dyDescent="0.15">
      <c r="E62" s="53"/>
      <c r="F62" s="54"/>
      <c r="G62" s="5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4"/>
      <c r="J62" s="54"/>
      <c r="K62" s="46"/>
      <c r="L62" s="46"/>
      <c r="M62" s="46" t="str">
        <f t="shared" si="11"/>
        <v/>
      </c>
      <c r="N62" s="46" t="str">
        <f t="shared" si="12"/>
        <v/>
      </c>
      <c r="O62" s="47" t="str">
        <f t="shared" si="13"/>
        <v/>
      </c>
      <c r="P62" t="str">
        <f t="shared" si="14"/>
        <v/>
      </c>
      <c r="Q62" t="str">
        <f t="shared" si="15"/>
        <v/>
      </c>
      <c r="R62" t="str">
        <f t="shared" si="16"/>
        <v/>
      </c>
      <c r="S62" t="str">
        <f t="shared" si="17"/>
        <v/>
      </c>
      <c r="T62" t="str">
        <f t="shared" si="18"/>
        <v/>
      </c>
      <c r="U62" t="str">
        <f t="shared" si="19"/>
        <v/>
      </c>
      <c r="V62" s="42" t="e">
        <f>MATCH(G62,options!$D$1:$D$20,0)</f>
        <v>#N/A</v>
      </c>
    </row>
    <row r="63" spans="5:22" x14ac:dyDescent="0.15">
      <c r="E63" s="53"/>
      <c r="F63" s="54"/>
      <c r="G63" s="5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4"/>
      <c r="J63" s="54"/>
      <c r="K63" s="46"/>
      <c r="L63" s="46"/>
      <c r="M63" s="46" t="str">
        <f t="shared" si="11"/>
        <v/>
      </c>
      <c r="N63" s="46" t="str">
        <f t="shared" si="12"/>
        <v/>
      </c>
      <c r="O63" s="47" t="str">
        <f t="shared" si="13"/>
        <v/>
      </c>
      <c r="P63" t="str">
        <f t="shared" si="14"/>
        <v/>
      </c>
      <c r="Q63" t="str">
        <f t="shared" si="15"/>
        <v/>
      </c>
      <c r="R63" t="str">
        <f t="shared" si="16"/>
        <v/>
      </c>
      <c r="S63" t="str">
        <f t="shared" si="17"/>
        <v/>
      </c>
      <c r="T63" t="str">
        <f t="shared" si="18"/>
        <v/>
      </c>
      <c r="U63" t="str">
        <f t="shared" si="19"/>
        <v/>
      </c>
      <c r="V63" s="42" t="e">
        <f>MATCH(G63,options!$D$1:$D$20,0)</f>
        <v>#N/A</v>
      </c>
    </row>
    <row r="64" spans="5:22" x14ac:dyDescent="0.15">
      <c r="E64" s="53"/>
      <c r="F64" s="54"/>
      <c r="G64" s="5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4"/>
      <c r="J64" s="54"/>
      <c r="K64" s="46"/>
      <c r="L64" s="46"/>
      <c r="M64" s="46" t="str">
        <f t="shared" si="11"/>
        <v/>
      </c>
      <c r="N64" s="46" t="str">
        <f t="shared" si="12"/>
        <v/>
      </c>
      <c r="O64" s="47" t="str">
        <f t="shared" si="13"/>
        <v/>
      </c>
      <c r="P64" t="str">
        <f t="shared" si="14"/>
        <v/>
      </c>
      <c r="Q64" t="str">
        <f t="shared" si="15"/>
        <v/>
      </c>
      <c r="R64" t="str">
        <f t="shared" si="16"/>
        <v/>
      </c>
      <c r="S64" t="str">
        <f t="shared" si="17"/>
        <v/>
      </c>
      <c r="T64" t="str">
        <f t="shared" si="18"/>
        <v/>
      </c>
      <c r="U64" t="str">
        <f t="shared" si="19"/>
        <v/>
      </c>
      <c r="V64" s="42" t="e">
        <f>MATCH(G64,options!$D$1:$D$20,0)</f>
        <v>#N/A</v>
      </c>
    </row>
    <row r="65" spans="5:22" x14ac:dyDescent="0.15">
      <c r="E65" s="53"/>
      <c r="F65" s="54"/>
      <c r="G65" s="5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4"/>
      <c r="J65" s="54"/>
      <c r="K65" s="46"/>
      <c r="L65" s="46"/>
      <c r="M65" s="46" t="str">
        <f t="shared" si="11"/>
        <v/>
      </c>
      <c r="N65" s="46" t="str">
        <f t="shared" si="12"/>
        <v/>
      </c>
      <c r="O65" s="47" t="str">
        <f t="shared" si="13"/>
        <v/>
      </c>
      <c r="P65" t="str">
        <f t="shared" si="14"/>
        <v/>
      </c>
      <c r="Q65" t="str">
        <f t="shared" si="15"/>
        <v/>
      </c>
      <c r="R65" t="str">
        <f t="shared" si="16"/>
        <v/>
      </c>
      <c r="S65" t="str">
        <f t="shared" si="17"/>
        <v/>
      </c>
      <c r="T65" t="str">
        <f t="shared" si="18"/>
        <v/>
      </c>
      <c r="U65" t="str">
        <f t="shared" si="19"/>
        <v/>
      </c>
      <c r="V65" s="42" t="e">
        <f>MATCH(G65,options!$D$1:$D$20,0)</f>
        <v>#N/A</v>
      </c>
    </row>
    <row r="66" spans="5:22" x14ac:dyDescent="0.15">
      <c r="E66" s="53"/>
      <c r="F66" s="54"/>
      <c r="G66" s="5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4"/>
      <c r="J66" s="54"/>
      <c r="K66" s="46"/>
      <c r="L66" s="46"/>
      <c r="M66" s="46" t="str">
        <f t="shared" si="11"/>
        <v/>
      </c>
      <c r="N66" s="46" t="str">
        <f t="shared" si="12"/>
        <v/>
      </c>
      <c r="O66" s="47" t="str">
        <f t="shared" si="13"/>
        <v/>
      </c>
      <c r="P66" t="str">
        <f t="shared" si="14"/>
        <v/>
      </c>
      <c r="Q66" t="str">
        <f t="shared" si="15"/>
        <v/>
      </c>
      <c r="R66" t="str">
        <f t="shared" si="16"/>
        <v/>
      </c>
      <c r="S66" t="str">
        <f t="shared" si="17"/>
        <v/>
      </c>
      <c r="T66" t="str">
        <f t="shared" si="18"/>
        <v/>
      </c>
      <c r="U66" t="str">
        <f t="shared" si="19"/>
        <v/>
      </c>
      <c r="V66" s="42" t="e">
        <f>MATCH(G66,options!$D$1:$D$20,0)</f>
        <v>#N/A</v>
      </c>
    </row>
    <row r="67" spans="5:22" x14ac:dyDescent="0.15">
      <c r="E67" s="53"/>
      <c r="F67" s="54"/>
      <c r="G67" s="5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4"/>
      <c r="J67" s="54"/>
      <c r="K67" s="46"/>
      <c r="L67" s="46"/>
      <c r="M67" s="46" t="str">
        <f t="shared" si="11"/>
        <v/>
      </c>
      <c r="N67" s="46" t="str">
        <f t="shared" si="12"/>
        <v/>
      </c>
      <c r="O67" s="47" t="str">
        <f t="shared" si="13"/>
        <v/>
      </c>
      <c r="P67" t="str">
        <f t="shared" si="14"/>
        <v/>
      </c>
      <c r="Q67" t="str">
        <f t="shared" si="15"/>
        <v/>
      </c>
      <c r="R67" t="str">
        <f t="shared" si="16"/>
        <v/>
      </c>
      <c r="S67" t="str">
        <f t="shared" si="17"/>
        <v/>
      </c>
      <c r="T67" t="str">
        <f t="shared" si="18"/>
        <v/>
      </c>
      <c r="U67" t="str">
        <f t="shared" si="19"/>
        <v/>
      </c>
      <c r="V67" s="42" t="e">
        <f>MATCH(G67,options!$D$1:$D$20,0)</f>
        <v>#N/A</v>
      </c>
    </row>
    <row r="68" spans="5:22" x14ac:dyDescent="0.15">
      <c r="E68" s="53"/>
      <c r="F68" s="54"/>
      <c r="G68" s="5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4"/>
      <c r="J68" s="54"/>
      <c r="K68" s="46"/>
      <c r="L68" s="46"/>
      <c r="M68" s="46" t="str">
        <f t="shared" ref="M68:M99" si="20">IF(ISBLANK(K68),"",IF(L68, "https://raw.githubusercontent.com/PatrickVibild/TellusAmazonPictures/master/pictures/"&amp;K68&amp;"/1.jpg","https://download.lenovo.com/Images/Parts/"&amp;K68&amp;"/"&amp;K68&amp;"_A.jpg"))</f>
        <v/>
      </c>
      <c r="N68" s="46" t="str">
        <f t="shared" ref="N68:N103" si="21">IF(ISBLANK(K68),"",IF(L68, "https://raw.githubusercontent.com/PatrickVibild/TellusAmazonPictures/master/pictures/"&amp;K68&amp;"/2.jpg","https://download.lenovo.com/Images/Parts/"&amp;K68&amp;"/"&amp;K68&amp;"_B.jpg"))</f>
        <v/>
      </c>
      <c r="O68" s="47"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2" t="e">
        <f>MATCH(G68,options!$D$1:$D$20,0)</f>
        <v>#N/A</v>
      </c>
    </row>
    <row r="69" spans="5:22" x14ac:dyDescent="0.15">
      <c r="E69" s="53"/>
      <c r="F69" s="54"/>
      <c r="G69" s="5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4"/>
      <c r="J69" s="54"/>
      <c r="K69" s="46"/>
      <c r="L69" s="46"/>
      <c r="M69" s="46" t="str">
        <f t="shared" si="20"/>
        <v/>
      </c>
      <c r="N69" s="46" t="str">
        <f t="shared" si="21"/>
        <v/>
      </c>
      <c r="O69" s="47" t="str">
        <f t="shared" si="22"/>
        <v/>
      </c>
      <c r="P69" t="str">
        <f t="shared" si="23"/>
        <v/>
      </c>
      <c r="Q69" t="str">
        <f t="shared" si="24"/>
        <v/>
      </c>
      <c r="R69" t="str">
        <f t="shared" si="25"/>
        <v/>
      </c>
      <c r="S69" t="str">
        <f t="shared" si="26"/>
        <v/>
      </c>
      <c r="T69" t="str">
        <f t="shared" si="27"/>
        <v/>
      </c>
      <c r="U69" t="str">
        <f t="shared" si="28"/>
        <v/>
      </c>
      <c r="V69" s="42" t="e">
        <f>MATCH(G69,options!$D$1:$D$20,0)</f>
        <v>#N/A</v>
      </c>
    </row>
    <row r="70" spans="5:22" x14ac:dyDescent="0.15">
      <c r="E70" s="53"/>
      <c r="F70" s="54"/>
      <c r="G70" s="5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4"/>
      <c r="J70" s="54"/>
      <c r="K70" s="46"/>
      <c r="L70" s="46"/>
      <c r="M70" s="46" t="str">
        <f t="shared" si="20"/>
        <v/>
      </c>
      <c r="N70" s="46" t="str">
        <f t="shared" si="21"/>
        <v/>
      </c>
      <c r="O70" s="47" t="str">
        <f t="shared" si="22"/>
        <v/>
      </c>
      <c r="P70" t="str">
        <f t="shared" si="23"/>
        <v/>
      </c>
      <c r="Q70" t="str">
        <f t="shared" si="24"/>
        <v/>
      </c>
      <c r="R70" t="str">
        <f t="shared" si="25"/>
        <v/>
      </c>
      <c r="S70" t="str">
        <f t="shared" si="26"/>
        <v/>
      </c>
      <c r="T70" t="str">
        <f t="shared" si="27"/>
        <v/>
      </c>
      <c r="U70" t="str">
        <f t="shared" si="28"/>
        <v/>
      </c>
      <c r="V70" s="42" t="e">
        <f>MATCH(G70,options!$D$1:$D$20,0)</f>
        <v>#N/A</v>
      </c>
    </row>
    <row r="71" spans="5:22" x14ac:dyDescent="0.15">
      <c r="E71" s="53"/>
      <c r="F71" s="54"/>
      <c r="G71" s="5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4"/>
      <c r="J71" s="54"/>
      <c r="K71" s="46"/>
      <c r="L71" s="46"/>
      <c r="M71" s="46" t="str">
        <f t="shared" si="20"/>
        <v/>
      </c>
      <c r="N71" s="46" t="str">
        <f t="shared" si="21"/>
        <v/>
      </c>
      <c r="O71" s="47" t="str">
        <f t="shared" si="22"/>
        <v/>
      </c>
      <c r="P71" t="str">
        <f t="shared" si="23"/>
        <v/>
      </c>
      <c r="Q71" t="str">
        <f t="shared" si="24"/>
        <v/>
      </c>
      <c r="R71" t="str">
        <f t="shared" si="25"/>
        <v/>
      </c>
      <c r="S71" t="str">
        <f t="shared" si="26"/>
        <v/>
      </c>
      <c r="T71" t="str">
        <f t="shared" si="27"/>
        <v/>
      </c>
      <c r="U71" t="str">
        <f t="shared" si="28"/>
        <v/>
      </c>
      <c r="V71" s="42" t="e">
        <f>MATCH(G71,options!$D$1:$D$20,0)</f>
        <v>#N/A</v>
      </c>
    </row>
    <row r="72" spans="5:22" x14ac:dyDescent="0.15">
      <c r="E72" s="53"/>
      <c r="F72" s="54"/>
      <c r="G72" s="5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4"/>
      <c r="J72" s="54"/>
      <c r="K72" s="46"/>
      <c r="L72" s="46"/>
      <c r="M72" s="46" t="str">
        <f t="shared" si="20"/>
        <v/>
      </c>
      <c r="N72" s="46" t="str">
        <f t="shared" si="21"/>
        <v/>
      </c>
      <c r="O72" s="47" t="str">
        <f t="shared" si="22"/>
        <v/>
      </c>
      <c r="P72" t="str">
        <f t="shared" si="23"/>
        <v/>
      </c>
      <c r="Q72" t="str">
        <f t="shared" si="24"/>
        <v/>
      </c>
      <c r="R72" t="str">
        <f t="shared" si="25"/>
        <v/>
      </c>
      <c r="S72" t="str">
        <f t="shared" si="26"/>
        <v/>
      </c>
      <c r="T72" t="str">
        <f t="shared" si="27"/>
        <v/>
      </c>
      <c r="U72" t="str">
        <f t="shared" si="28"/>
        <v/>
      </c>
      <c r="V72" s="42" t="e">
        <f>MATCH(G72,options!$D$1:$D$20,0)</f>
        <v>#N/A</v>
      </c>
    </row>
    <row r="73" spans="5:22" x14ac:dyDescent="0.15">
      <c r="E73" s="53"/>
      <c r="F73" s="54"/>
      <c r="G73" s="5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4"/>
      <c r="J73" s="54"/>
      <c r="K73" s="46"/>
      <c r="L73" s="46"/>
      <c r="M73" s="46" t="str">
        <f t="shared" si="20"/>
        <v/>
      </c>
      <c r="N73" s="46" t="str">
        <f t="shared" si="21"/>
        <v/>
      </c>
      <c r="O73" s="47" t="str">
        <f t="shared" si="22"/>
        <v/>
      </c>
      <c r="P73" t="str">
        <f t="shared" si="23"/>
        <v/>
      </c>
      <c r="Q73" t="str">
        <f t="shared" si="24"/>
        <v/>
      </c>
      <c r="R73" t="str">
        <f t="shared" si="25"/>
        <v/>
      </c>
      <c r="S73" t="str">
        <f t="shared" si="26"/>
        <v/>
      </c>
      <c r="T73" t="str">
        <f t="shared" si="27"/>
        <v/>
      </c>
      <c r="U73" t="str">
        <f t="shared" si="28"/>
        <v/>
      </c>
      <c r="V73" s="42" t="e">
        <f>MATCH(G73,options!$D$1:$D$20,0)</f>
        <v>#N/A</v>
      </c>
    </row>
    <row r="74" spans="5:22" x14ac:dyDescent="0.15">
      <c r="E74" s="53"/>
      <c r="F74" s="54"/>
      <c r="G74" s="5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4"/>
      <c r="J74" s="54"/>
      <c r="K74" s="46"/>
      <c r="L74" s="46"/>
      <c r="M74" s="46" t="str">
        <f t="shared" si="20"/>
        <v/>
      </c>
      <c r="N74" s="46" t="str">
        <f t="shared" si="21"/>
        <v/>
      </c>
      <c r="O74" s="47" t="str">
        <f t="shared" si="22"/>
        <v/>
      </c>
      <c r="P74" t="str">
        <f t="shared" si="23"/>
        <v/>
      </c>
      <c r="Q74" t="str">
        <f t="shared" si="24"/>
        <v/>
      </c>
      <c r="R74" t="str">
        <f t="shared" si="25"/>
        <v/>
      </c>
      <c r="S74" t="str">
        <f t="shared" si="26"/>
        <v/>
      </c>
      <c r="T74" t="str">
        <f t="shared" si="27"/>
        <v/>
      </c>
      <c r="U74" t="str">
        <f t="shared" si="28"/>
        <v/>
      </c>
      <c r="V74" s="42" t="e">
        <f>MATCH(G74,options!$D$1:$D$20,0)</f>
        <v>#N/A</v>
      </c>
    </row>
    <row r="75" spans="5:22" x14ac:dyDescent="0.15">
      <c r="E75" s="53"/>
      <c r="F75" s="54"/>
      <c r="G75" s="5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4"/>
      <c r="J75" s="54"/>
      <c r="K75" s="46"/>
      <c r="L75" s="46"/>
      <c r="M75" s="46" t="str">
        <f t="shared" si="20"/>
        <v/>
      </c>
      <c r="N75" s="46" t="str">
        <f t="shared" si="21"/>
        <v/>
      </c>
      <c r="O75" s="47" t="str">
        <f t="shared" si="22"/>
        <v/>
      </c>
      <c r="P75" t="str">
        <f t="shared" si="23"/>
        <v/>
      </c>
      <c r="Q75" t="str">
        <f t="shared" si="24"/>
        <v/>
      </c>
      <c r="R75" t="str">
        <f t="shared" si="25"/>
        <v/>
      </c>
      <c r="S75" t="str">
        <f t="shared" si="26"/>
        <v/>
      </c>
      <c r="T75" t="str">
        <f t="shared" si="27"/>
        <v/>
      </c>
      <c r="U75" t="str">
        <f t="shared" si="28"/>
        <v/>
      </c>
      <c r="V75" s="42" t="e">
        <f>MATCH(G75,options!$D$1:$D$20,0)</f>
        <v>#N/A</v>
      </c>
    </row>
    <row r="76" spans="5:22" x14ac:dyDescent="0.15">
      <c r="E76" s="53"/>
      <c r="F76" s="54"/>
      <c r="G76" s="5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4"/>
      <c r="J76" s="54"/>
      <c r="K76" s="46"/>
      <c r="L76" s="46"/>
      <c r="M76" s="46" t="str">
        <f t="shared" si="20"/>
        <v/>
      </c>
      <c r="N76" s="46" t="str">
        <f t="shared" si="21"/>
        <v/>
      </c>
      <c r="O76" s="47" t="str">
        <f t="shared" si="22"/>
        <v/>
      </c>
      <c r="P76" t="str">
        <f t="shared" si="23"/>
        <v/>
      </c>
      <c r="Q76" t="str">
        <f t="shared" si="24"/>
        <v/>
      </c>
      <c r="R76" t="str">
        <f t="shared" si="25"/>
        <v/>
      </c>
      <c r="S76" t="str">
        <f t="shared" si="26"/>
        <v/>
      </c>
      <c r="T76" t="str">
        <f t="shared" si="27"/>
        <v/>
      </c>
      <c r="U76" t="str">
        <f t="shared" si="28"/>
        <v/>
      </c>
      <c r="V76" s="42" t="e">
        <f>MATCH(G76,options!$D$1:$D$20,0)</f>
        <v>#N/A</v>
      </c>
    </row>
    <row r="77" spans="5:22" x14ac:dyDescent="0.15">
      <c r="E77" s="53"/>
      <c r="F77" s="54"/>
      <c r="G77" s="5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4"/>
      <c r="J77" s="54"/>
      <c r="K77" s="46"/>
      <c r="L77" s="46"/>
      <c r="M77" s="46" t="str">
        <f t="shared" si="20"/>
        <v/>
      </c>
      <c r="N77" s="46" t="str">
        <f t="shared" si="21"/>
        <v/>
      </c>
      <c r="O77" s="47" t="str">
        <f t="shared" si="22"/>
        <v/>
      </c>
      <c r="P77" t="str">
        <f t="shared" si="23"/>
        <v/>
      </c>
      <c r="Q77" t="str">
        <f t="shared" si="24"/>
        <v/>
      </c>
      <c r="R77" t="str">
        <f t="shared" si="25"/>
        <v/>
      </c>
      <c r="S77" t="str">
        <f t="shared" si="26"/>
        <v/>
      </c>
      <c r="T77" t="str">
        <f t="shared" si="27"/>
        <v/>
      </c>
      <c r="U77" t="str">
        <f t="shared" si="28"/>
        <v/>
      </c>
      <c r="V77" s="42" t="e">
        <f>MATCH(G77,options!$D$1:$D$20,0)</f>
        <v>#N/A</v>
      </c>
    </row>
    <row r="78" spans="5:22" x14ac:dyDescent="0.15">
      <c r="E78" s="53"/>
      <c r="F78" s="54"/>
      <c r="G78" s="5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4"/>
      <c r="J78" s="54"/>
      <c r="K78" s="46"/>
      <c r="L78" s="46"/>
      <c r="M78" s="46" t="str">
        <f t="shared" si="20"/>
        <v/>
      </c>
      <c r="N78" s="46" t="str">
        <f t="shared" si="21"/>
        <v/>
      </c>
      <c r="O78" s="47" t="str">
        <f t="shared" si="22"/>
        <v/>
      </c>
      <c r="P78" t="str">
        <f t="shared" si="23"/>
        <v/>
      </c>
      <c r="Q78" t="str">
        <f t="shared" si="24"/>
        <v/>
      </c>
      <c r="R78" t="str">
        <f t="shared" si="25"/>
        <v/>
      </c>
      <c r="S78" t="str">
        <f t="shared" si="26"/>
        <v/>
      </c>
      <c r="T78" t="str">
        <f t="shared" si="27"/>
        <v/>
      </c>
      <c r="U78" t="str">
        <f t="shared" si="28"/>
        <v/>
      </c>
      <c r="V78" s="42" t="e">
        <f>MATCH(G78,options!$D$1:$D$20,0)</f>
        <v>#N/A</v>
      </c>
    </row>
    <row r="79" spans="5:22" x14ac:dyDescent="0.15">
      <c r="E79" s="53"/>
      <c r="F79" s="54"/>
      <c r="G79" s="5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4"/>
      <c r="J79" s="54"/>
      <c r="K79" s="46"/>
      <c r="L79" s="46"/>
      <c r="M79" s="46" t="str">
        <f t="shared" si="20"/>
        <v/>
      </c>
      <c r="N79" s="46" t="str">
        <f t="shared" si="21"/>
        <v/>
      </c>
      <c r="O79" s="47" t="str">
        <f t="shared" si="22"/>
        <v/>
      </c>
      <c r="P79" t="str">
        <f t="shared" si="23"/>
        <v/>
      </c>
      <c r="Q79" t="str">
        <f t="shared" si="24"/>
        <v/>
      </c>
      <c r="R79" t="str">
        <f t="shared" si="25"/>
        <v/>
      </c>
      <c r="S79" t="str">
        <f t="shared" si="26"/>
        <v/>
      </c>
      <c r="T79" t="str">
        <f t="shared" si="27"/>
        <v/>
      </c>
      <c r="U79" t="str">
        <f t="shared" si="28"/>
        <v/>
      </c>
      <c r="V79" s="42" t="e">
        <f>MATCH(G79,options!$D$1:$D$20,0)</f>
        <v>#N/A</v>
      </c>
    </row>
    <row r="80" spans="5:22" x14ac:dyDescent="0.15">
      <c r="E80" s="53"/>
      <c r="F80" s="54"/>
      <c r="G80" s="5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4"/>
      <c r="J80" s="54"/>
      <c r="K80" s="46"/>
      <c r="L80" s="46"/>
      <c r="M80" s="46" t="str">
        <f t="shared" si="20"/>
        <v/>
      </c>
      <c r="N80" s="46" t="str">
        <f t="shared" si="21"/>
        <v/>
      </c>
      <c r="O80" s="47" t="str">
        <f t="shared" si="22"/>
        <v/>
      </c>
      <c r="P80" t="str">
        <f t="shared" si="23"/>
        <v/>
      </c>
      <c r="Q80" t="str">
        <f t="shared" si="24"/>
        <v/>
      </c>
      <c r="R80" t="str">
        <f t="shared" si="25"/>
        <v/>
      </c>
      <c r="S80" t="str">
        <f t="shared" si="26"/>
        <v/>
      </c>
      <c r="T80" t="str">
        <f t="shared" si="27"/>
        <v/>
      </c>
      <c r="U80" t="str">
        <f t="shared" si="28"/>
        <v/>
      </c>
      <c r="V80" s="42" t="e">
        <f>MATCH(G80,options!$D$1:$D$20,0)</f>
        <v>#N/A</v>
      </c>
    </row>
    <row r="81" spans="5:22" x14ac:dyDescent="0.15">
      <c r="E81" s="53"/>
      <c r="F81" s="54"/>
      <c r="G81" s="5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4"/>
      <c r="J81" s="54"/>
      <c r="K81" s="46"/>
      <c r="L81" s="46"/>
      <c r="M81" s="46" t="str">
        <f t="shared" si="20"/>
        <v/>
      </c>
      <c r="N81" s="46" t="str">
        <f t="shared" si="21"/>
        <v/>
      </c>
      <c r="O81" s="47" t="str">
        <f t="shared" si="22"/>
        <v/>
      </c>
      <c r="P81" t="str">
        <f t="shared" si="23"/>
        <v/>
      </c>
      <c r="Q81" t="str">
        <f t="shared" si="24"/>
        <v/>
      </c>
      <c r="R81" t="str">
        <f t="shared" si="25"/>
        <v/>
      </c>
      <c r="S81" t="str">
        <f t="shared" si="26"/>
        <v/>
      </c>
      <c r="T81" t="str">
        <f t="shared" si="27"/>
        <v/>
      </c>
      <c r="U81" t="str">
        <f t="shared" si="28"/>
        <v/>
      </c>
      <c r="V81" s="42" t="e">
        <f>MATCH(G81,options!$D$1:$D$20,0)</f>
        <v>#N/A</v>
      </c>
    </row>
    <row r="82" spans="5:22" x14ac:dyDescent="0.15">
      <c r="E82" s="53"/>
      <c r="F82" s="54"/>
      <c r="G82" s="5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4"/>
      <c r="J82" s="54"/>
      <c r="K82" s="46"/>
      <c r="L82" s="46"/>
      <c r="M82" s="46" t="str">
        <f t="shared" si="20"/>
        <v/>
      </c>
      <c r="N82" s="46" t="str">
        <f t="shared" si="21"/>
        <v/>
      </c>
      <c r="O82" s="47" t="str">
        <f t="shared" si="22"/>
        <v/>
      </c>
      <c r="P82" t="str">
        <f t="shared" si="23"/>
        <v/>
      </c>
      <c r="Q82" t="str">
        <f t="shared" si="24"/>
        <v/>
      </c>
      <c r="R82" t="str">
        <f t="shared" si="25"/>
        <v/>
      </c>
      <c r="S82" t="str">
        <f t="shared" si="26"/>
        <v/>
      </c>
      <c r="T82" t="str">
        <f t="shared" si="27"/>
        <v/>
      </c>
      <c r="U82" t="str">
        <f t="shared" si="28"/>
        <v/>
      </c>
      <c r="V82" s="42" t="e">
        <f>MATCH(G82,options!$D$1:$D$20,0)</f>
        <v>#N/A</v>
      </c>
    </row>
    <row r="83" spans="5:22" x14ac:dyDescent="0.15">
      <c r="E83" s="53"/>
      <c r="F83" s="54"/>
      <c r="G83" s="5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4"/>
      <c r="J83" s="54"/>
      <c r="K83" s="46"/>
      <c r="L83" s="46"/>
      <c r="M83" s="46" t="str">
        <f t="shared" si="20"/>
        <v/>
      </c>
      <c r="N83" s="46" t="str">
        <f t="shared" si="21"/>
        <v/>
      </c>
      <c r="O83" s="47" t="str">
        <f t="shared" si="22"/>
        <v/>
      </c>
      <c r="P83" t="str">
        <f t="shared" si="23"/>
        <v/>
      </c>
      <c r="Q83" t="str">
        <f t="shared" si="24"/>
        <v/>
      </c>
      <c r="R83" t="str">
        <f t="shared" si="25"/>
        <v/>
      </c>
      <c r="S83" t="str">
        <f t="shared" si="26"/>
        <v/>
      </c>
      <c r="T83" t="str">
        <f t="shared" si="27"/>
        <v/>
      </c>
      <c r="U83" t="str">
        <f t="shared" si="28"/>
        <v/>
      </c>
      <c r="V83" s="42" t="e">
        <f>MATCH(G83,options!$D$1:$D$20,0)</f>
        <v>#N/A</v>
      </c>
    </row>
    <row r="84" spans="5:22" x14ac:dyDescent="0.15">
      <c r="E84" s="53"/>
      <c r="F84" s="54"/>
      <c r="G84" s="5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4"/>
      <c r="J84" s="54"/>
      <c r="K84" s="46"/>
      <c r="L84" s="46"/>
      <c r="M84" s="46" t="str">
        <f t="shared" si="20"/>
        <v/>
      </c>
      <c r="N84" s="46" t="str">
        <f t="shared" si="21"/>
        <v/>
      </c>
      <c r="O84" s="47" t="str">
        <f t="shared" si="22"/>
        <v/>
      </c>
      <c r="P84" t="str">
        <f t="shared" si="23"/>
        <v/>
      </c>
      <c r="Q84" t="str">
        <f t="shared" si="24"/>
        <v/>
      </c>
      <c r="R84" t="str">
        <f t="shared" si="25"/>
        <v/>
      </c>
      <c r="S84" t="str">
        <f t="shared" si="26"/>
        <v/>
      </c>
      <c r="T84" t="str">
        <f t="shared" si="27"/>
        <v/>
      </c>
      <c r="U84" t="str">
        <f t="shared" si="28"/>
        <v/>
      </c>
      <c r="V84" s="42" t="e">
        <f>MATCH(G84,options!$D$1:$D$20,0)</f>
        <v>#N/A</v>
      </c>
    </row>
    <row r="85" spans="5:22" x14ac:dyDescent="0.15">
      <c r="E85" s="53"/>
      <c r="F85" s="54"/>
      <c r="G85" s="5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4"/>
      <c r="J85" s="54"/>
      <c r="K85" s="46"/>
      <c r="L85" s="46"/>
      <c r="M85" s="46" t="str">
        <f t="shared" si="20"/>
        <v/>
      </c>
      <c r="N85" s="46" t="str">
        <f t="shared" si="21"/>
        <v/>
      </c>
      <c r="O85" s="47" t="str">
        <f t="shared" si="22"/>
        <v/>
      </c>
      <c r="P85" t="str">
        <f t="shared" si="23"/>
        <v/>
      </c>
      <c r="Q85" t="str">
        <f t="shared" si="24"/>
        <v/>
      </c>
      <c r="R85" t="str">
        <f t="shared" si="25"/>
        <v/>
      </c>
      <c r="S85" t="str">
        <f t="shared" si="26"/>
        <v/>
      </c>
      <c r="T85" t="str">
        <f t="shared" si="27"/>
        <v/>
      </c>
      <c r="U85" t="str">
        <f t="shared" si="28"/>
        <v/>
      </c>
      <c r="V85" s="42" t="e">
        <f>MATCH(G85,options!$D$1:$D$20,0)</f>
        <v>#N/A</v>
      </c>
    </row>
    <row r="86" spans="5:22" x14ac:dyDescent="0.15">
      <c r="E86" s="53"/>
      <c r="F86" s="54"/>
      <c r="G86" s="5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4"/>
      <c r="J86" s="54"/>
      <c r="K86" s="46"/>
      <c r="L86" s="46"/>
      <c r="M86" s="46" t="str">
        <f t="shared" si="20"/>
        <v/>
      </c>
      <c r="N86" s="46" t="str">
        <f t="shared" si="21"/>
        <v/>
      </c>
      <c r="O86" s="47" t="str">
        <f t="shared" si="22"/>
        <v/>
      </c>
      <c r="P86" t="str">
        <f t="shared" si="23"/>
        <v/>
      </c>
      <c r="Q86" t="str">
        <f t="shared" si="24"/>
        <v/>
      </c>
      <c r="R86" t="str">
        <f t="shared" si="25"/>
        <v/>
      </c>
      <c r="S86" t="str">
        <f t="shared" si="26"/>
        <v/>
      </c>
      <c r="T86" t="str">
        <f t="shared" si="27"/>
        <v/>
      </c>
      <c r="U86" t="str">
        <f t="shared" si="28"/>
        <v/>
      </c>
      <c r="V86" s="42" t="e">
        <f>MATCH(G86,options!$D$1:$D$20,0)</f>
        <v>#N/A</v>
      </c>
    </row>
    <row r="87" spans="5:22" x14ac:dyDescent="0.15">
      <c r="E87" s="53"/>
      <c r="F87" s="54"/>
      <c r="G87" s="5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4"/>
      <c r="J87" s="54"/>
      <c r="K87" s="46"/>
      <c r="L87" s="46"/>
      <c r="M87" s="46" t="str">
        <f t="shared" si="20"/>
        <v/>
      </c>
      <c r="N87" s="46" t="str">
        <f t="shared" si="21"/>
        <v/>
      </c>
      <c r="O87" s="47" t="str">
        <f t="shared" si="22"/>
        <v/>
      </c>
      <c r="P87" t="str">
        <f t="shared" si="23"/>
        <v/>
      </c>
      <c r="Q87" t="str">
        <f t="shared" si="24"/>
        <v/>
      </c>
      <c r="R87" t="str">
        <f t="shared" si="25"/>
        <v/>
      </c>
      <c r="S87" t="str">
        <f t="shared" si="26"/>
        <v/>
      </c>
      <c r="T87" t="str">
        <f t="shared" si="27"/>
        <v/>
      </c>
      <c r="U87" t="str">
        <f t="shared" si="28"/>
        <v/>
      </c>
      <c r="V87" s="42" t="e">
        <f>MATCH(G87,options!$D$1:$D$20,0)</f>
        <v>#N/A</v>
      </c>
    </row>
    <row r="88" spans="5:22" x14ac:dyDescent="0.15">
      <c r="E88" s="53"/>
      <c r="F88" s="54"/>
      <c r="G88" s="5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4"/>
      <c r="J88" s="54"/>
      <c r="K88" s="46"/>
      <c r="L88" s="46"/>
      <c r="M88" s="46" t="str">
        <f t="shared" si="20"/>
        <v/>
      </c>
      <c r="N88" s="46" t="str">
        <f t="shared" si="21"/>
        <v/>
      </c>
      <c r="O88" s="47" t="str">
        <f t="shared" si="22"/>
        <v/>
      </c>
      <c r="P88" t="str">
        <f t="shared" si="23"/>
        <v/>
      </c>
      <c r="Q88" t="str">
        <f t="shared" si="24"/>
        <v/>
      </c>
      <c r="R88" t="str">
        <f t="shared" si="25"/>
        <v/>
      </c>
      <c r="S88" t="str">
        <f t="shared" si="26"/>
        <v/>
      </c>
      <c r="T88" t="str">
        <f t="shared" si="27"/>
        <v/>
      </c>
      <c r="U88" t="str">
        <f t="shared" si="28"/>
        <v/>
      </c>
      <c r="V88" s="42" t="e">
        <f>MATCH(G88,options!$D$1:$D$20,0)</f>
        <v>#N/A</v>
      </c>
    </row>
    <row r="89" spans="5:22" x14ac:dyDescent="0.15">
      <c r="E89" s="53"/>
      <c r="F89" s="54"/>
      <c r="G89" s="5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4"/>
      <c r="J89" s="54"/>
      <c r="K89" s="46"/>
      <c r="L89" s="46"/>
      <c r="M89" s="46" t="str">
        <f t="shared" si="20"/>
        <v/>
      </c>
      <c r="N89" s="46" t="str">
        <f t="shared" si="21"/>
        <v/>
      </c>
      <c r="O89" s="47" t="str">
        <f t="shared" si="22"/>
        <v/>
      </c>
      <c r="P89" t="str">
        <f t="shared" si="23"/>
        <v/>
      </c>
      <c r="Q89" t="str">
        <f t="shared" si="24"/>
        <v/>
      </c>
      <c r="R89" t="str">
        <f t="shared" si="25"/>
        <v/>
      </c>
      <c r="S89" t="str">
        <f t="shared" si="26"/>
        <v/>
      </c>
      <c r="T89" t="str">
        <f t="shared" si="27"/>
        <v/>
      </c>
      <c r="U89" t="str">
        <f t="shared" si="28"/>
        <v/>
      </c>
      <c r="V89" s="42" t="e">
        <f>MATCH(G89,options!$D$1:$D$20,0)</f>
        <v>#N/A</v>
      </c>
    </row>
    <row r="90" spans="5:22" x14ac:dyDescent="0.15">
      <c r="E90" s="53"/>
      <c r="F90" s="54"/>
      <c r="G90" s="5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4"/>
      <c r="J90" s="54"/>
      <c r="K90" s="46"/>
      <c r="L90" s="46"/>
      <c r="M90" s="46" t="str">
        <f t="shared" si="20"/>
        <v/>
      </c>
      <c r="N90" s="46" t="str">
        <f t="shared" si="21"/>
        <v/>
      </c>
      <c r="O90" s="47" t="str">
        <f t="shared" si="22"/>
        <v/>
      </c>
      <c r="P90" t="str">
        <f t="shared" si="23"/>
        <v/>
      </c>
      <c r="Q90" t="str">
        <f t="shared" si="24"/>
        <v/>
      </c>
      <c r="R90" t="str">
        <f t="shared" si="25"/>
        <v/>
      </c>
      <c r="S90" t="str">
        <f t="shared" si="26"/>
        <v/>
      </c>
      <c r="T90" t="str">
        <f t="shared" si="27"/>
        <v/>
      </c>
      <c r="U90" t="str">
        <f t="shared" si="28"/>
        <v/>
      </c>
      <c r="V90" s="42" t="e">
        <f>MATCH(G90,options!$D$1:$D$20,0)</f>
        <v>#N/A</v>
      </c>
    </row>
    <row r="91" spans="5:22" x14ac:dyDescent="0.15">
      <c r="E91" s="53"/>
      <c r="F91" s="54"/>
      <c r="G91" s="5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4"/>
      <c r="J91" s="54"/>
      <c r="K91" s="46"/>
      <c r="L91" s="46"/>
      <c r="M91" s="46" t="str">
        <f t="shared" si="20"/>
        <v/>
      </c>
      <c r="N91" s="46" t="str">
        <f t="shared" si="21"/>
        <v/>
      </c>
      <c r="O91" s="47" t="str">
        <f t="shared" si="22"/>
        <v/>
      </c>
      <c r="P91" t="str">
        <f t="shared" si="23"/>
        <v/>
      </c>
      <c r="Q91" t="str">
        <f t="shared" si="24"/>
        <v/>
      </c>
      <c r="R91" t="str">
        <f t="shared" si="25"/>
        <v/>
      </c>
      <c r="S91" t="str">
        <f t="shared" si="26"/>
        <v/>
      </c>
      <c r="T91" t="str">
        <f t="shared" si="27"/>
        <v/>
      </c>
      <c r="U91" t="str">
        <f t="shared" si="28"/>
        <v/>
      </c>
      <c r="V91" s="42" t="e">
        <f>MATCH(G91,options!$D$1:$D$20,0)</f>
        <v>#N/A</v>
      </c>
    </row>
    <row r="92" spans="5:22" x14ac:dyDescent="0.15">
      <c r="E92" s="53"/>
      <c r="F92" s="54"/>
      <c r="G92" s="5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4"/>
      <c r="J92" s="54"/>
      <c r="K92" s="46"/>
      <c r="L92" s="46"/>
      <c r="M92" s="46" t="str">
        <f t="shared" si="20"/>
        <v/>
      </c>
      <c r="N92" s="46" t="str">
        <f t="shared" si="21"/>
        <v/>
      </c>
      <c r="O92" s="47" t="str">
        <f t="shared" si="22"/>
        <v/>
      </c>
      <c r="P92" t="str">
        <f t="shared" si="23"/>
        <v/>
      </c>
      <c r="Q92" t="str">
        <f t="shared" si="24"/>
        <v/>
      </c>
      <c r="R92" t="str">
        <f t="shared" si="25"/>
        <v/>
      </c>
      <c r="S92" t="str">
        <f t="shared" si="26"/>
        <v/>
      </c>
      <c r="T92" t="str">
        <f t="shared" si="27"/>
        <v/>
      </c>
      <c r="U92" t="str">
        <f t="shared" si="28"/>
        <v/>
      </c>
      <c r="V92" s="42" t="e">
        <f>MATCH(G92,options!$D$1:$D$20,0)</f>
        <v>#N/A</v>
      </c>
    </row>
    <row r="93" spans="5:22" x14ac:dyDescent="0.15">
      <c r="E93" s="53"/>
      <c r="F93" s="54"/>
      <c r="G93" s="5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4"/>
      <c r="J93" s="54"/>
      <c r="K93" s="46"/>
      <c r="L93" s="46"/>
      <c r="M93" s="46" t="str">
        <f t="shared" si="20"/>
        <v/>
      </c>
      <c r="N93" s="46" t="str">
        <f t="shared" si="21"/>
        <v/>
      </c>
      <c r="O93" s="47" t="str">
        <f t="shared" si="22"/>
        <v/>
      </c>
      <c r="P93" t="str">
        <f t="shared" si="23"/>
        <v/>
      </c>
      <c r="Q93" t="str">
        <f t="shared" si="24"/>
        <v/>
      </c>
      <c r="R93" t="str">
        <f t="shared" si="25"/>
        <v/>
      </c>
      <c r="S93" t="str">
        <f t="shared" si="26"/>
        <v/>
      </c>
      <c r="T93" t="str">
        <f t="shared" si="27"/>
        <v/>
      </c>
      <c r="U93" t="str">
        <f t="shared" si="28"/>
        <v/>
      </c>
      <c r="V93" s="42" t="e">
        <f>MATCH(G93,options!$D$1:$D$20,0)</f>
        <v>#N/A</v>
      </c>
    </row>
    <row r="94" spans="5:22" x14ac:dyDescent="0.15">
      <c r="E94" s="53"/>
      <c r="F94" s="54"/>
      <c r="G94" s="5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4"/>
      <c r="J94" s="54"/>
      <c r="K94" s="46"/>
      <c r="L94" s="46"/>
      <c r="M94" s="46" t="str">
        <f t="shared" si="20"/>
        <v/>
      </c>
      <c r="N94" s="46" t="str">
        <f t="shared" si="21"/>
        <v/>
      </c>
      <c r="O94" s="47" t="str">
        <f t="shared" si="22"/>
        <v/>
      </c>
      <c r="P94" t="str">
        <f t="shared" si="23"/>
        <v/>
      </c>
      <c r="Q94" t="str">
        <f t="shared" si="24"/>
        <v/>
      </c>
      <c r="R94" t="str">
        <f t="shared" si="25"/>
        <v/>
      </c>
      <c r="S94" t="str">
        <f t="shared" si="26"/>
        <v/>
      </c>
      <c r="T94" t="str">
        <f t="shared" si="27"/>
        <v/>
      </c>
      <c r="U94" t="str">
        <f t="shared" si="28"/>
        <v/>
      </c>
      <c r="V94" s="42" t="e">
        <f>MATCH(G94,options!$D$1:$D$20,0)</f>
        <v>#N/A</v>
      </c>
    </row>
    <row r="95" spans="5:22" x14ac:dyDescent="0.15">
      <c r="E95" s="53"/>
      <c r="F95" s="54"/>
      <c r="G95" s="5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4"/>
      <c r="J95" s="54"/>
      <c r="K95" s="46"/>
      <c r="L95" s="46"/>
      <c r="M95" s="46" t="str">
        <f t="shared" si="20"/>
        <v/>
      </c>
      <c r="N95" s="46" t="str">
        <f t="shared" si="21"/>
        <v/>
      </c>
      <c r="O95" s="47" t="str">
        <f t="shared" si="22"/>
        <v/>
      </c>
      <c r="P95" t="str">
        <f t="shared" si="23"/>
        <v/>
      </c>
      <c r="Q95" t="str">
        <f t="shared" si="24"/>
        <v/>
      </c>
      <c r="R95" t="str">
        <f t="shared" si="25"/>
        <v/>
      </c>
      <c r="S95" t="str">
        <f t="shared" si="26"/>
        <v/>
      </c>
      <c r="T95" t="str">
        <f t="shared" si="27"/>
        <v/>
      </c>
      <c r="U95" t="str">
        <f t="shared" si="28"/>
        <v/>
      </c>
      <c r="V95" s="42" t="e">
        <f>MATCH(G95,options!$D$1:$D$20,0)</f>
        <v>#N/A</v>
      </c>
    </row>
    <row r="96" spans="5:22" x14ac:dyDescent="0.15">
      <c r="E96" s="53"/>
      <c r="F96" s="54"/>
      <c r="G96" s="5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4"/>
      <c r="J96" s="54"/>
      <c r="K96" s="46"/>
      <c r="L96" s="46"/>
      <c r="M96" s="46" t="str">
        <f t="shared" si="20"/>
        <v/>
      </c>
      <c r="N96" s="46" t="str">
        <f t="shared" si="21"/>
        <v/>
      </c>
      <c r="O96" s="47" t="str">
        <f t="shared" si="22"/>
        <v/>
      </c>
      <c r="P96" t="str">
        <f t="shared" si="23"/>
        <v/>
      </c>
      <c r="Q96" t="str">
        <f t="shared" si="24"/>
        <v/>
      </c>
      <c r="R96" t="str">
        <f t="shared" si="25"/>
        <v/>
      </c>
      <c r="S96" t="str">
        <f t="shared" si="26"/>
        <v/>
      </c>
      <c r="T96" t="str">
        <f t="shared" si="27"/>
        <v/>
      </c>
      <c r="U96" t="str">
        <f t="shared" si="28"/>
        <v/>
      </c>
      <c r="V96" s="42" t="e">
        <f>MATCH(G96,options!$D$1:$D$20,0)</f>
        <v>#N/A</v>
      </c>
    </row>
    <row r="97" spans="5:22" x14ac:dyDescent="0.15">
      <c r="E97" s="53"/>
      <c r="F97" s="54"/>
      <c r="G97" s="5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4"/>
      <c r="J97" s="54"/>
      <c r="K97" s="46"/>
      <c r="L97" s="46"/>
      <c r="M97" s="46" t="str">
        <f t="shared" si="20"/>
        <v/>
      </c>
      <c r="N97" s="46" t="str">
        <f t="shared" si="21"/>
        <v/>
      </c>
      <c r="O97" s="47" t="str">
        <f t="shared" si="22"/>
        <v/>
      </c>
      <c r="P97" t="str">
        <f t="shared" si="23"/>
        <v/>
      </c>
      <c r="Q97" t="str">
        <f t="shared" si="24"/>
        <v/>
      </c>
      <c r="R97" t="str">
        <f t="shared" si="25"/>
        <v/>
      </c>
      <c r="S97" t="str">
        <f t="shared" si="26"/>
        <v/>
      </c>
      <c r="T97" t="str">
        <f t="shared" si="27"/>
        <v/>
      </c>
      <c r="U97" t="str">
        <f t="shared" si="28"/>
        <v/>
      </c>
      <c r="V97" s="42" t="e">
        <f>MATCH(G97,options!$D$1:$D$20,0)</f>
        <v>#N/A</v>
      </c>
    </row>
    <row r="98" spans="5:22" x14ac:dyDescent="0.15">
      <c r="E98" s="53"/>
      <c r="F98" s="54"/>
      <c r="G98" s="5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4"/>
      <c r="J98" s="54"/>
      <c r="K98" s="46"/>
      <c r="L98" s="46"/>
      <c r="M98" s="46" t="str">
        <f t="shared" si="20"/>
        <v/>
      </c>
      <c r="N98" s="46" t="str">
        <f t="shared" si="21"/>
        <v/>
      </c>
      <c r="O98" s="47" t="str">
        <f t="shared" si="22"/>
        <v/>
      </c>
      <c r="P98" t="str">
        <f t="shared" si="23"/>
        <v/>
      </c>
      <c r="Q98" t="str">
        <f t="shared" si="24"/>
        <v/>
      </c>
      <c r="R98" t="str">
        <f t="shared" si="25"/>
        <v/>
      </c>
      <c r="S98" t="str">
        <f t="shared" si="26"/>
        <v/>
      </c>
      <c r="T98" t="str">
        <f t="shared" si="27"/>
        <v/>
      </c>
      <c r="U98" t="str">
        <f t="shared" si="28"/>
        <v/>
      </c>
      <c r="V98" s="42" t="e">
        <f>MATCH(G98,options!$D$1:$D$20,0)</f>
        <v>#N/A</v>
      </c>
    </row>
    <row r="99" spans="5:22" x14ac:dyDescent="0.15">
      <c r="E99" s="53"/>
      <c r="F99" s="54"/>
      <c r="G99" s="5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4"/>
      <c r="J99" s="54"/>
      <c r="K99" s="46"/>
      <c r="L99" s="46"/>
      <c r="M99" s="46" t="str">
        <f t="shared" si="20"/>
        <v/>
      </c>
      <c r="N99" s="46" t="str">
        <f t="shared" si="21"/>
        <v/>
      </c>
      <c r="O99" s="47" t="str">
        <f t="shared" si="22"/>
        <v/>
      </c>
      <c r="P99" t="str">
        <f t="shared" si="23"/>
        <v/>
      </c>
      <c r="Q99" t="str">
        <f t="shared" si="24"/>
        <v/>
      </c>
      <c r="R99" t="str">
        <f t="shared" si="25"/>
        <v/>
      </c>
      <c r="S99" t="str">
        <f t="shared" si="26"/>
        <v/>
      </c>
      <c r="T99" t="str">
        <f t="shared" si="27"/>
        <v/>
      </c>
      <c r="U99" t="str">
        <f t="shared" si="28"/>
        <v/>
      </c>
      <c r="V99" s="42" t="e">
        <f>MATCH(G99,options!$D$1:$D$20,0)</f>
        <v>#N/A</v>
      </c>
    </row>
    <row r="100" spans="5:22" x14ac:dyDescent="0.15">
      <c r="E100" s="53"/>
      <c r="F100" s="54"/>
      <c r="G100" s="5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4"/>
      <c r="J100" s="54"/>
      <c r="K100" s="46"/>
      <c r="L100" s="46"/>
      <c r="M100" s="46" t="str">
        <f t="shared" ref="M100:M103" si="29">IF(ISBLANK(K100),"",IF(L100, "https://raw.githubusercontent.com/PatrickVibild/TellusAmazonPictures/master/pictures/"&amp;K100&amp;"/1.jpg","https://download.lenovo.com/Images/Parts/"&amp;K100&amp;"/"&amp;K100&amp;"_A.jpg"))</f>
        <v/>
      </c>
      <c r="N100" s="46" t="str">
        <f t="shared" si="21"/>
        <v/>
      </c>
      <c r="O100" s="47" t="str">
        <f t="shared" si="22"/>
        <v/>
      </c>
      <c r="P100" t="str">
        <f t="shared" si="23"/>
        <v/>
      </c>
      <c r="Q100" t="str">
        <f t="shared" si="24"/>
        <v/>
      </c>
      <c r="R100" t="str">
        <f t="shared" si="25"/>
        <v/>
      </c>
      <c r="S100" t="str">
        <f t="shared" si="26"/>
        <v/>
      </c>
      <c r="T100" t="str">
        <f t="shared" si="27"/>
        <v/>
      </c>
      <c r="U100" t="str">
        <f t="shared" si="28"/>
        <v/>
      </c>
      <c r="V100" s="42" t="e">
        <f>MATCH(G100,options!$D$1:$D$20,0)</f>
        <v>#N/A</v>
      </c>
    </row>
    <row r="101" spans="5:22" x14ac:dyDescent="0.15">
      <c r="E101" s="53"/>
      <c r="F101" s="54"/>
      <c r="G101" s="5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4"/>
      <c r="J101" s="54"/>
      <c r="K101" s="46"/>
      <c r="L101" s="46"/>
      <c r="M101" s="46" t="str">
        <f t="shared" si="29"/>
        <v/>
      </c>
      <c r="N101" s="46" t="str">
        <f t="shared" si="21"/>
        <v/>
      </c>
      <c r="O101" s="47" t="str">
        <f t="shared" si="22"/>
        <v/>
      </c>
      <c r="P101" t="str">
        <f t="shared" si="23"/>
        <v/>
      </c>
      <c r="Q101" t="str">
        <f t="shared" si="24"/>
        <v/>
      </c>
      <c r="R101" t="str">
        <f t="shared" si="25"/>
        <v/>
      </c>
      <c r="S101" t="str">
        <f t="shared" si="26"/>
        <v/>
      </c>
      <c r="T101" t="str">
        <f t="shared" si="27"/>
        <v/>
      </c>
      <c r="U101" t="str">
        <f t="shared" si="28"/>
        <v/>
      </c>
      <c r="V101" s="42" t="e">
        <f>MATCH(G101,options!$D$1:$D$20,0)</f>
        <v>#N/A</v>
      </c>
    </row>
    <row r="102" spans="5:22" x14ac:dyDescent="0.15">
      <c r="E102" s="53"/>
      <c r="F102" s="54"/>
      <c r="G102" s="5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4"/>
      <c r="J102" s="54"/>
      <c r="K102" s="46"/>
      <c r="L102" s="46"/>
      <c r="M102" s="46" t="str">
        <f t="shared" si="29"/>
        <v/>
      </c>
      <c r="N102" s="46" t="str">
        <f t="shared" si="21"/>
        <v/>
      </c>
      <c r="O102" s="47" t="str">
        <f t="shared" si="22"/>
        <v/>
      </c>
      <c r="P102" t="str">
        <f t="shared" si="23"/>
        <v/>
      </c>
      <c r="Q102" t="str">
        <f t="shared" si="24"/>
        <v/>
      </c>
      <c r="R102" t="str">
        <f t="shared" si="25"/>
        <v/>
      </c>
      <c r="S102" t="str">
        <f t="shared" si="26"/>
        <v/>
      </c>
      <c r="T102" t="str">
        <f t="shared" si="27"/>
        <v/>
      </c>
      <c r="U102" t="str">
        <f t="shared" si="28"/>
        <v/>
      </c>
      <c r="V102" s="42" t="e">
        <f>MATCH(G102,options!$D$1:$D$20,0)</f>
        <v>#N/A</v>
      </c>
    </row>
    <row r="103" spans="5:22" x14ac:dyDescent="0.15">
      <c r="E103" s="53"/>
      <c r="F103" s="54"/>
      <c r="G103" s="5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4"/>
      <c r="J103" s="54"/>
      <c r="K103" s="46"/>
      <c r="L103" s="46"/>
      <c r="M103" s="46" t="str">
        <f t="shared" si="29"/>
        <v/>
      </c>
      <c r="N103" s="46" t="str">
        <f t="shared" si="21"/>
        <v/>
      </c>
      <c r="O103" s="47" t="str">
        <f t="shared" si="22"/>
        <v/>
      </c>
      <c r="P103" t="str">
        <f t="shared" si="23"/>
        <v/>
      </c>
      <c r="Q103" t="str">
        <f t="shared" si="24"/>
        <v/>
      </c>
      <c r="R103" t="str">
        <f t="shared" si="25"/>
        <v/>
      </c>
      <c r="S103" t="str">
        <f t="shared" si="26"/>
        <v/>
      </c>
      <c r="T103" t="str">
        <f t="shared" si="27"/>
        <v/>
      </c>
      <c r="U103" t="str">
        <f t="shared" si="28"/>
        <v/>
      </c>
      <c r="V103" s="42" t="e">
        <f>MATCH(G103,options!$D$1:$D$20,0)</f>
        <v>#N/A</v>
      </c>
    </row>
    <row r="104" spans="5:22" x14ac:dyDescent="0.15">
      <c r="E104" s="53"/>
      <c r="F104" s="54"/>
      <c r="G104" s="5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4"/>
      <c r="J104" s="54"/>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41" t="b">
        <f>TRUE()</f>
        <v>1</v>
      </c>
      <c r="C1" t="s">
        <v>417</v>
      </c>
      <c r="D1" s="42" t="s">
        <v>371</v>
      </c>
      <c r="E1" t="s">
        <v>418</v>
      </c>
      <c r="F1" t="s">
        <v>414</v>
      </c>
      <c r="G1" t="s">
        <v>419</v>
      </c>
    </row>
    <row r="2" spans="1:7" x14ac:dyDescent="0.15">
      <c r="A2" t="s">
        <v>401</v>
      </c>
      <c r="B2" s="41" t="b">
        <f>FALSE()</f>
        <v>0</v>
      </c>
      <c r="C2" t="s">
        <v>375</v>
      </c>
      <c r="D2" s="42" t="s">
        <v>373</v>
      </c>
      <c r="E2" t="s">
        <v>420</v>
      </c>
      <c r="F2" t="s">
        <v>373</v>
      </c>
      <c r="G2" t="s">
        <v>406</v>
      </c>
    </row>
    <row r="3" spans="1:7" x14ac:dyDescent="0.15">
      <c r="A3" t="s">
        <v>421</v>
      </c>
      <c r="D3" s="42" t="s">
        <v>376</v>
      </c>
      <c r="E3" t="s">
        <v>422</v>
      </c>
      <c r="F3" t="s">
        <v>371</v>
      </c>
    </row>
    <row r="4" spans="1:7" x14ac:dyDescent="0.15">
      <c r="D4" s="42" t="s">
        <v>378</v>
      </c>
      <c r="E4" t="s">
        <v>423</v>
      </c>
      <c r="F4" t="s">
        <v>376</v>
      </c>
    </row>
    <row r="5" spans="1:7" x14ac:dyDescent="0.15">
      <c r="D5" s="42" t="s">
        <v>380</v>
      </c>
      <c r="E5" t="s">
        <v>424</v>
      </c>
      <c r="F5" t="s">
        <v>378</v>
      </c>
    </row>
    <row r="6" spans="1:7" x14ac:dyDescent="0.15">
      <c r="D6" s="42" t="s">
        <v>382</v>
      </c>
      <c r="E6" t="s">
        <v>425</v>
      </c>
      <c r="F6" t="s">
        <v>392</v>
      </c>
    </row>
    <row r="7" spans="1:7" x14ac:dyDescent="0.15">
      <c r="D7" s="42" t="s">
        <v>384</v>
      </c>
      <c r="E7" t="s">
        <v>426</v>
      </c>
    </row>
    <row r="8" spans="1:7" x14ac:dyDescent="0.15">
      <c r="D8" s="42" t="s">
        <v>386</v>
      </c>
      <c r="E8" t="s">
        <v>427</v>
      </c>
    </row>
    <row r="9" spans="1:7" x14ac:dyDescent="0.15">
      <c r="D9" s="42" t="s">
        <v>389</v>
      </c>
      <c r="E9" t="s">
        <v>428</v>
      </c>
    </row>
    <row r="10" spans="1:7" x14ac:dyDescent="0.15">
      <c r="D10" s="42" t="s">
        <v>392</v>
      </c>
      <c r="E10" t="s">
        <v>429</v>
      </c>
    </row>
    <row r="11" spans="1:7" x14ac:dyDescent="0.15">
      <c r="D11" s="42" t="s">
        <v>395</v>
      </c>
      <c r="E11" t="s">
        <v>430</v>
      </c>
    </row>
    <row r="12" spans="1:7" x14ac:dyDescent="0.15">
      <c r="D12" s="42" t="s">
        <v>396</v>
      </c>
      <c r="E12" t="s">
        <v>431</v>
      </c>
    </row>
    <row r="13" spans="1:7" x14ac:dyDescent="0.15">
      <c r="D13" s="42" t="s">
        <v>398</v>
      </c>
      <c r="E13" t="s">
        <v>432</v>
      </c>
    </row>
    <row r="14" spans="1:7" x14ac:dyDescent="0.15">
      <c r="D14" s="42" t="s">
        <v>399</v>
      </c>
      <c r="E14" t="s">
        <v>433</v>
      </c>
    </row>
    <row r="15" spans="1:7" x14ac:dyDescent="0.15">
      <c r="D15" s="42" t="s">
        <v>402</v>
      </c>
      <c r="E15" t="s">
        <v>434</v>
      </c>
    </row>
    <row r="16" spans="1:7" x14ac:dyDescent="0.15">
      <c r="D16" s="42" t="s">
        <v>403</v>
      </c>
      <c r="E16" s="55" t="s">
        <v>435</v>
      </c>
    </row>
    <row r="17" spans="4:5" x14ac:dyDescent="0.15">
      <c r="D17" s="42" t="s">
        <v>404</v>
      </c>
      <c r="E17" t="s">
        <v>436</v>
      </c>
    </row>
    <row r="18" spans="4:5" x14ac:dyDescent="0.15">
      <c r="D18" s="42" t="s">
        <v>406</v>
      </c>
      <c r="E18" t="s">
        <v>437</v>
      </c>
    </row>
    <row r="19" spans="4:5" x14ac:dyDescent="0.15">
      <c r="D19" s="42" t="s">
        <v>391</v>
      </c>
      <c r="E19" t="s">
        <v>438</v>
      </c>
    </row>
    <row r="20" spans="4:5" x14ac:dyDescent="0.15">
      <c r="D20" s="42" t="s">
        <v>387</v>
      </c>
      <c r="E20" t="s">
        <v>439</v>
      </c>
    </row>
    <row r="50" spans="2:2" ht="16" x14ac:dyDescent="0.2">
      <c r="B50" s="56"/>
    </row>
    <row r="51" spans="2:2" ht="16" x14ac:dyDescent="0.2">
      <c r="B51" s="56"/>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1" sqref="B11"/>
    </sheetView>
  </sheetViews>
  <sheetFormatPr baseColWidth="10" defaultColWidth="12" defaultRowHeight="13" x14ac:dyDescent="0.15"/>
  <cols>
    <col min="1" max="1" width="15" customWidth="1"/>
    <col min="2" max="2" width="251.5" customWidth="1"/>
  </cols>
  <sheetData>
    <row r="2" spans="1:2" x14ac:dyDescent="0.15">
      <c r="B2" t="s">
        <v>414</v>
      </c>
    </row>
    <row r="3" spans="1:2" x14ac:dyDescent="0.15">
      <c r="B3" s="57" t="s">
        <v>440</v>
      </c>
    </row>
    <row r="4" spans="1:2" x14ac:dyDescent="0.15">
      <c r="B4" s="57" t="s">
        <v>441</v>
      </c>
    </row>
    <row r="5" spans="1:2" x14ac:dyDescent="0.15">
      <c r="B5" s="57" t="s">
        <v>442</v>
      </c>
    </row>
    <row r="6" spans="1:2" x14ac:dyDescent="0.15">
      <c r="A6" t="s">
        <v>443</v>
      </c>
      <c r="B6" s="57" t="s">
        <v>444</v>
      </c>
    </row>
    <row r="7" spans="1:2" x14ac:dyDescent="0.15">
      <c r="B7" s="57" t="s">
        <v>445</v>
      </c>
    </row>
    <row r="8" spans="1:2" x14ac:dyDescent="0.15">
      <c r="A8" t="s">
        <v>40</v>
      </c>
      <c r="B8" s="57" t="s">
        <v>446</v>
      </c>
    </row>
    <row r="9" spans="1:2" x14ac:dyDescent="0.15">
      <c r="A9" t="s">
        <v>447</v>
      </c>
      <c r="B9" s="57" t="s">
        <v>448</v>
      </c>
    </row>
    <row r="10" spans="1:2" x14ac:dyDescent="0.15">
      <c r="B10" t="s">
        <v>580</v>
      </c>
    </row>
    <row r="11" spans="1:2" x14ac:dyDescent="0.15">
      <c r="B11" t="s">
        <v>581</v>
      </c>
    </row>
    <row r="14" spans="1:2" x14ac:dyDescent="0.15">
      <c r="B14" s="57" t="s">
        <v>449</v>
      </c>
    </row>
    <row r="20" spans="2:2" x14ac:dyDescent="0.15">
      <c r="B20" s="42" t="s">
        <v>371</v>
      </c>
    </row>
    <row r="21" spans="2:2" x14ac:dyDescent="0.15">
      <c r="B21" s="42" t="s">
        <v>373</v>
      </c>
    </row>
    <row r="22" spans="2:2" x14ac:dyDescent="0.15">
      <c r="B22" s="42" t="s">
        <v>376</v>
      </c>
    </row>
    <row r="23" spans="2:2" x14ac:dyDescent="0.15">
      <c r="B23" s="42" t="s">
        <v>378</v>
      </c>
    </row>
    <row r="24" spans="2:2" x14ac:dyDescent="0.15">
      <c r="B24" s="42" t="s">
        <v>380</v>
      </c>
    </row>
    <row r="25" spans="2:2" x14ac:dyDescent="0.15">
      <c r="B25" s="42" t="s">
        <v>382</v>
      </c>
    </row>
    <row r="26" spans="2:2" x14ac:dyDescent="0.15">
      <c r="B26" s="42" t="s">
        <v>384</v>
      </c>
    </row>
    <row r="27" spans="2:2" x14ac:dyDescent="0.15">
      <c r="B27" s="42" t="s">
        <v>386</v>
      </c>
    </row>
    <row r="28" spans="2:2" x14ac:dyDescent="0.15">
      <c r="B28" s="42" t="s">
        <v>389</v>
      </c>
    </row>
    <row r="29" spans="2:2" x14ac:dyDescent="0.15">
      <c r="B29" s="42" t="s">
        <v>392</v>
      </c>
    </row>
    <row r="30" spans="2:2" x14ac:dyDescent="0.15">
      <c r="B30" s="42" t="s">
        <v>395</v>
      </c>
    </row>
    <row r="31" spans="2:2" x14ac:dyDescent="0.15">
      <c r="B31" s="42" t="s">
        <v>396</v>
      </c>
    </row>
    <row r="32" spans="2:2" x14ac:dyDescent="0.15">
      <c r="B32" s="42" t="s">
        <v>398</v>
      </c>
    </row>
    <row r="33" spans="2:4" x14ac:dyDescent="0.15">
      <c r="B33" s="42" t="s">
        <v>399</v>
      </c>
    </row>
    <row r="34" spans="2:4" x14ac:dyDescent="0.15">
      <c r="B34" s="42" t="s">
        <v>402</v>
      </c>
      <c r="D34" s="57"/>
    </row>
    <row r="35" spans="2:4" x14ac:dyDescent="0.15">
      <c r="B35" s="42" t="s">
        <v>403</v>
      </c>
      <c r="D35" s="57"/>
    </row>
    <row r="36" spans="2:4" x14ac:dyDescent="0.15">
      <c r="B36" s="42" t="s">
        <v>404</v>
      </c>
      <c r="D36" s="57"/>
    </row>
    <row r="37" spans="2:4" x14ac:dyDescent="0.15">
      <c r="B37" s="42" t="s">
        <v>406</v>
      </c>
      <c r="D37" s="57"/>
    </row>
    <row r="38" spans="2:4" x14ac:dyDescent="0.15">
      <c r="B38" s="42" t="s">
        <v>391</v>
      </c>
      <c r="D38" s="57"/>
    </row>
    <row r="39" spans="2:4" x14ac:dyDescent="0.15">
      <c r="B39" s="42" t="s">
        <v>387</v>
      </c>
      <c r="D39" s="57"/>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H17" sqref="H17"/>
    </sheetView>
  </sheetViews>
  <sheetFormatPr baseColWidth="10" defaultColWidth="12" defaultRowHeight="13" x14ac:dyDescent="0.15"/>
  <sheetData>
    <row r="2" spans="1:2" x14ac:dyDescent="0.15">
      <c r="B2" t="s">
        <v>371</v>
      </c>
    </row>
    <row r="3" spans="1:2" ht="16" x14ac:dyDescent="0.2">
      <c r="B3" s="56" t="s">
        <v>450</v>
      </c>
    </row>
    <row r="4" spans="1:2" ht="16" x14ac:dyDescent="0.2">
      <c r="B4" s="56" t="s">
        <v>451</v>
      </c>
    </row>
    <row r="5" spans="1:2" ht="16" x14ac:dyDescent="0.2">
      <c r="B5" s="56" t="s">
        <v>452</v>
      </c>
    </row>
    <row r="6" spans="1:2" ht="16" x14ac:dyDescent="0.2">
      <c r="B6" s="56" t="s">
        <v>453</v>
      </c>
    </row>
    <row r="7" spans="1:2" ht="16" x14ac:dyDescent="0.2">
      <c r="B7" s="56" t="s">
        <v>454</v>
      </c>
    </row>
    <row r="8" spans="1:2" x14ac:dyDescent="0.15">
      <c r="A8" t="s">
        <v>455</v>
      </c>
      <c r="B8" t="s">
        <v>456</v>
      </c>
    </row>
    <row r="9" spans="1:2" x14ac:dyDescent="0.15">
      <c r="A9" t="s">
        <v>457</v>
      </c>
      <c r="B9" t="s">
        <v>458</v>
      </c>
    </row>
    <row r="10" spans="1:2" x14ac:dyDescent="0.15">
      <c r="B10" t="s">
        <v>582</v>
      </c>
    </row>
    <row r="11" spans="1:2" x14ac:dyDescent="0.15">
      <c r="B11" t="s">
        <v>583</v>
      </c>
    </row>
    <row r="14" spans="1:2" x14ac:dyDescent="0.15">
      <c r="B14" t="s">
        <v>459</v>
      </c>
    </row>
    <row r="20" spans="2:2" x14ac:dyDescent="0.15">
      <c r="B20" t="s">
        <v>460</v>
      </c>
    </row>
    <row r="21" spans="2:2" x14ac:dyDescent="0.15">
      <c r="B21" t="s">
        <v>461</v>
      </c>
    </row>
    <row r="22" spans="2:2" x14ac:dyDescent="0.15">
      <c r="B22" t="s">
        <v>462</v>
      </c>
    </row>
    <row r="23" spans="2:2" x14ac:dyDescent="0.15">
      <c r="B23" t="s">
        <v>463</v>
      </c>
    </row>
    <row r="24" spans="2:2" x14ac:dyDescent="0.15">
      <c r="B24" t="s">
        <v>380</v>
      </c>
    </row>
    <row r="25" spans="2:2" x14ac:dyDescent="0.15">
      <c r="B25" t="s">
        <v>464</v>
      </c>
    </row>
    <row r="26" spans="2:2" x14ac:dyDescent="0.15">
      <c r="B26" t="s">
        <v>465</v>
      </c>
    </row>
    <row r="27" spans="2:2" x14ac:dyDescent="0.15">
      <c r="B27" t="s">
        <v>466</v>
      </c>
    </row>
    <row r="28" spans="2:2" x14ac:dyDescent="0.15">
      <c r="B28" t="s">
        <v>467</v>
      </c>
    </row>
    <row r="29" spans="2:2" x14ac:dyDescent="0.15">
      <c r="B29" t="s">
        <v>468</v>
      </c>
    </row>
    <row r="30" spans="2:2" x14ac:dyDescent="0.15">
      <c r="B30" t="s">
        <v>469</v>
      </c>
    </row>
    <row r="31" spans="2:2" x14ac:dyDescent="0.15">
      <c r="B31" t="s">
        <v>470</v>
      </c>
    </row>
    <row r="32" spans="2:2" x14ac:dyDescent="0.15">
      <c r="B32" t="s">
        <v>471</v>
      </c>
    </row>
    <row r="33" spans="2:2" x14ac:dyDescent="0.15">
      <c r="B33" t="s">
        <v>472</v>
      </c>
    </row>
    <row r="34" spans="2:2" x14ac:dyDescent="0.15">
      <c r="B34" t="s">
        <v>473</v>
      </c>
    </row>
    <row r="35" spans="2:2" x14ac:dyDescent="0.15">
      <c r="B35" t="s">
        <v>403</v>
      </c>
    </row>
    <row r="36" spans="2:2" x14ac:dyDescent="0.15">
      <c r="B36" t="s">
        <v>474</v>
      </c>
    </row>
    <row r="37" spans="2:2" x14ac:dyDescent="0.15">
      <c r="B37" t="s">
        <v>475</v>
      </c>
    </row>
    <row r="38" spans="2:2" x14ac:dyDescent="0.15">
      <c r="B38" t="s">
        <v>476</v>
      </c>
    </row>
    <row r="39" spans="2:2" x14ac:dyDescent="0.15">
      <c r="B39" t="s">
        <v>477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1" sqref="B11"/>
    </sheetView>
  </sheetViews>
  <sheetFormatPr baseColWidth="10" defaultColWidth="12" defaultRowHeight="13" x14ac:dyDescent="0.15"/>
  <sheetData>
    <row r="1" spans="1:2" x14ac:dyDescent="0.15">
      <c r="B1" s="57"/>
    </row>
    <row r="2" spans="1:2" x14ac:dyDescent="0.15">
      <c r="B2" s="57" t="s">
        <v>378</v>
      </c>
    </row>
    <row r="3" spans="1:2" x14ac:dyDescent="0.15">
      <c r="B3" s="57" t="s">
        <v>478</v>
      </c>
    </row>
    <row r="4" spans="1:2" x14ac:dyDescent="0.15">
      <c r="B4" s="57" t="s">
        <v>479</v>
      </c>
    </row>
    <row r="5" spans="1:2" x14ac:dyDescent="0.15">
      <c r="B5" s="57" t="s">
        <v>480</v>
      </c>
    </row>
    <row r="6" spans="1:2" x14ac:dyDescent="0.15">
      <c r="B6" s="57" t="s">
        <v>481</v>
      </c>
    </row>
    <row r="7" spans="1:2" x14ac:dyDescent="0.15">
      <c r="B7" s="57" t="s">
        <v>482</v>
      </c>
    </row>
    <row r="8" spans="1:2" x14ac:dyDescent="0.15">
      <c r="A8" t="s">
        <v>455</v>
      </c>
      <c r="B8" s="57" t="s">
        <v>483</v>
      </c>
    </row>
    <row r="9" spans="1:2" x14ac:dyDescent="0.15">
      <c r="A9" t="s">
        <v>457</v>
      </c>
      <c r="B9" s="57" t="s">
        <v>484</v>
      </c>
    </row>
    <row r="10" spans="1:2" x14ac:dyDescent="0.15">
      <c r="B10" s="57" t="s">
        <v>584</v>
      </c>
    </row>
    <row r="11" spans="1:2" x14ac:dyDescent="0.15">
      <c r="B11" s="57" t="s">
        <v>585</v>
      </c>
    </row>
    <row r="12" spans="1:2" x14ac:dyDescent="0.15">
      <c r="B12" s="57"/>
    </row>
    <row r="13" spans="1:2" x14ac:dyDescent="0.15">
      <c r="B13" s="57"/>
    </row>
    <row r="14" spans="1:2" x14ac:dyDescent="0.15">
      <c r="B14" s="57" t="s">
        <v>485</v>
      </c>
    </row>
    <row r="15" spans="1:2" x14ac:dyDescent="0.15">
      <c r="B15" s="57"/>
    </row>
    <row r="20" spans="2:2" x14ac:dyDescent="0.15">
      <c r="B20" t="s">
        <v>486</v>
      </c>
    </row>
    <row r="21" spans="2:2" x14ac:dyDescent="0.15">
      <c r="B21" t="s">
        <v>487</v>
      </c>
    </row>
    <row r="22" spans="2:2" x14ac:dyDescent="0.15">
      <c r="B22" t="s">
        <v>488</v>
      </c>
    </row>
    <row r="23" spans="2:2" x14ac:dyDescent="0.15">
      <c r="B23" t="s">
        <v>489</v>
      </c>
    </row>
    <row r="24" spans="2:2" x14ac:dyDescent="0.15">
      <c r="B24" t="s">
        <v>490</v>
      </c>
    </row>
    <row r="25" spans="2:2" x14ac:dyDescent="0.15">
      <c r="B25" t="s">
        <v>491</v>
      </c>
    </row>
    <row r="26" spans="2:2" x14ac:dyDescent="0.15">
      <c r="B26" t="s">
        <v>492</v>
      </c>
    </row>
    <row r="27" spans="2:2" x14ac:dyDescent="0.15">
      <c r="B27" t="s">
        <v>493</v>
      </c>
    </row>
    <row r="28" spans="2:2" x14ac:dyDescent="0.15">
      <c r="B28" t="s">
        <v>494</v>
      </c>
    </row>
    <row r="29" spans="2:2" x14ac:dyDescent="0.15">
      <c r="B29" t="s">
        <v>495</v>
      </c>
    </row>
    <row r="30" spans="2:2" x14ac:dyDescent="0.15">
      <c r="B30" t="s">
        <v>496</v>
      </c>
    </row>
    <row r="31" spans="2:2" x14ac:dyDescent="0.15">
      <c r="B31" t="s">
        <v>497</v>
      </c>
    </row>
    <row r="32" spans="2:2" x14ac:dyDescent="0.15">
      <c r="B32" t="s">
        <v>498</v>
      </c>
    </row>
    <row r="33" spans="2:2" x14ac:dyDescent="0.15">
      <c r="B33" t="s">
        <v>499</v>
      </c>
    </row>
    <row r="34" spans="2:2" x14ac:dyDescent="0.15">
      <c r="B34" t="s">
        <v>500</v>
      </c>
    </row>
    <row r="35" spans="2:2" x14ac:dyDescent="0.15">
      <c r="B35" t="s">
        <v>501</v>
      </c>
    </row>
    <row r="36" spans="2:2" x14ac:dyDescent="0.15">
      <c r="B36" t="s">
        <v>502</v>
      </c>
    </row>
    <row r="37" spans="2:2" x14ac:dyDescent="0.15">
      <c r="B37" t="s">
        <v>406</v>
      </c>
    </row>
    <row r="38" spans="2:2" x14ac:dyDescent="0.15">
      <c r="B38" t="s">
        <v>503</v>
      </c>
    </row>
    <row r="39" spans="2:2" x14ac:dyDescent="0.15">
      <c r="B39" t="s">
        <v>504</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H16" sqref="H16"/>
    </sheetView>
  </sheetViews>
  <sheetFormatPr baseColWidth="10" defaultColWidth="12" defaultRowHeight="13" x14ac:dyDescent="0.15"/>
  <sheetData>
    <row r="2" spans="2:2" x14ac:dyDescent="0.15">
      <c r="B2" t="s">
        <v>373</v>
      </c>
    </row>
    <row r="3" spans="2:2" x14ac:dyDescent="0.15">
      <c r="B3" t="s">
        <v>505</v>
      </c>
    </row>
    <row r="4" spans="2:2" x14ac:dyDescent="0.15">
      <c r="B4" t="s">
        <v>506</v>
      </c>
    </row>
    <row r="5" spans="2:2" x14ac:dyDescent="0.15">
      <c r="B5" t="s">
        <v>507</v>
      </c>
    </row>
    <row r="6" spans="2:2" x14ac:dyDescent="0.15">
      <c r="B6" t="s">
        <v>508</v>
      </c>
    </row>
    <row r="7" spans="2:2" x14ac:dyDescent="0.15">
      <c r="B7" t="s">
        <v>509</v>
      </c>
    </row>
    <row r="8" spans="2:2" ht="16" x14ac:dyDescent="0.2">
      <c r="B8" s="56" t="s">
        <v>510</v>
      </c>
    </row>
    <row r="9" spans="2:2" x14ac:dyDescent="0.15">
      <c r="B9" t="s">
        <v>511</v>
      </c>
    </row>
    <row r="10" spans="2:2" x14ac:dyDescent="0.15">
      <c r="B10" s="57" t="s">
        <v>586</v>
      </c>
    </row>
    <row r="11" spans="2:2" x14ac:dyDescent="0.15">
      <c r="B11" s="57" t="s">
        <v>587</v>
      </c>
    </row>
    <row r="14" spans="2:2" x14ac:dyDescent="0.15">
      <c r="B14" t="s">
        <v>512</v>
      </c>
    </row>
    <row r="20" spans="2:2" x14ac:dyDescent="0.15">
      <c r="B20" t="s">
        <v>513</v>
      </c>
    </row>
    <row r="21" spans="2:2" x14ac:dyDescent="0.15">
      <c r="B21" t="s">
        <v>514</v>
      </c>
    </row>
    <row r="22" spans="2:2" x14ac:dyDescent="0.15">
      <c r="B22" t="s">
        <v>515</v>
      </c>
    </row>
    <row r="23" spans="2:2" x14ac:dyDescent="0.15">
      <c r="B23" t="s">
        <v>516</v>
      </c>
    </row>
    <row r="24" spans="2:2" x14ac:dyDescent="0.15">
      <c r="B24" t="s">
        <v>380</v>
      </c>
    </row>
    <row r="25" spans="2:2" x14ac:dyDescent="0.15">
      <c r="B25" t="s">
        <v>517</v>
      </c>
    </row>
    <row r="26" spans="2:2" x14ac:dyDescent="0.15">
      <c r="B26" t="s">
        <v>518</v>
      </c>
    </row>
    <row r="27" spans="2:2" x14ac:dyDescent="0.15">
      <c r="B27" t="s">
        <v>519</v>
      </c>
    </row>
    <row r="28" spans="2:2" x14ac:dyDescent="0.15">
      <c r="B28" t="s">
        <v>520</v>
      </c>
    </row>
    <row r="29" spans="2:2" x14ac:dyDescent="0.15">
      <c r="B29" t="s">
        <v>521</v>
      </c>
    </row>
    <row r="30" spans="2:2" x14ac:dyDescent="0.15">
      <c r="B30" t="s">
        <v>522</v>
      </c>
    </row>
    <row r="31" spans="2:2" x14ac:dyDescent="0.15">
      <c r="B31" t="s">
        <v>523</v>
      </c>
    </row>
    <row r="32" spans="2:2" x14ac:dyDescent="0.15">
      <c r="B32" t="s">
        <v>524</v>
      </c>
    </row>
    <row r="33" spans="2:2" x14ac:dyDescent="0.15">
      <c r="B33" t="s">
        <v>525</v>
      </c>
    </row>
    <row r="34" spans="2:2" x14ac:dyDescent="0.15">
      <c r="B34" t="s">
        <v>526</v>
      </c>
    </row>
    <row r="35" spans="2:2" x14ac:dyDescent="0.15">
      <c r="B35" t="s">
        <v>527</v>
      </c>
    </row>
    <row r="36" spans="2:2" x14ac:dyDescent="0.15">
      <c r="B36" t="s">
        <v>528</v>
      </c>
    </row>
    <row r="37" spans="2:2" x14ac:dyDescent="0.15">
      <c r="B37" t="s">
        <v>406</v>
      </c>
    </row>
    <row r="38" spans="2:2" x14ac:dyDescent="0.15">
      <c r="B38" t="s">
        <v>529</v>
      </c>
    </row>
    <row r="39" spans="2:2" x14ac:dyDescent="0.15">
      <c r="B39" t="s">
        <v>530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29" sqref="K29"/>
    </sheetView>
  </sheetViews>
  <sheetFormatPr baseColWidth="10" defaultColWidth="12" defaultRowHeight="13" x14ac:dyDescent="0.15"/>
  <sheetData>
    <row r="2" spans="2:2" x14ac:dyDescent="0.15">
      <c r="B2" t="s">
        <v>376</v>
      </c>
    </row>
    <row r="3" spans="2:2" ht="16" x14ac:dyDescent="0.2">
      <c r="B3" s="56" t="s">
        <v>531</v>
      </c>
    </row>
    <row r="4" spans="2:2" ht="16" x14ac:dyDescent="0.2">
      <c r="B4" s="56" t="s">
        <v>532</v>
      </c>
    </row>
    <row r="5" spans="2:2" x14ac:dyDescent="0.15">
      <c r="B5" t="s">
        <v>533</v>
      </c>
    </row>
    <row r="6" spans="2:2" ht="16" x14ac:dyDescent="0.2">
      <c r="B6" s="56" t="s">
        <v>534</v>
      </c>
    </row>
    <row r="7" spans="2:2" ht="16" x14ac:dyDescent="0.2">
      <c r="B7" s="56" t="s">
        <v>535</v>
      </c>
    </row>
    <row r="8" spans="2:2" x14ac:dyDescent="0.15">
      <c r="B8" t="s">
        <v>536</v>
      </c>
    </row>
    <row r="9" spans="2:2" x14ac:dyDescent="0.15">
      <c r="B9" t="s">
        <v>537</v>
      </c>
    </row>
    <row r="10" spans="2:2" x14ac:dyDescent="0.15">
      <c r="B10" t="s">
        <v>588</v>
      </c>
    </row>
    <row r="11" spans="2:2" x14ac:dyDescent="0.15">
      <c r="B11" t="s">
        <v>589</v>
      </c>
    </row>
    <row r="14" spans="2:2" ht="16" x14ac:dyDescent="0.2">
      <c r="B14" s="56" t="s">
        <v>538</v>
      </c>
    </row>
    <row r="20" spans="2:2" x14ac:dyDescent="0.15">
      <c r="B20" t="s">
        <v>539</v>
      </c>
    </row>
    <row r="21" spans="2:2" x14ac:dyDescent="0.15">
      <c r="B21" t="s">
        <v>540</v>
      </c>
    </row>
    <row r="22" spans="2:2" x14ac:dyDescent="0.15">
      <c r="B22" t="s">
        <v>488</v>
      </c>
    </row>
    <row r="23" spans="2:2" x14ac:dyDescent="0.15">
      <c r="B23" t="s">
        <v>541</v>
      </c>
    </row>
    <row r="24" spans="2:2" x14ac:dyDescent="0.15">
      <c r="B24" t="s">
        <v>380</v>
      </c>
    </row>
    <row r="25" spans="2:2" x14ac:dyDescent="0.15">
      <c r="B25" t="s">
        <v>542</v>
      </c>
    </row>
    <row r="26" spans="2:2" x14ac:dyDescent="0.15">
      <c r="B26" t="s">
        <v>492</v>
      </c>
    </row>
    <row r="27" spans="2:2" x14ac:dyDescent="0.15">
      <c r="B27" t="s">
        <v>543</v>
      </c>
    </row>
    <row r="28" spans="2:2" x14ac:dyDescent="0.15">
      <c r="B28" t="s">
        <v>544</v>
      </c>
    </row>
    <row r="29" spans="2:2" x14ac:dyDescent="0.15">
      <c r="B29" t="s">
        <v>545</v>
      </c>
    </row>
    <row r="30" spans="2:2" x14ac:dyDescent="0.15">
      <c r="B30" t="s">
        <v>546</v>
      </c>
    </row>
    <row r="31" spans="2:2" x14ac:dyDescent="0.15">
      <c r="B31" t="s">
        <v>547</v>
      </c>
    </row>
    <row r="32" spans="2:2" x14ac:dyDescent="0.15">
      <c r="B32" t="s">
        <v>548</v>
      </c>
    </row>
    <row r="33" spans="2:2" x14ac:dyDescent="0.15">
      <c r="B33" t="s">
        <v>549</v>
      </c>
    </row>
    <row r="34" spans="2:2" x14ac:dyDescent="0.15">
      <c r="B34" t="s">
        <v>550</v>
      </c>
    </row>
    <row r="35" spans="2:2" x14ac:dyDescent="0.15">
      <c r="B35" t="s">
        <v>527</v>
      </c>
    </row>
    <row r="36" spans="2:2" x14ac:dyDescent="0.15">
      <c r="B36" t="s">
        <v>551</v>
      </c>
    </row>
    <row r="37" spans="2:2" x14ac:dyDescent="0.15">
      <c r="B37" t="s">
        <v>475</v>
      </c>
    </row>
    <row r="38" spans="2:2" x14ac:dyDescent="0.15">
      <c r="B38" t="s">
        <v>552</v>
      </c>
    </row>
    <row r="39" spans="2:2" x14ac:dyDescent="0.15">
      <c r="B39" t="s">
        <v>553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L26" sqref="L26"/>
    </sheetView>
  </sheetViews>
  <sheetFormatPr baseColWidth="10" defaultColWidth="12" defaultRowHeight="13" x14ac:dyDescent="0.15"/>
  <sheetData>
    <row r="2" spans="2:2" x14ac:dyDescent="0.15">
      <c r="B2" t="s">
        <v>392</v>
      </c>
    </row>
    <row r="3" spans="2:2" x14ac:dyDescent="0.15">
      <c r="B3" t="s">
        <v>554</v>
      </c>
    </row>
    <row r="4" spans="2:2" x14ac:dyDescent="0.15">
      <c r="B4" t="s">
        <v>555</v>
      </c>
    </row>
    <row r="5" spans="2:2" x14ac:dyDescent="0.15">
      <c r="B5" t="s">
        <v>556</v>
      </c>
    </row>
    <row r="6" spans="2:2" x14ac:dyDescent="0.15">
      <c r="B6" t="s">
        <v>557</v>
      </c>
    </row>
    <row r="7" spans="2:2" x14ac:dyDescent="0.15">
      <c r="B7" t="s">
        <v>558</v>
      </c>
    </row>
    <row r="8" spans="2:2" x14ac:dyDescent="0.15">
      <c r="B8" t="s">
        <v>559</v>
      </c>
    </row>
    <row r="9" spans="2:2" x14ac:dyDescent="0.15">
      <c r="B9" t="s">
        <v>560</v>
      </c>
    </row>
    <row r="10" spans="2:2" x14ac:dyDescent="0.15">
      <c r="B10" t="s">
        <v>590</v>
      </c>
    </row>
    <row r="11" spans="2:2" x14ac:dyDescent="0.15">
      <c r="B11" t="s">
        <v>591</v>
      </c>
    </row>
    <row r="14" spans="2:2" x14ac:dyDescent="0.15">
      <c r="B14" t="s">
        <v>561</v>
      </c>
    </row>
    <row r="20" spans="2:2" x14ac:dyDescent="0.15">
      <c r="B20" t="s">
        <v>562</v>
      </c>
    </row>
    <row r="21" spans="2:2" x14ac:dyDescent="0.15">
      <c r="B21" t="s">
        <v>563</v>
      </c>
    </row>
    <row r="22" spans="2:2" x14ac:dyDescent="0.15">
      <c r="B22" t="s">
        <v>564</v>
      </c>
    </row>
    <row r="23" spans="2:2" x14ac:dyDescent="0.15">
      <c r="B23" t="s">
        <v>565</v>
      </c>
    </row>
    <row r="24" spans="2:2" x14ac:dyDescent="0.15">
      <c r="B24" t="s">
        <v>380</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474</v>
      </c>
    </row>
    <row r="37" spans="2:2" x14ac:dyDescent="0.15">
      <c r="B37" t="s">
        <v>406</v>
      </c>
    </row>
    <row r="38" spans="2:2" x14ac:dyDescent="0.15">
      <c r="B38" t="s">
        <v>577</v>
      </c>
    </row>
    <row r="39" spans="2:2" x14ac:dyDescent="0.15">
      <c r="B39" t="s">
        <v>578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2024-07-24T21:17:43Z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