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patrickvibild/Library/Containers/com.microsoft.Excel/Data/after-big-bang-files/Lenovo/T440/RG/"/>
    </mc:Choice>
  </mc:AlternateContent>
  <xr:revisionPtr revIDLastSave="0" documentId="13_ncr:1_{0EA3C108-E264-A041-83B9-8F3793EEDEFA}" xr6:coauthVersionLast="47" xr6:coauthVersionMax="47" xr10:uidLastSave="{00000000-0000-0000-0000-000000000000}"/>
  <bookViews>
    <workbookView xWindow="0" yWindow="760" windowWidth="34560" windowHeight="2038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C24" i="2"/>
  <c r="D24" i="2"/>
  <c r="C25" i="2"/>
  <c r="D25" i="2"/>
  <c r="C26" i="2"/>
  <c r="D26" i="2"/>
  <c r="C27" i="2"/>
  <c r="D27" i="2"/>
  <c r="C28" i="2"/>
  <c r="D28" i="2"/>
  <c r="CO29" i="1" s="1"/>
  <c r="L29" i="1" s="1"/>
  <c r="C29" i="2"/>
  <c r="D29" i="2"/>
  <c r="C30" i="2"/>
  <c r="D30" i="2"/>
  <c r="C31" i="2"/>
  <c r="D31" i="2"/>
  <c r="C32" i="2"/>
  <c r="D32" i="2"/>
  <c r="C33" i="2"/>
  <c r="D33" i="2"/>
  <c r="CO34" i="1" s="1"/>
  <c r="L34" i="1" s="1"/>
  <c r="C34" i="2"/>
  <c r="D34" i="2"/>
  <c r="C35" i="2"/>
  <c r="D35" i="2"/>
  <c r="C36" i="2"/>
  <c r="D36" i="2"/>
  <c r="C37" i="2"/>
  <c r="D37" i="2"/>
  <c r="C38" i="2"/>
  <c r="D38" i="2"/>
  <c r="CO39" i="1" s="1"/>
  <c r="L39" i="1" s="1"/>
  <c r="C39" i="2"/>
  <c r="D39" i="2"/>
  <c r="C40" i="2"/>
  <c r="D40" i="2"/>
  <c r="D41" i="2"/>
  <c r="C42" i="2"/>
  <c r="D42" i="2"/>
  <c r="D43" i="2"/>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5" i="1"/>
  <c r="L42" i="2"/>
  <c r="L40" i="2"/>
  <c r="L39" i="2"/>
  <c r="L38" i="2"/>
  <c r="L37" i="2"/>
  <c r="L36" i="2"/>
  <c r="L35" i="2"/>
  <c r="L34" i="2"/>
  <c r="S34" i="2" s="1"/>
  <c r="S35" i="1" s="1"/>
  <c r="L33" i="2"/>
  <c r="L32" i="2"/>
  <c r="L31" i="2"/>
  <c r="L30" i="2"/>
  <c r="S24" i="2"/>
  <c r="S25" i="1" s="1"/>
  <c r="L23" i="2"/>
  <c r="L22" i="2"/>
  <c r="L21" i="2"/>
  <c r="L20" i="2"/>
  <c r="L19" i="2"/>
  <c r="L18" i="2"/>
  <c r="L17" i="2"/>
  <c r="L16" i="2"/>
  <c r="L15" i="2"/>
  <c r="L14" i="2"/>
  <c r="U14" i="2" s="1"/>
  <c r="U15" i="1" s="1"/>
  <c r="L13" i="2"/>
  <c r="L12" i="2"/>
  <c r="L11" i="2"/>
  <c r="L10" i="2"/>
  <c r="L8" i="2"/>
  <c r="L7" i="2"/>
  <c r="L6" i="2"/>
  <c r="L5" i="2"/>
  <c r="L4" i="2"/>
  <c r="U4" i="2" s="1"/>
  <c r="U5" i="1" s="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5" i="1"/>
  <c r="H5" i="2"/>
  <c r="H6" i="2"/>
  <c r="H7" i="2"/>
  <c r="H8" i="2"/>
  <c r="H9" i="2"/>
  <c r="H10" i="2"/>
  <c r="AT11" i="1" s="1"/>
  <c r="H11" i="2"/>
  <c r="AT12" i="1" s="1"/>
  <c r="H14" i="2"/>
  <c r="H18" i="2"/>
  <c r="H24" i="2"/>
  <c r="H25" i="2"/>
  <c r="H26" i="2"/>
  <c r="H27" i="2"/>
  <c r="AT28" i="1" s="1"/>
  <c r="H28" i="2"/>
  <c r="F29" i="1" s="1"/>
  <c r="H29" i="2"/>
  <c r="AT30" i="1" s="1"/>
  <c r="H30" i="2"/>
  <c r="AT31" i="1" s="1"/>
  <c r="H31" i="2"/>
  <c r="AT32" i="1" s="1"/>
  <c r="H32" i="2"/>
  <c r="AT33" i="1" s="1"/>
  <c r="H33" i="2"/>
  <c r="H34" i="2"/>
  <c r="H35" i="2"/>
  <c r="H36" i="2"/>
  <c r="H37" i="2"/>
  <c r="AT38" i="1" s="1"/>
  <c r="H38" i="2"/>
  <c r="AT39" i="1" s="1"/>
  <c r="H39" i="2"/>
  <c r="AT40" i="1" s="1"/>
  <c r="H40" i="2"/>
  <c r="AT41" i="1" s="1"/>
  <c r="H41" i="2"/>
  <c r="F42" i="1" s="1"/>
  <c r="H42" i="2"/>
  <c r="AT43" i="1" s="1"/>
  <c r="H43" i="2"/>
  <c r="H4" i="2"/>
  <c r="B33" i="2"/>
  <c r="B31" i="2"/>
  <c r="B29" i="2"/>
  <c r="AB41"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U44" i="1" s="1"/>
  <c r="T43" i="2"/>
  <c r="T44" i="1" s="1"/>
  <c r="S43" i="2"/>
  <c r="R43" i="2"/>
  <c r="R44" i="1" s="1"/>
  <c r="Q43" i="2"/>
  <c r="P43" i="2"/>
  <c r="O43" i="2"/>
  <c r="O44" i="1" s="1"/>
  <c r="N43" i="2"/>
  <c r="N44" i="1" s="1"/>
  <c r="M43" i="2"/>
  <c r="V42" i="2"/>
  <c r="U42" i="2"/>
  <c r="U43" i="1" s="1"/>
  <c r="T42" i="2"/>
  <c r="T43" i="1" s="1"/>
  <c r="S42" i="2"/>
  <c r="R42" i="2"/>
  <c r="Q42" i="2"/>
  <c r="P42" i="2"/>
  <c r="O42" i="2"/>
  <c r="O43" i="1" s="1"/>
  <c r="N42" i="2"/>
  <c r="M42" i="2"/>
  <c r="V41" i="2"/>
  <c r="U41" i="2"/>
  <c r="U42" i="1" s="1"/>
  <c r="T41" i="2"/>
  <c r="T42" i="1" s="1"/>
  <c r="S41" i="2"/>
  <c r="R41" i="2"/>
  <c r="R42" i="1" s="1"/>
  <c r="Q41" i="2"/>
  <c r="P41" i="2"/>
  <c r="P42" i="1" s="1"/>
  <c r="O41" i="2"/>
  <c r="O42" i="1" s="1"/>
  <c r="N41" i="2"/>
  <c r="N42" i="1" s="1"/>
  <c r="M41" i="2"/>
  <c r="M42" i="1" s="1"/>
  <c r="V40" i="2"/>
  <c r="U40" i="2"/>
  <c r="U41" i="1" s="1"/>
  <c r="T40" i="2"/>
  <c r="T41" i="1" s="1"/>
  <c r="S40" i="2"/>
  <c r="R40" i="2"/>
  <c r="Q40" i="2"/>
  <c r="P40" i="2"/>
  <c r="O40" i="2"/>
  <c r="O41" i="1" s="1"/>
  <c r="N40" i="2"/>
  <c r="M40" i="2"/>
  <c r="V39" i="2"/>
  <c r="U39" i="2"/>
  <c r="U40" i="1" s="1"/>
  <c r="T39" i="2"/>
  <c r="T40" i="1" s="1"/>
  <c r="S39" i="2"/>
  <c r="R39" i="2"/>
  <c r="Q39" i="2"/>
  <c r="P39" i="2"/>
  <c r="O39" i="2"/>
  <c r="N39" i="2"/>
  <c r="M39" i="2"/>
  <c r="V38" i="2"/>
  <c r="U38" i="2"/>
  <c r="U39" i="1" s="1"/>
  <c r="T38" i="2"/>
  <c r="S38" i="2"/>
  <c r="R38" i="2"/>
  <c r="Q38" i="2"/>
  <c r="P38" i="2"/>
  <c r="O38" i="2"/>
  <c r="N38" i="2"/>
  <c r="M38" i="2"/>
  <c r="V37" i="2"/>
  <c r="U37" i="2"/>
  <c r="U38" i="1" s="1"/>
  <c r="T37" i="2"/>
  <c r="S37" i="2"/>
  <c r="R37" i="2"/>
  <c r="Q37" i="2"/>
  <c r="P37" i="2"/>
  <c r="O37" i="2"/>
  <c r="N37" i="2"/>
  <c r="M37" i="2"/>
  <c r="V36" i="2"/>
  <c r="U36" i="2"/>
  <c r="U37" i="1" s="1"/>
  <c r="T36" i="2"/>
  <c r="S36" i="2"/>
  <c r="R36" i="2"/>
  <c r="Q36" i="2"/>
  <c r="P36" i="2"/>
  <c r="O36" i="2"/>
  <c r="N36" i="2"/>
  <c r="M36" i="2"/>
  <c r="V35" i="2"/>
  <c r="U35" i="2"/>
  <c r="T35" i="2"/>
  <c r="T36" i="1" s="1"/>
  <c r="S35" i="2"/>
  <c r="R35" i="2"/>
  <c r="Q35" i="2"/>
  <c r="P35" i="2"/>
  <c r="O35" i="2"/>
  <c r="O36" i="1" s="1"/>
  <c r="N35" i="2"/>
  <c r="M35" i="2"/>
  <c r="V34" i="2"/>
  <c r="U34" i="2"/>
  <c r="U35" i="1" s="1"/>
  <c r="T34" i="2"/>
  <c r="T35" i="1" s="1"/>
  <c r="O34" i="2"/>
  <c r="O35" i="1" s="1"/>
  <c r="V33" i="2"/>
  <c r="U33" i="2"/>
  <c r="U34" i="1" s="1"/>
  <c r="T33" i="2"/>
  <c r="T34" i="1" s="1"/>
  <c r="S33" i="2"/>
  <c r="R33" i="2"/>
  <c r="Q33" i="2"/>
  <c r="P33" i="2"/>
  <c r="O33" i="2"/>
  <c r="O34" i="1" s="1"/>
  <c r="N33" i="2"/>
  <c r="M33" i="2"/>
  <c r="V32" i="2"/>
  <c r="U32" i="2"/>
  <c r="U33" i="1" s="1"/>
  <c r="T32" i="2"/>
  <c r="T33" i="1" s="1"/>
  <c r="S32" i="2"/>
  <c r="R32" i="2"/>
  <c r="Q32" i="2"/>
  <c r="P32" i="2"/>
  <c r="O32" i="2"/>
  <c r="O33" i="1" s="1"/>
  <c r="N32" i="2"/>
  <c r="M32" i="2"/>
  <c r="V31" i="2"/>
  <c r="U31" i="2"/>
  <c r="U32" i="1" s="1"/>
  <c r="T31" i="2"/>
  <c r="S31" i="2"/>
  <c r="R31" i="2"/>
  <c r="Q31" i="2"/>
  <c r="P31" i="2"/>
  <c r="O31" i="2"/>
  <c r="O32" i="1" s="1"/>
  <c r="N31" i="2"/>
  <c r="M31" i="2"/>
  <c r="V30" i="2"/>
  <c r="U30" i="2"/>
  <c r="T30" i="2"/>
  <c r="T31" i="1" s="1"/>
  <c r="S30" i="2"/>
  <c r="R30" i="2"/>
  <c r="Q30" i="2"/>
  <c r="P30" i="2"/>
  <c r="O30" i="2"/>
  <c r="O31" i="1" s="1"/>
  <c r="N30" i="2"/>
  <c r="M30" i="2"/>
  <c r="V29" i="2"/>
  <c r="U29" i="2"/>
  <c r="U30" i="1" s="1"/>
  <c r="T29" i="2"/>
  <c r="T30" i="1" s="1"/>
  <c r="S29" i="2"/>
  <c r="R29" i="2"/>
  <c r="Q29" i="2"/>
  <c r="Q30" i="1" s="1"/>
  <c r="P29" i="2"/>
  <c r="O29" i="2"/>
  <c r="O30" i="1" s="1"/>
  <c r="N29" i="2"/>
  <c r="M29" i="2"/>
  <c r="V28" i="2"/>
  <c r="U28" i="2"/>
  <c r="U29" i="1" s="1"/>
  <c r="T28" i="2"/>
  <c r="T29" i="1" s="1"/>
  <c r="S28" i="2"/>
  <c r="S29" i="1" s="1"/>
  <c r="R28" i="2"/>
  <c r="R29" i="1" s="1"/>
  <c r="Q28" i="2"/>
  <c r="Q29" i="1" s="1"/>
  <c r="P28" i="2"/>
  <c r="P29" i="1" s="1"/>
  <c r="O28" i="2"/>
  <c r="O29" i="1" s="1"/>
  <c r="N28" i="2"/>
  <c r="M28" i="2"/>
  <c r="V27" i="2"/>
  <c r="U27" i="2"/>
  <c r="U28" i="1" s="1"/>
  <c r="T27" i="2"/>
  <c r="T28" i="1" s="1"/>
  <c r="S27" i="2"/>
  <c r="S28" i="1" s="1"/>
  <c r="R27" i="2"/>
  <c r="Q27" i="2"/>
  <c r="Q28" i="1" s="1"/>
  <c r="P27" i="2"/>
  <c r="P28" i="1" s="1"/>
  <c r="O27" i="2"/>
  <c r="O28" i="1" s="1"/>
  <c r="N27" i="2"/>
  <c r="M27" i="2"/>
  <c r="V26" i="2"/>
  <c r="U26" i="2"/>
  <c r="U27" i="1" s="1"/>
  <c r="T26" i="2"/>
  <c r="S26" i="2"/>
  <c r="S27" i="1" s="1"/>
  <c r="R26" i="2"/>
  <c r="R27" i="1" s="1"/>
  <c r="Q26" i="2"/>
  <c r="Q27" i="1" s="1"/>
  <c r="P26" i="2"/>
  <c r="P27" i="1" s="1"/>
  <c r="O26" i="2"/>
  <c r="O27" i="1" s="1"/>
  <c r="N26" i="2"/>
  <c r="M26" i="2"/>
  <c r="V25" i="2"/>
  <c r="U25" i="2"/>
  <c r="T25" i="2"/>
  <c r="T26" i="1" s="1"/>
  <c r="S25" i="2"/>
  <c r="R25" i="2"/>
  <c r="R26" i="1" s="1"/>
  <c r="Q25" i="2"/>
  <c r="Q26" i="1" s="1"/>
  <c r="P25" i="2"/>
  <c r="O25" i="2"/>
  <c r="O26" i="1" s="1"/>
  <c r="N25" i="2"/>
  <c r="M25" i="2"/>
  <c r="V24" i="2"/>
  <c r="U24" i="2"/>
  <c r="U25" i="1" s="1"/>
  <c r="T24" i="2"/>
  <c r="O24" i="2"/>
  <c r="O25" i="1" s="1"/>
  <c r="V23" i="2"/>
  <c r="H23" i="2" s="1"/>
  <c r="R23" i="2"/>
  <c r="R24" i="1" s="1"/>
  <c r="Q23" i="2"/>
  <c r="Q24" i="1" s="1"/>
  <c r="M23" i="2"/>
  <c r="M24" i="1" s="1"/>
  <c r="P23" i="2"/>
  <c r="P24" i="1" s="1"/>
  <c r="I23" i="2"/>
  <c r="V22" i="2"/>
  <c r="H22" i="2" s="1"/>
  <c r="AT23" i="1" s="1"/>
  <c r="T22" i="2"/>
  <c r="S22" i="2"/>
  <c r="R22" i="2"/>
  <c r="Q22" i="2"/>
  <c r="O22" i="2"/>
  <c r="N22" i="2"/>
  <c r="N23" i="1" s="1"/>
  <c r="M22" i="2"/>
  <c r="M23" i="1" s="1"/>
  <c r="I22" i="2"/>
  <c r="V21" i="2"/>
  <c r="H21" i="2" s="1"/>
  <c r="U21" i="2"/>
  <c r="U22" i="1" s="1"/>
  <c r="T21" i="2"/>
  <c r="T22" i="1" s="1"/>
  <c r="S21" i="2"/>
  <c r="R21" i="2"/>
  <c r="Q21" i="2"/>
  <c r="P21" i="2"/>
  <c r="P22" i="1" s="1"/>
  <c r="O21" i="2"/>
  <c r="N21" i="2"/>
  <c r="M21" i="2"/>
  <c r="I21" i="2"/>
  <c r="V20" i="2"/>
  <c r="H20" i="2" s="1"/>
  <c r="AT21" i="1" s="1"/>
  <c r="U20" i="2"/>
  <c r="T20" i="2"/>
  <c r="T21" i="1" s="1"/>
  <c r="S20" i="2"/>
  <c r="R20" i="2"/>
  <c r="P20" i="2"/>
  <c r="O20" i="2"/>
  <c r="O21" i="1" s="1"/>
  <c r="N20" i="2"/>
  <c r="N21" i="1" s="1"/>
  <c r="I20" i="2"/>
  <c r="V19" i="2"/>
  <c r="H19" i="2" s="1"/>
  <c r="U19" i="2"/>
  <c r="U20" i="1" s="1"/>
  <c r="T19" i="2"/>
  <c r="T20" i="1" s="1"/>
  <c r="I19" i="2"/>
  <c r="V18" i="2"/>
  <c r="R18" i="2"/>
  <c r="Q18" i="2"/>
  <c r="M18" i="2"/>
  <c r="P18" i="2"/>
  <c r="P19" i="1" s="1"/>
  <c r="I18" i="2"/>
  <c r="CO19" i="1"/>
  <c r="V17" i="2"/>
  <c r="H17" i="2" s="1"/>
  <c r="AT18" i="1" s="1"/>
  <c r="T17" i="2"/>
  <c r="S17" i="2"/>
  <c r="R17" i="2"/>
  <c r="Q17" i="2"/>
  <c r="Q18" i="1" s="1"/>
  <c r="P17" i="2"/>
  <c r="N17" i="2"/>
  <c r="M17" i="2"/>
  <c r="U17" i="2"/>
  <c r="U18" i="1" s="1"/>
  <c r="I17" i="2"/>
  <c r="V16" i="2"/>
  <c r="H16" i="2" s="1"/>
  <c r="AT17" i="1" s="1"/>
  <c r="U16" i="2"/>
  <c r="U17" i="1" s="1"/>
  <c r="T16" i="2"/>
  <c r="S16" i="2"/>
  <c r="S17" i="1" s="1"/>
  <c r="R16" i="2"/>
  <c r="Q16" i="2"/>
  <c r="P16" i="2"/>
  <c r="P17" i="1" s="1"/>
  <c r="O16" i="2"/>
  <c r="N16" i="2"/>
  <c r="M16" i="2"/>
  <c r="I16" i="2"/>
  <c r="CO17" i="1"/>
  <c r="V15" i="2"/>
  <c r="H15" i="2" s="1"/>
  <c r="AT16" i="1" s="1"/>
  <c r="U15" i="2"/>
  <c r="T15" i="2"/>
  <c r="S15" i="2"/>
  <c r="R15" i="2"/>
  <c r="Q15" i="2"/>
  <c r="P15" i="2"/>
  <c r="P16" i="1" s="1"/>
  <c r="O15" i="2"/>
  <c r="N15" i="2"/>
  <c r="N16" i="1" s="1"/>
  <c r="M15" i="2"/>
  <c r="I15" i="2"/>
  <c r="V14" i="2"/>
  <c r="T14" i="2"/>
  <c r="T15" i="1" s="1"/>
  <c r="M14" i="2"/>
  <c r="M15" i="1" s="1"/>
  <c r="S14" i="2"/>
  <c r="S15" i="1" s="1"/>
  <c r="I14" i="2"/>
  <c r="V13" i="2"/>
  <c r="H13" i="2" s="1"/>
  <c r="Q13" i="2"/>
  <c r="P13" i="2"/>
  <c r="P14" i="1" s="1"/>
  <c r="O13" i="2"/>
  <c r="O14" i="1" s="1"/>
  <c r="I13" i="2"/>
  <c r="V12" i="2"/>
  <c r="H12" i="2" s="1"/>
  <c r="U12" i="2"/>
  <c r="U13" i="1" s="1"/>
  <c r="I12" i="2"/>
  <c r="V11" i="2"/>
  <c r="U11" i="2"/>
  <c r="U12" i="1" s="1"/>
  <c r="T11" i="2"/>
  <c r="S11" i="2"/>
  <c r="R11" i="2"/>
  <c r="Q11" i="2"/>
  <c r="P11" i="2"/>
  <c r="P12" i="1" s="1"/>
  <c r="O11" i="2"/>
  <c r="N11" i="2"/>
  <c r="M11" i="2"/>
  <c r="I11" i="2"/>
  <c r="CO12" i="1"/>
  <c r="V10" i="2"/>
  <c r="T10" i="2"/>
  <c r="S10" i="2"/>
  <c r="S11" i="1" s="1"/>
  <c r="R10" i="2"/>
  <c r="Q10" i="2"/>
  <c r="O10" i="2"/>
  <c r="N10" i="2"/>
  <c r="N11" i="1" s="1"/>
  <c r="M10" i="2"/>
  <c r="M11" i="1" s="1"/>
  <c r="I10" i="2"/>
  <c r="V9" i="2"/>
  <c r="U9" i="2"/>
  <c r="T9" i="2"/>
  <c r="T10" i="1" s="1"/>
  <c r="S9" i="2"/>
  <c r="R9" i="2"/>
  <c r="R10" i="1" s="1"/>
  <c r="Q9" i="2"/>
  <c r="Q10" i="1" s="1"/>
  <c r="P9" i="2"/>
  <c r="P10" i="1" s="1"/>
  <c r="O9" i="2"/>
  <c r="O10" i="1" s="1"/>
  <c r="N9" i="2"/>
  <c r="N10" i="1" s="1"/>
  <c r="M9" i="2"/>
  <c r="I9" i="2"/>
  <c r="V8" i="2"/>
  <c r="Q8" i="2"/>
  <c r="Q9" i="1" s="1"/>
  <c r="P8" i="2"/>
  <c r="P9" i="1" s="1"/>
  <c r="O8" i="2"/>
  <c r="O9" i="1" s="1"/>
  <c r="I8" i="2"/>
  <c r="CQ23" i="1"/>
  <c r="V7" i="2"/>
  <c r="T7" i="2"/>
  <c r="T8" i="1" s="1"/>
  <c r="S7" i="2"/>
  <c r="S8" i="1" s="1"/>
  <c r="R7" i="2"/>
  <c r="R8" i="1" s="1"/>
  <c r="Q7" i="2"/>
  <c r="P7" i="2"/>
  <c r="N7" i="2"/>
  <c r="M7" i="2"/>
  <c r="M8" i="1" s="1"/>
  <c r="U7" i="2"/>
  <c r="U8" i="1" s="1"/>
  <c r="I7" i="2"/>
  <c r="V6" i="2"/>
  <c r="U6" i="2"/>
  <c r="T6" i="2"/>
  <c r="T7" i="1" s="1"/>
  <c r="Q6" i="2"/>
  <c r="P6" i="2"/>
  <c r="P7" i="1" s="1"/>
  <c r="O6" i="2"/>
  <c r="N6" i="2"/>
  <c r="M6" i="2"/>
  <c r="M7" i="1" s="1"/>
  <c r="S6" i="2"/>
  <c r="S7" i="1" s="1"/>
  <c r="I6" i="2"/>
  <c r="CO7" i="1"/>
  <c r="V5" i="2"/>
  <c r="Q5" i="2"/>
  <c r="Q6" i="1" s="1"/>
  <c r="P5" i="2"/>
  <c r="M5" i="2"/>
  <c r="M6" i="1" s="1"/>
  <c r="O5" i="2"/>
  <c r="O6" i="1" s="1"/>
  <c r="I5" i="2"/>
  <c r="V4" i="2"/>
  <c r="I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J150" i="1"/>
  <c r="I150" i="1"/>
  <c r="H150" i="1"/>
  <c r="G150" i="1"/>
  <c r="F150" i="1"/>
  <c r="E150" i="1"/>
  <c r="D150" i="1"/>
  <c r="C150" i="1"/>
  <c r="B150" i="1"/>
  <c r="A150"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J149" i="1"/>
  <c r="I149" i="1"/>
  <c r="H149" i="1"/>
  <c r="G149" i="1"/>
  <c r="F149" i="1"/>
  <c r="E149" i="1"/>
  <c r="D149" i="1"/>
  <c r="C149" i="1"/>
  <c r="B149" i="1"/>
  <c r="A149"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J148" i="1"/>
  <c r="I148" i="1"/>
  <c r="H148" i="1"/>
  <c r="G148" i="1"/>
  <c r="F148" i="1"/>
  <c r="E148" i="1"/>
  <c r="D148" i="1"/>
  <c r="C148" i="1"/>
  <c r="B148" i="1"/>
  <c r="A148"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J147" i="1"/>
  <c r="I147" i="1"/>
  <c r="H147" i="1"/>
  <c r="G147" i="1"/>
  <c r="F147" i="1"/>
  <c r="E147" i="1"/>
  <c r="D147" i="1"/>
  <c r="C147" i="1"/>
  <c r="B147" i="1"/>
  <c r="A147"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J146" i="1"/>
  <c r="I146" i="1"/>
  <c r="H146" i="1"/>
  <c r="G146" i="1"/>
  <c r="F146" i="1"/>
  <c r="E146" i="1"/>
  <c r="D146" i="1"/>
  <c r="C146" i="1"/>
  <c r="B146" i="1"/>
  <c r="A146"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J145" i="1"/>
  <c r="I145" i="1"/>
  <c r="H145" i="1"/>
  <c r="G145" i="1"/>
  <c r="F145" i="1"/>
  <c r="E145" i="1"/>
  <c r="D145" i="1"/>
  <c r="C145" i="1"/>
  <c r="B145" i="1"/>
  <c r="A145"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J144" i="1"/>
  <c r="I144" i="1"/>
  <c r="H144" i="1"/>
  <c r="G144" i="1"/>
  <c r="F144" i="1"/>
  <c r="E144" i="1"/>
  <c r="D144" i="1"/>
  <c r="C144" i="1"/>
  <c r="B144" i="1"/>
  <c r="A144"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J143" i="1"/>
  <c r="I143" i="1"/>
  <c r="H143" i="1"/>
  <c r="G143" i="1"/>
  <c r="F143" i="1"/>
  <c r="E143" i="1"/>
  <c r="D143" i="1"/>
  <c r="C143" i="1"/>
  <c r="B143" i="1"/>
  <c r="A143"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J142" i="1"/>
  <c r="I142" i="1"/>
  <c r="H142" i="1"/>
  <c r="G142" i="1"/>
  <c r="F142" i="1"/>
  <c r="E142" i="1"/>
  <c r="D142" i="1"/>
  <c r="C142" i="1"/>
  <c r="B142" i="1"/>
  <c r="A142"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J141" i="1"/>
  <c r="I141" i="1"/>
  <c r="H141" i="1"/>
  <c r="G141" i="1"/>
  <c r="F141" i="1"/>
  <c r="E141" i="1"/>
  <c r="D141" i="1"/>
  <c r="C141" i="1"/>
  <c r="B141" i="1"/>
  <c r="A141"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J140" i="1"/>
  <c r="I140" i="1"/>
  <c r="H140" i="1"/>
  <c r="G140" i="1"/>
  <c r="F140" i="1"/>
  <c r="E140" i="1"/>
  <c r="D140" i="1"/>
  <c r="C140" i="1"/>
  <c r="B140" i="1"/>
  <c r="A140"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J139" i="1"/>
  <c r="I139" i="1"/>
  <c r="H139" i="1"/>
  <c r="G139" i="1"/>
  <c r="F139" i="1"/>
  <c r="E139" i="1"/>
  <c r="D139" i="1"/>
  <c r="C139" i="1"/>
  <c r="B139" i="1"/>
  <c r="A139"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J138" i="1"/>
  <c r="I138" i="1"/>
  <c r="H138" i="1"/>
  <c r="G138" i="1"/>
  <c r="F138" i="1"/>
  <c r="E138" i="1"/>
  <c r="D138" i="1"/>
  <c r="C138" i="1"/>
  <c r="B138" i="1"/>
  <c r="A138"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J137" i="1"/>
  <c r="I137" i="1"/>
  <c r="H137" i="1"/>
  <c r="G137" i="1"/>
  <c r="F137" i="1"/>
  <c r="E137" i="1"/>
  <c r="D137" i="1"/>
  <c r="C137" i="1"/>
  <c r="B137" i="1"/>
  <c r="A137"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J136" i="1"/>
  <c r="I136" i="1"/>
  <c r="H136" i="1"/>
  <c r="G136" i="1"/>
  <c r="F136" i="1"/>
  <c r="E136" i="1"/>
  <c r="D136" i="1"/>
  <c r="C136" i="1"/>
  <c r="B136" i="1"/>
  <c r="A136"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J135" i="1"/>
  <c r="I135" i="1"/>
  <c r="H135" i="1"/>
  <c r="G135" i="1"/>
  <c r="F135" i="1"/>
  <c r="E135" i="1"/>
  <c r="D135" i="1"/>
  <c r="C135" i="1"/>
  <c r="B135" i="1"/>
  <c r="A135"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J134" i="1"/>
  <c r="I134" i="1"/>
  <c r="H134" i="1"/>
  <c r="G134" i="1"/>
  <c r="F134" i="1"/>
  <c r="E134" i="1"/>
  <c r="D134" i="1"/>
  <c r="C134" i="1"/>
  <c r="B134" i="1"/>
  <c r="A134"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J133" i="1"/>
  <c r="I133" i="1"/>
  <c r="H133" i="1"/>
  <c r="G133" i="1"/>
  <c r="F133" i="1"/>
  <c r="E133" i="1"/>
  <c r="D133" i="1"/>
  <c r="C133" i="1"/>
  <c r="B133" i="1"/>
  <c r="A133"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J132" i="1"/>
  <c r="I132" i="1"/>
  <c r="H132" i="1"/>
  <c r="G132" i="1"/>
  <c r="F132" i="1"/>
  <c r="E132" i="1"/>
  <c r="D132" i="1"/>
  <c r="C132" i="1"/>
  <c r="B132" i="1"/>
  <c r="A132"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J131" i="1"/>
  <c r="I131" i="1"/>
  <c r="H131" i="1"/>
  <c r="G131" i="1"/>
  <c r="F131" i="1"/>
  <c r="E131" i="1"/>
  <c r="D131" i="1"/>
  <c r="C131" i="1"/>
  <c r="B131" i="1"/>
  <c r="A131"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J130" i="1"/>
  <c r="I130" i="1"/>
  <c r="H130" i="1"/>
  <c r="G130" i="1"/>
  <c r="F130" i="1"/>
  <c r="E130" i="1"/>
  <c r="D130" i="1"/>
  <c r="C130" i="1"/>
  <c r="B130" i="1"/>
  <c r="A130"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J129" i="1"/>
  <c r="I129" i="1"/>
  <c r="H129" i="1"/>
  <c r="G129" i="1"/>
  <c r="F129" i="1"/>
  <c r="E129" i="1"/>
  <c r="D129" i="1"/>
  <c r="C129" i="1"/>
  <c r="B129" i="1"/>
  <c r="A129"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J128" i="1"/>
  <c r="I128" i="1"/>
  <c r="H128" i="1"/>
  <c r="G128" i="1"/>
  <c r="F128" i="1"/>
  <c r="E128" i="1"/>
  <c r="D128" i="1"/>
  <c r="C128" i="1"/>
  <c r="B128" i="1"/>
  <c r="A128"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J127" i="1"/>
  <c r="I127" i="1"/>
  <c r="H127" i="1"/>
  <c r="G127" i="1"/>
  <c r="F127" i="1"/>
  <c r="E127" i="1"/>
  <c r="D127" i="1"/>
  <c r="C127" i="1"/>
  <c r="B127" i="1"/>
  <c r="A127"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J126" i="1"/>
  <c r="I126" i="1"/>
  <c r="H126" i="1"/>
  <c r="G126" i="1"/>
  <c r="F126" i="1"/>
  <c r="E126" i="1"/>
  <c r="D126" i="1"/>
  <c r="C126" i="1"/>
  <c r="B126" i="1"/>
  <c r="A126"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J125" i="1"/>
  <c r="I125" i="1"/>
  <c r="H125" i="1"/>
  <c r="G125" i="1"/>
  <c r="F125" i="1"/>
  <c r="E125" i="1"/>
  <c r="D125" i="1"/>
  <c r="C125" i="1"/>
  <c r="B125" i="1"/>
  <c r="A125"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J124" i="1"/>
  <c r="I124" i="1"/>
  <c r="H124" i="1"/>
  <c r="G124" i="1"/>
  <c r="F124" i="1"/>
  <c r="E124" i="1"/>
  <c r="D124" i="1"/>
  <c r="C124" i="1"/>
  <c r="B124" i="1"/>
  <c r="A124"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J123" i="1"/>
  <c r="I123" i="1"/>
  <c r="H123" i="1"/>
  <c r="G123" i="1"/>
  <c r="F123" i="1"/>
  <c r="E123" i="1"/>
  <c r="D123" i="1"/>
  <c r="C123" i="1"/>
  <c r="B123" i="1"/>
  <c r="A123"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J122" i="1"/>
  <c r="I122" i="1"/>
  <c r="H122" i="1"/>
  <c r="G122" i="1"/>
  <c r="F122" i="1"/>
  <c r="E122" i="1"/>
  <c r="D122" i="1"/>
  <c r="C122" i="1"/>
  <c r="B122" i="1"/>
  <c r="A122"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J121" i="1"/>
  <c r="I121" i="1"/>
  <c r="H121" i="1"/>
  <c r="G121" i="1"/>
  <c r="F121" i="1"/>
  <c r="E121" i="1"/>
  <c r="D121" i="1"/>
  <c r="C121" i="1"/>
  <c r="B121" i="1"/>
  <c r="A121"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J120" i="1"/>
  <c r="I120" i="1"/>
  <c r="H120" i="1"/>
  <c r="G120" i="1"/>
  <c r="F120" i="1"/>
  <c r="E120" i="1"/>
  <c r="D120" i="1"/>
  <c r="C120" i="1"/>
  <c r="B120" i="1"/>
  <c r="A120"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J119" i="1"/>
  <c r="I119" i="1"/>
  <c r="H119" i="1"/>
  <c r="G119" i="1"/>
  <c r="F119" i="1"/>
  <c r="E119" i="1"/>
  <c r="D119" i="1"/>
  <c r="C119" i="1"/>
  <c r="B119" i="1"/>
  <c r="A119"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J118" i="1"/>
  <c r="I118" i="1"/>
  <c r="H118" i="1"/>
  <c r="G118" i="1"/>
  <c r="F118" i="1"/>
  <c r="E118" i="1"/>
  <c r="D118" i="1"/>
  <c r="C118" i="1"/>
  <c r="B118" i="1"/>
  <c r="A118"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J117" i="1"/>
  <c r="I117" i="1"/>
  <c r="H117" i="1"/>
  <c r="G117" i="1"/>
  <c r="F117" i="1"/>
  <c r="E117" i="1"/>
  <c r="D117" i="1"/>
  <c r="C117" i="1"/>
  <c r="B117" i="1"/>
  <c r="A117"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J116" i="1"/>
  <c r="I116" i="1"/>
  <c r="H116" i="1"/>
  <c r="G116" i="1"/>
  <c r="F116" i="1"/>
  <c r="E116" i="1"/>
  <c r="D116" i="1"/>
  <c r="C116" i="1"/>
  <c r="B116" i="1"/>
  <c r="A116"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J115" i="1"/>
  <c r="I115" i="1"/>
  <c r="H115" i="1"/>
  <c r="G115" i="1"/>
  <c r="F115" i="1"/>
  <c r="E115" i="1"/>
  <c r="D115" i="1"/>
  <c r="C115" i="1"/>
  <c r="B115" i="1"/>
  <c r="A115"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J114" i="1"/>
  <c r="I114" i="1"/>
  <c r="H114" i="1"/>
  <c r="G114" i="1"/>
  <c r="F114" i="1"/>
  <c r="E114" i="1"/>
  <c r="D114" i="1"/>
  <c r="C114" i="1"/>
  <c r="B114" i="1"/>
  <c r="A114"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J113" i="1"/>
  <c r="I113" i="1"/>
  <c r="H113" i="1"/>
  <c r="G113" i="1"/>
  <c r="F113" i="1"/>
  <c r="E113" i="1"/>
  <c r="D113" i="1"/>
  <c r="C113" i="1"/>
  <c r="B113" i="1"/>
  <c r="A113"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J112" i="1"/>
  <c r="I112" i="1"/>
  <c r="H112" i="1"/>
  <c r="G112" i="1"/>
  <c r="F112" i="1"/>
  <c r="E112" i="1"/>
  <c r="D112" i="1"/>
  <c r="C112" i="1"/>
  <c r="B112" i="1"/>
  <c r="A112"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J111" i="1"/>
  <c r="I111" i="1"/>
  <c r="H111" i="1"/>
  <c r="G111" i="1"/>
  <c r="F111" i="1"/>
  <c r="E111" i="1"/>
  <c r="D111" i="1"/>
  <c r="C111" i="1"/>
  <c r="B111" i="1"/>
  <c r="A111"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J110" i="1"/>
  <c r="I110" i="1"/>
  <c r="H110" i="1"/>
  <c r="G110" i="1"/>
  <c r="F110" i="1"/>
  <c r="E110" i="1"/>
  <c r="D110" i="1"/>
  <c r="C110" i="1"/>
  <c r="B110" i="1"/>
  <c r="A110"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J109" i="1"/>
  <c r="I109" i="1"/>
  <c r="H109" i="1"/>
  <c r="G109" i="1"/>
  <c r="F109" i="1"/>
  <c r="E109" i="1"/>
  <c r="D109" i="1"/>
  <c r="C109" i="1"/>
  <c r="B109" i="1"/>
  <c r="A109"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J108" i="1"/>
  <c r="I108" i="1"/>
  <c r="H108" i="1"/>
  <c r="G108" i="1"/>
  <c r="F108" i="1"/>
  <c r="E108" i="1"/>
  <c r="D108" i="1"/>
  <c r="C108" i="1"/>
  <c r="B108" i="1"/>
  <c r="A108"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J107" i="1"/>
  <c r="I107" i="1"/>
  <c r="H107" i="1"/>
  <c r="G107" i="1"/>
  <c r="F107" i="1"/>
  <c r="E107" i="1"/>
  <c r="D107" i="1"/>
  <c r="C107" i="1"/>
  <c r="B107" i="1"/>
  <c r="A107"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J106" i="1"/>
  <c r="I106" i="1"/>
  <c r="H106" i="1"/>
  <c r="G106" i="1"/>
  <c r="F106" i="1"/>
  <c r="E106" i="1"/>
  <c r="D106" i="1"/>
  <c r="C106" i="1"/>
  <c r="B106" i="1"/>
  <c r="A106"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J105" i="1"/>
  <c r="I105" i="1"/>
  <c r="H105" i="1"/>
  <c r="G105" i="1"/>
  <c r="F105" i="1"/>
  <c r="E105" i="1"/>
  <c r="D105" i="1"/>
  <c r="C105" i="1"/>
  <c r="B105" i="1"/>
  <c r="A105"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J104" i="1"/>
  <c r="I104" i="1"/>
  <c r="H104" i="1"/>
  <c r="G104" i="1"/>
  <c r="F104" i="1"/>
  <c r="E104" i="1"/>
  <c r="D104" i="1"/>
  <c r="C104" i="1"/>
  <c r="B104" i="1"/>
  <c r="A104"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J103" i="1"/>
  <c r="I103" i="1"/>
  <c r="H103" i="1"/>
  <c r="G103" i="1"/>
  <c r="F103" i="1"/>
  <c r="E103" i="1"/>
  <c r="D103" i="1"/>
  <c r="C103" i="1"/>
  <c r="B103" i="1"/>
  <c r="A103"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J102" i="1"/>
  <c r="I102" i="1"/>
  <c r="H102" i="1"/>
  <c r="G102" i="1"/>
  <c r="F102" i="1"/>
  <c r="E102" i="1"/>
  <c r="D102" i="1"/>
  <c r="C102" i="1"/>
  <c r="B102" i="1"/>
  <c r="A102"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J101" i="1"/>
  <c r="I101" i="1"/>
  <c r="H101" i="1"/>
  <c r="G101" i="1"/>
  <c r="F101" i="1"/>
  <c r="E101" i="1"/>
  <c r="D101" i="1"/>
  <c r="C101" i="1"/>
  <c r="B101" i="1"/>
  <c r="A101"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J100" i="1"/>
  <c r="I100" i="1"/>
  <c r="H100" i="1"/>
  <c r="G100" i="1"/>
  <c r="F100" i="1"/>
  <c r="E100" i="1"/>
  <c r="D100" i="1"/>
  <c r="C100" i="1"/>
  <c r="B100" i="1"/>
  <c r="A100"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J99" i="1"/>
  <c r="I99" i="1"/>
  <c r="H99" i="1"/>
  <c r="G99" i="1"/>
  <c r="F99" i="1"/>
  <c r="E99" i="1"/>
  <c r="D99" i="1"/>
  <c r="C99" i="1"/>
  <c r="B99" i="1"/>
  <c r="A99"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J98" i="1"/>
  <c r="I98" i="1"/>
  <c r="H98" i="1"/>
  <c r="G98" i="1"/>
  <c r="F98" i="1"/>
  <c r="E98" i="1"/>
  <c r="D98" i="1"/>
  <c r="C98" i="1"/>
  <c r="B98" i="1"/>
  <c r="A98"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J97" i="1"/>
  <c r="I97" i="1"/>
  <c r="H97" i="1"/>
  <c r="G97" i="1"/>
  <c r="F97" i="1"/>
  <c r="E97" i="1"/>
  <c r="D97" i="1"/>
  <c r="C97" i="1"/>
  <c r="B97" i="1"/>
  <c r="A97"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J96" i="1"/>
  <c r="I96" i="1"/>
  <c r="H96" i="1"/>
  <c r="G96" i="1"/>
  <c r="F96" i="1"/>
  <c r="E96" i="1"/>
  <c r="D96" i="1"/>
  <c r="C96" i="1"/>
  <c r="B96" i="1"/>
  <c r="A96"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J95" i="1"/>
  <c r="I95" i="1"/>
  <c r="H95" i="1"/>
  <c r="G95" i="1"/>
  <c r="F95" i="1"/>
  <c r="E95" i="1"/>
  <c r="D95" i="1"/>
  <c r="C95" i="1"/>
  <c r="B95" i="1"/>
  <c r="A95"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J94" i="1"/>
  <c r="I94" i="1"/>
  <c r="H94" i="1"/>
  <c r="G94" i="1"/>
  <c r="F94" i="1"/>
  <c r="E94" i="1"/>
  <c r="D94" i="1"/>
  <c r="C94" i="1"/>
  <c r="B94" i="1"/>
  <c r="A94"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J93" i="1"/>
  <c r="I93" i="1"/>
  <c r="H93" i="1"/>
  <c r="G93" i="1"/>
  <c r="F93" i="1"/>
  <c r="E93" i="1"/>
  <c r="D93" i="1"/>
  <c r="C93" i="1"/>
  <c r="B93" i="1"/>
  <c r="A93"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J92" i="1"/>
  <c r="I92" i="1"/>
  <c r="H92" i="1"/>
  <c r="G92" i="1"/>
  <c r="F92" i="1"/>
  <c r="E92" i="1"/>
  <c r="D92" i="1"/>
  <c r="C92" i="1"/>
  <c r="B92" i="1"/>
  <c r="A92"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J91" i="1"/>
  <c r="I91" i="1"/>
  <c r="H91" i="1"/>
  <c r="G91" i="1"/>
  <c r="F91" i="1"/>
  <c r="E91" i="1"/>
  <c r="D91" i="1"/>
  <c r="C91" i="1"/>
  <c r="B91" i="1"/>
  <c r="A91"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J90" i="1"/>
  <c r="I90" i="1"/>
  <c r="H90" i="1"/>
  <c r="G90" i="1"/>
  <c r="F90" i="1"/>
  <c r="E90" i="1"/>
  <c r="D90" i="1"/>
  <c r="C90" i="1"/>
  <c r="B90" i="1"/>
  <c r="A90"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J89" i="1"/>
  <c r="I89" i="1"/>
  <c r="H89" i="1"/>
  <c r="G89" i="1"/>
  <c r="F89" i="1"/>
  <c r="E89" i="1"/>
  <c r="D89" i="1"/>
  <c r="C89" i="1"/>
  <c r="B89" i="1"/>
  <c r="A89"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J88" i="1"/>
  <c r="I88" i="1"/>
  <c r="H88" i="1"/>
  <c r="G88" i="1"/>
  <c r="F88" i="1"/>
  <c r="E88" i="1"/>
  <c r="D88" i="1"/>
  <c r="C88" i="1"/>
  <c r="B88" i="1"/>
  <c r="A88"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J87" i="1"/>
  <c r="I87" i="1"/>
  <c r="H87" i="1"/>
  <c r="G87" i="1"/>
  <c r="F87" i="1"/>
  <c r="E87" i="1"/>
  <c r="D87" i="1"/>
  <c r="C87" i="1"/>
  <c r="B87" i="1"/>
  <c r="A87"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J86" i="1"/>
  <c r="I86" i="1"/>
  <c r="H86" i="1"/>
  <c r="G86" i="1"/>
  <c r="F86" i="1"/>
  <c r="E86" i="1"/>
  <c r="D86" i="1"/>
  <c r="C86" i="1"/>
  <c r="B86" i="1"/>
  <c r="A86"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J85" i="1"/>
  <c r="I85" i="1"/>
  <c r="H85" i="1"/>
  <c r="G85" i="1"/>
  <c r="F85" i="1"/>
  <c r="E85" i="1"/>
  <c r="D85" i="1"/>
  <c r="C85" i="1"/>
  <c r="B85" i="1"/>
  <c r="A85"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J84" i="1"/>
  <c r="I84" i="1"/>
  <c r="H84" i="1"/>
  <c r="G84" i="1"/>
  <c r="F84" i="1"/>
  <c r="E84" i="1"/>
  <c r="D84" i="1"/>
  <c r="C84" i="1"/>
  <c r="B84" i="1"/>
  <c r="A84"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J83" i="1"/>
  <c r="I83" i="1"/>
  <c r="H83" i="1"/>
  <c r="G83" i="1"/>
  <c r="F83" i="1"/>
  <c r="E83" i="1"/>
  <c r="D83" i="1"/>
  <c r="C83" i="1"/>
  <c r="B83" i="1"/>
  <c r="A83"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J82" i="1"/>
  <c r="I82" i="1"/>
  <c r="H82" i="1"/>
  <c r="G82" i="1"/>
  <c r="F82" i="1"/>
  <c r="E82" i="1"/>
  <c r="D82" i="1"/>
  <c r="C82" i="1"/>
  <c r="B82" i="1"/>
  <c r="A82"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J81" i="1"/>
  <c r="I81" i="1"/>
  <c r="H81" i="1"/>
  <c r="G81" i="1"/>
  <c r="F81" i="1"/>
  <c r="E81" i="1"/>
  <c r="D81" i="1"/>
  <c r="C81" i="1"/>
  <c r="B81" i="1"/>
  <c r="A81"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J80" i="1"/>
  <c r="I80" i="1"/>
  <c r="H80" i="1"/>
  <c r="G80" i="1"/>
  <c r="F80" i="1"/>
  <c r="E80" i="1"/>
  <c r="D80" i="1"/>
  <c r="C80" i="1"/>
  <c r="B80" i="1"/>
  <c r="A80"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J79" i="1"/>
  <c r="I79" i="1"/>
  <c r="H79" i="1"/>
  <c r="G79" i="1"/>
  <c r="F79" i="1"/>
  <c r="E79" i="1"/>
  <c r="D79" i="1"/>
  <c r="C79" i="1"/>
  <c r="B79" i="1"/>
  <c r="A79"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J78" i="1"/>
  <c r="I78" i="1"/>
  <c r="H78" i="1"/>
  <c r="G78" i="1"/>
  <c r="F78" i="1"/>
  <c r="E78" i="1"/>
  <c r="D78" i="1"/>
  <c r="C78" i="1"/>
  <c r="B78" i="1"/>
  <c r="A78"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J77" i="1"/>
  <c r="I77" i="1"/>
  <c r="H77" i="1"/>
  <c r="G77" i="1"/>
  <c r="F77" i="1"/>
  <c r="E77" i="1"/>
  <c r="D77" i="1"/>
  <c r="C77" i="1"/>
  <c r="B77" i="1"/>
  <c r="A77"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J76" i="1"/>
  <c r="I76" i="1"/>
  <c r="H76" i="1"/>
  <c r="G76" i="1"/>
  <c r="F76" i="1"/>
  <c r="E76" i="1"/>
  <c r="D76" i="1"/>
  <c r="C76" i="1"/>
  <c r="B76" i="1"/>
  <c r="A76"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J75" i="1"/>
  <c r="I75" i="1"/>
  <c r="H75" i="1"/>
  <c r="G75" i="1"/>
  <c r="F75" i="1"/>
  <c r="E75" i="1"/>
  <c r="D75" i="1"/>
  <c r="C75" i="1"/>
  <c r="B75" i="1"/>
  <c r="A75"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J74" i="1"/>
  <c r="I74" i="1"/>
  <c r="H74" i="1"/>
  <c r="G74" i="1"/>
  <c r="F74" i="1"/>
  <c r="E74" i="1"/>
  <c r="D74" i="1"/>
  <c r="C74" i="1"/>
  <c r="B74" i="1"/>
  <c r="A74"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J73" i="1"/>
  <c r="I73" i="1"/>
  <c r="H73" i="1"/>
  <c r="G73" i="1"/>
  <c r="F73" i="1"/>
  <c r="E73" i="1"/>
  <c r="D73" i="1"/>
  <c r="C73" i="1"/>
  <c r="B73" i="1"/>
  <c r="A73"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J72" i="1"/>
  <c r="I72" i="1"/>
  <c r="H72" i="1"/>
  <c r="G72" i="1"/>
  <c r="F72" i="1"/>
  <c r="E72" i="1"/>
  <c r="D72" i="1"/>
  <c r="C72" i="1"/>
  <c r="B72" i="1"/>
  <c r="A72"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J71" i="1"/>
  <c r="I71" i="1"/>
  <c r="H71" i="1"/>
  <c r="G71" i="1"/>
  <c r="F71" i="1"/>
  <c r="E71" i="1"/>
  <c r="D71" i="1"/>
  <c r="C71" i="1"/>
  <c r="B71" i="1"/>
  <c r="A71"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J70" i="1"/>
  <c r="I70" i="1"/>
  <c r="H70" i="1"/>
  <c r="G70" i="1"/>
  <c r="F70" i="1"/>
  <c r="E70" i="1"/>
  <c r="D70" i="1"/>
  <c r="C70" i="1"/>
  <c r="B70" i="1"/>
  <c r="A70"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J69" i="1"/>
  <c r="I69" i="1"/>
  <c r="H69" i="1"/>
  <c r="G69" i="1"/>
  <c r="F69" i="1"/>
  <c r="E69" i="1"/>
  <c r="D69" i="1"/>
  <c r="C69" i="1"/>
  <c r="B69" i="1"/>
  <c r="A69"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J68" i="1"/>
  <c r="I68" i="1"/>
  <c r="H68" i="1"/>
  <c r="G68" i="1"/>
  <c r="F68" i="1"/>
  <c r="E68" i="1"/>
  <c r="D68" i="1"/>
  <c r="C68" i="1"/>
  <c r="B68" i="1"/>
  <c r="A68"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J67" i="1"/>
  <c r="I67" i="1"/>
  <c r="H67" i="1"/>
  <c r="G67" i="1"/>
  <c r="F67" i="1"/>
  <c r="E67" i="1"/>
  <c r="D67" i="1"/>
  <c r="C67" i="1"/>
  <c r="B67" i="1"/>
  <c r="A67"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J66" i="1"/>
  <c r="I66" i="1"/>
  <c r="H66" i="1"/>
  <c r="G66" i="1"/>
  <c r="F66" i="1"/>
  <c r="E66" i="1"/>
  <c r="D66" i="1"/>
  <c r="C66" i="1"/>
  <c r="B66" i="1"/>
  <c r="A66"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J65" i="1"/>
  <c r="I65" i="1"/>
  <c r="H65" i="1"/>
  <c r="G65" i="1"/>
  <c r="F65" i="1"/>
  <c r="E65" i="1"/>
  <c r="D65" i="1"/>
  <c r="C65" i="1"/>
  <c r="B65" i="1"/>
  <c r="A65"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J64" i="1"/>
  <c r="I64" i="1"/>
  <c r="H64" i="1"/>
  <c r="G64" i="1"/>
  <c r="F64" i="1"/>
  <c r="E64" i="1"/>
  <c r="D64" i="1"/>
  <c r="C64" i="1"/>
  <c r="B64" i="1"/>
  <c r="A64"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J63" i="1"/>
  <c r="I63" i="1"/>
  <c r="H63" i="1"/>
  <c r="G63" i="1"/>
  <c r="F63" i="1"/>
  <c r="E63" i="1"/>
  <c r="D63" i="1"/>
  <c r="C63" i="1"/>
  <c r="B63" i="1"/>
  <c r="A63"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J62" i="1"/>
  <c r="I62" i="1"/>
  <c r="H62" i="1"/>
  <c r="G62" i="1"/>
  <c r="F62" i="1"/>
  <c r="E62" i="1"/>
  <c r="D62" i="1"/>
  <c r="C62" i="1"/>
  <c r="B62" i="1"/>
  <c r="A62"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J61" i="1"/>
  <c r="I61" i="1"/>
  <c r="H61" i="1"/>
  <c r="G61" i="1"/>
  <c r="F61" i="1"/>
  <c r="E61" i="1"/>
  <c r="D61" i="1"/>
  <c r="C61" i="1"/>
  <c r="B61" i="1"/>
  <c r="A61"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J60" i="1"/>
  <c r="I60" i="1"/>
  <c r="H60" i="1"/>
  <c r="G60" i="1"/>
  <c r="F60" i="1"/>
  <c r="E60" i="1"/>
  <c r="D60" i="1"/>
  <c r="C60" i="1"/>
  <c r="B60" i="1"/>
  <c r="A60"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J59" i="1"/>
  <c r="I59" i="1"/>
  <c r="H59" i="1"/>
  <c r="G59" i="1"/>
  <c r="F59" i="1"/>
  <c r="E59" i="1"/>
  <c r="D59" i="1"/>
  <c r="C59" i="1"/>
  <c r="B59" i="1"/>
  <c r="A59"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J58" i="1"/>
  <c r="I58" i="1"/>
  <c r="H58" i="1"/>
  <c r="G58" i="1"/>
  <c r="F58" i="1"/>
  <c r="E58" i="1"/>
  <c r="D58" i="1"/>
  <c r="C58" i="1"/>
  <c r="B58" i="1"/>
  <c r="A58"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J57" i="1"/>
  <c r="I57" i="1"/>
  <c r="H57" i="1"/>
  <c r="G57" i="1"/>
  <c r="F57" i="1"/>
  <c r="E57" i="1"/>
  <c r="D57" i="1"/>
  <c r="C57" i="1"/>
  <c r="B57" i="1"/>
  <c r="A57"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J56" i="1"/>
  <c r="I56" i="1"/>
  <c r="H56" i="1"/>
  <c r="G56" i="1"/>
  <c r="F56" i="1"/>
  <c r="E56" i="1"/>
  <c r="D56" i="1"/>
  <c r="C56" i="1"/>
  <c r="B56" i="1"/>
  <c r="A56"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J55" i="1"/>
  <c r="I55" i="1"/>
  <c r="H55" i="1"/>
  <c r="G55" i="1"/>
  <c r="F55" i="1"/>
  <c r="E55" i="1"/>
  <c r="D55" i="1"/>
  <c r="C55" i="1"/>
  <c r="B55" i="1"/>
  <c r="A55"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J54" i="1"/>
  <c r="I54" i="1"/>
  <c r="H54" i="1"/>
  <c r="G54" i="1"/>
  <c r="F54" i="1"/>
  <c r="E54" i="1"/>
  <c r="D54" i="1"/>
  <c r="C54" i="1"/>
  <c r="B54" i="1"/>
  <c r="A54"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J53" i="1"/>
  <c r="I53" i="1"/>
  <c r="H53" i="1"/>
  <c r="G53" i="1"/>
  <c r="F53" i="1"/>
  <c r="E53" i="1"/>
  <c r="D53" i="1"/>
  <c r="C53" i="1"/>
  <c r="B53" i="1"/>
  <c r="A53"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J52" i="1"/>
  <c r="I52" i="1"/>
  <c r="H52" i="1"/>
  <c r="G52" i="1"/>
  <c r="F52" i="1"/>
  <c r="E52" i="1"/>
  <c r="D52" i="1"/>
  <c r="C52" i="1"/>
  <c r="B52" i="1"/>
  <c r="A52"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J51" i="1"/>
  <c r="I51" i="1"/>
  <c r="H51" i="1"/>
  <c r="G51" i="1"/>
  <c r="F51" i="1"/>
  <c r="E51" i="1"/>
  <c r="D51" i="1"/>
  <c r="C51" i="1"/>
  <c r="B51" i="1"/>
  <c r="A51"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J50" i="1"/>
  <c r="I50" i="1"/>
  <c r="H50" i="1"/>
  <c r="G50" i="1"/>
  <c r="F50" i="1"/>
  <c r="E50" i="1"/>
  <c r="D50" i="1"/>
  <c r="C50" i="1"/>
  <c r="B50" i="1"/>
  <c r="A50"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J49" i="1"/>
  <c r="I49" i="1"/>
  <c r="H49" i="1"/>
  <c r="G49" i="1"/>
  <c r="F49" i="1"/>
  <c r="E49" i="1"/>
  <c r="D49" i="1"/>
  <c r="C49" i="1"/>
  <c r="B49" i="1"/>
  <c r="A49"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J48" i="1"/>
  <c r="I48" i="1"/>
  <c r="H48" i="1"/>
  <c r="G48" i="1"/>
  <c r="F48" i="1"/>
  <c r="E48" i="1"/>
  <c r="D48" i="1"/>
  <c r="C48" i="1"/>
  <c r="B48" i="1"/>
  <c r="A48"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J47" i="1"/>
  <c r="I47" i="1"/>
  <c r="H47" i="1"/>
  <c r="G47" i="1"/>
  <c r="F47" i="1"/>
  <c r="E47" i="1"/>
  <c r="D47" i="1"/>
  <c r="C47" i="1"/>
  <c r="B47" i="1"/>
  <c r="A47"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J46" i="1"/>
  <c r="I46" i="1"/>
  <c r="H46" i="1"/>
  <c r="G46" i="1"/>
  <c r="F46" i="1"/>
  <c r="E46" i="1"/>
  <c r="D46" i="1"/>
  <c r="C46" i="1"/>
  <c r="B46" i="1"/>
  <c r="A46"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J45" i="1"/>
  <c r="I45" i="1"/>
  <c r="H45" i="1"/>
  <c r="G45" i="1"/>
  <c r="F45" i="1"/>
  <c r="E45" i="1"/>
  <c r="D45" i="1"/>
  <c r="C45" i="1"/>
  <c r="B45" i="1"/>
  <c r="A45" i="1"/>
  <c r="FM44" i="1"/>
  <c r="FJ44" i="1"/>
  <c r="FI44" i="1"/>
  <c r="FH44" i="1"/>
  <c r="EV44" i="1"/>
  <c r="ES44" i="1"/>
  <c r="EI44" i="1"/>
  <c r="DY44" i="1"/>
  <c r="DP44" i="1"/>
  <c r="DO44" i="1"/>
  <c r="DA44" i="1"/>
  <c r="CZ44" i="1"/>
  <c r="CU44" i="1"/>
  <c r="CT44" i="1"/>
  <c r="CS44" i="1"/>
  <c r="CR44" i="1"/>
  <c r="CQ44" i="1"/>
  <c r="CP44" i="1"/>
  <c r="CO44" i="1"/>
  <c r="L44" i="1" s="1"/>
  <c r="CL44" i="1"/>
  <c r="CK44" i="1"/>
  <c r="CJ44" i="1"/>
  <c r="CI44" i="1"/>
  <c r="CH44" i="1"/>
  <c r="CG44" i="1"/>
  <c r="BH44" i="1"/>
  <c r="BG44" i="1"/>
  <c r="BF44" i="1"/>
  <c r="BE44" i="1"/>
  <c r="AV44" i="1"/>
  <c r="AT44" i="1"/>
  <c r="AM44" i="1"/>
  <c r="AL44" i="1"/>
  <c r="AK44" i="1"/>
  <c r="AJ44" i="1"/>
  <c r="AI44" i="1"/>
  <c r="AA44" i="1"/>
  <c r="Z44" i="1"/>
  <c r="Y44" i="1"/>
  <c r="X44" i="1"/>
  <c r="W44" i="1"/>
  <c r="S44" i="1"/>
  <c r="Q44" i="1"/>
  <c r="P44" i="1"/>
  <c r="M44" i="1"/>
  <c r="J44" i="1"/>
  <c r="I44" i="1"/>
  <c r="H44" i="1"/>
  <c r="G44" i="1"/>
  <c r="F44" i="1"/>
  <c r="E44" i="1"/>
  <c r="D44" i="1"/>
  <c r="C44" i="1"/>
  <c r="B44" i="1"/>
  <c r="A44" i="1"/>
  <c r="FM43" i="1"/>
  <c r="FJ43" i="1"/>
  <c r="FI43" i="1"/>
  <c r="FH43" i="1"/>
  <c r="EV43" i="1"/>
  <c r="ES43" i="1"/>
  <c r="EI43" i="1"/>
  <c r="DY43" i="1"/>
  <c r="DP43" i="1"/>
  <c r="DO43" i="1"/>
  <c r="DA43" i="1"/>
  <c r="CZ43" i="1"/>
  <c r="CU43" i="1"/>
  <c r="CT43" i="1"/>
  <c r="CS43" i="1"/>
  <c r="CR43" i="1"/>
  <c r="CQ43" i="1"/>
  <c r="CP43" i="1"/>
  <c r="CO43" i="1"/>
  <c r="L43" i="1" s="1"/>
  <c r="CL43" i="1"/>
  <c r="CK43" i="1"/>
  <c r="CJ43" i="1"/>
  <c r="CI43" i="1"/>
  <c r="CH43" i="1"/>
  <c r="CG43" i="1"/>
  <c r="BH43" i="1"/>
  <c r="BG43" i="1"/>
  <c r="BF43" i="1"/>
  <c r="BE43" i="1"/>
  <c r="AV43" i="1"/>
  <c r="AI43" i="1"/>
  <c r="AA43" i="1"/>
  <c r="Z43" i="1"/>
  <c r="Y43" i="1"/>
  <c r="X43" i="1"/>
  <c r="W43" i="1"/>
  <c r="S43" i="1"/>
  <c r="R43" i="1"/>
  <c r="Q43" i="1"/>
  <c r="P43" i="1"/>
  <c r="N43" i="1"/>
  <c r="M43" i="1"/>
  <c r="J43" i="1"/>
  <c r="I43" i="1"/>
  <c r="H43" i="1"/>
  <c r="G43" i="1"/>
  <c r="E43" i="1"/>
  <c r="D43" i="1"/>
  <c r="C43" i="1"/>
  <c r="B43" i="1"/>
  <c r="A43" i="1"/>
  <c r="FM42" i="1"/>
  <c r="FJ42" i="1"/>
  <c r="FI42" i="1"/>
  <c r="FH42" i="1"/>
  <c r="EV42" i="1"/>
  <c r="ES42" i="1"/>
  <c r="EI42" i="1"/>
  <c r="DY42" i="1"/>
  <c r="DP42" i="1"/>
  <c r="DO42" i="1"/>
  <c r="DA42" i="1"/>
  <c r="CZ42" i="1"/>
  <c r="CU42" i="1"/>
  <c r="CT42" i="1"/>
  <c r="CS42" i="1"/>
  <c r="CR42" i="1"/>
  <c r="CQ42" i="1"/>
  <c r="CP42" i="1"/>
  <c r="CO42" i="1"/>
  <c r="L42" i="1" s="1"/>
  <c r="CL42" i="1"/>
  <c r="CK42" i="1"/>
  <c r="CJ42" i="1"/>
  <c r="CI42" i="1"/>
  <c r="CH42" i="1"/>
  <c r="CG42" i="1"/>
  <c r="BH42" i="1"/>
  <c r="BG42" i="1"/>
  <c r="BF42" i="1"/>
  <c r="BE42" i="1"/>
  <c r="AV42" i="1"/>
  <c r="AI42" i="1"/>
  <c r="AA42" i="1"/>
  <c r="Z42" i="1"/>
  <c r="Y42" i="1"/>
  <c r="X42" i="1"/>
  <c r="W42" i="1"/>
  <c r="S42" i="1"/>
  <c r="Q42" i="1"/>
  <c r="J42" i="1"/>
  <c r="I42" i="1"/>
  <c r="H42" i="1"/>
  <c r="G42" i="1"/>
  <c r="E42" i="1"/>
  <c r="D42" i="1"/>
  <c r="C42" i="1"/>
  <c r="B42" i="1"/>
  <c r="A42" i="1"/>
  <c r="FM41" i="1"/>
  <c r="FJ41" i="1"/>
  <c r="FI41" i="1"/>
  <c r="FH41" i="1"/>
  <c r="EV41" i="1"/>
  <c r="ES41" i="1"/>
  <c r="EI41" i="1"/>
  <c r="DY41" i="1"/>
  <c r="DP41" i="1"/>
  <c r="DO41" i="1"/>
  <c r="DA41" i="1"/>
  <c r="CZ41" i="1"/>
  <c r="CU41" i="1"/>
  <c r="CT41" i="1"/>
  <c r="CS41" i="1"/>
  <c r="CR41" i="1"/>
  <c r="CQ41" i="1"/>
  <c r="CP41" i="1"/>
  <c r="CO41" i="1"/>
  <c r="L41" i="1" s="1"/>
  <c r="CL41" i="1"/>
  <c r="CK41" i="1"/>
  <c r="CJ41" i="1"/>
  <c r="CI41" i="1"/>
  <c r="CH41" i="1"/>
  <c r="CG41" i="1"/>
  <c r="BH41" i="1"/>
  <c r="BG41" i="1"/>
  <c r="BF41" i="1"/>
  <c r="BE41" i="1"/>
  <c r="AV41" i="1"/>
  <c r="AI41" i="1"/>
  <c r="AA41" i="1"/>
  <c r="Z41" i="1"/>
  <c r="Y41" i="1"/>
  <c r="X41" i="1"/>
  <c r="W41" i="1"/>
  <c r="S41" i="1"/>
  <c r="R41" i="1"/>
  <c r="Q41" i="1"/>
  <c r="P41" i="1"/>
  <c r="N41" i="1"/>
  <c r="M41" i="1"/>
  <c r="J41" i="1"/>
  <c r="I41" i="1"/>
  <c r="H41" i="1"/>
  <c r="G41" i="1"/>
  <c r="E41" i="1"/>
  <c r="D41" i="1"/>
  <c r="C41" i="1"/>
  <c r="B41" i="1"/>
  <c r="A41" i="1"/>
  <c r="FM40" i="1"/>
  <c r="FJ40" i="1"/>
  <c r="FI40" i="1"/>
  <c r="FH40" i="1"/>
  <c r="EV40" i="1"/>
  <c r="ES40" i="1"/>
  <c r="EI40" i="1"/>
  <c r="DY40" i="1"/>
  <c r="DP40" i="1"/>
  <c r="DO40" i="1"/>
  <c r="DA40" i="1"/>
  <c r="CZ40" i="1"/>
  <c r="CU40" i="1"/>
  <c r="CT40" i="1"/>
  <c r="CS40" i="1"/>
  <c r="CR40" i="1"/>
  <c r="CQ40" i="1"/>
  <c r="CP40" i="1"/>
  <c r="CO40" i="1"/>
  <c r="FE40" i="1" s="1"/>
  <c r="CL40" i="1"/>
  <c r="CK40" i="1"/>
  <c r="CJ40" i="1"/>
  <c r="CI40" i="1"/>
  <c r="CH40" i="1"/>
  <c r="CG40" i="1"/>
  <c r="BH40" i="1"/>
  <c r="BG40" i="1"/>
  <c r="BF40" i="1"/>
  <c r="BE40" i="1"/>
  <c r="AV40" i="1"/>
  <c r="AL40" i="1"/>
  <c r="AK40" i="1"/>
  <c r="AI40" i="1"/>
  <c r="AB40" i="1"/>
  <c r="AA40" i="1"/>
  <c r="Z40" i="1"/>
  <c r="Y40" i="1"/>
  <c r="X40" i="1"/>
  <c r="W40" i="1"/>
  <c r="S40" i="1"/>
  <c r="R40" i="1"/>
  <c r="Q40" i="1"/>
  <c r="P40" i="1"/>
  <c r="O40" i="1"/>
  <c r="N40" i="1"/>
  <c r="M40" i="1"/>
  <c r="J40" i="1"/>
  <c r="I40" i="1"/>
  <c r="H40" i="1"/>
  <c r="G40" i="1"/>
  <c r="F40" i="1"/>
  <c r="E40" i="1"/>
  <c r="D40" i="1"/>
  <c r="C40" i="1"/>
  <c r="B40" i="1"/>
  <c r="A40" i="1"/>
  <c r="FM39" i="1"/>
  <c r="FJ39" i="1"/>
  <c r="FI39" i="1"/>
  <c r="FH39" i="1"/>
  <c r="EV39" i="1"/>
  <c r="ES39" i="1"/>
  <c r="EI39" i="1"/>
  <c r="DY39" i="1"/>
  <c r="DP39" i="1"/>
  <c r="DO39" i="1"/>
  <c r="DA39" i="1"/>
  <c r="CZ39" i="1"/>
  <c r="CU39" i="1"/>
  <c r="CT39" i="1"/>
  <c r="CS39" i="1"/>
  <c r="CR39" i="1"/>
  <c r="CQ39" i="1"/>
  <c r="CP39" i="1"/>
  <c r="CL39" i="1"/>
  <c r="CK39" i="1"/>
  <c r="CJ39" i="1"/>
  <c r="CI39" i="1"/>
  <c r="CH39" i="1"/>
  <c r="CG39" i="1"/>
  <c r="BH39" i="1"/>
  <c r="BG39" i="1"/>
  <c r="BF39" i="1"/>
  <c r="BE39" i="1"/>
  <c r="AV39" i="1"/>
  <c r="AI39" i="1"/>
  <c r="AA39" i="1"/>
  <c r="Z39" i="1"/>
  <c r="Y39" i="1"/>
  <c r="X39" i="1"/>
  <c r="W39" i="1"/>
  <c r="T39" i="1"/>
  <c r="S39" i="1"/>
  <c r="R39" i="1"/>
  <c r="Q39" i="1"/>
  <c r="P39" i="1"/>
  <c r="O39" i="1"/>
  <c r="N39" i="1"/>
  <c r="M39" i="1"/>
  <c r="J39" i="1"/>
  <c r="I39" i="1"/>
  <c r="H39" i="1"/>
  <c r="G39" i="1"/>
  <c r="E39" i="1"/>
  <c r="D39" i="1"/>
  <c r="C39" i="1"/>
  <c r="B39" i="1"/>
  <c r="A39" i="1"/>
  <c r="FM38" i="1"/>
  <c r="FJ38" i="1"/>
  <c r="FI38" i="1"/>
  <c r="FH38" i="1"/>
  <c r="EV38" i="1"/>
  <c r="ES38" i="1"/>
  <c r="EI38" i="1"/>
  <c r="DY38" i="1"/>
  <c r="DP38" i="1"/>
  <c r="DO38" i="1"/>
  <c r="DA38" i="1"/>
  <c r="CZ38" i="1"/>
  <c r="CU38" i="1"/>
  <c r="CT38" i="1"/>
  <c r="CS38" i="1"/>
  <c r="CR38" i="1"/>
  <c r="CQ38" i="1"/>
  <c r="CP38" i="1"/>
  <c r="CO38" i="1"/>
  <c r="L38" i="1" s="1"/>
  <c r="CL38" i="1"/>
  <c r="CK38" i="1"/>
  <c r="CJ38" i="1"/>
  <c r="CI38" i="1"/>
  <c r="CH38" i="1"/>
  <c r="CG38" i="1"/>
  <c r="BH38" i="1"/>
  <c r="BG38" i="1"/>
  <c r="BF38" i="1"/>
  <c r="BE38" i="1"/>
  <c r="AV38" i="1"/>
  <c r="AI38" i="1"/>
  <c r="AB38" i="1"/>
  <c r="AA38" i="1"/>
  <c r="Z38" i="1"/>
  <c r="Y38" i="1"/>
  <c r="X38" i="1"/>
  <c r="W38" i="1"/>
  <c r="T38" i="1"/>
  <c r="S38" i="1"/>
  <c r="R38" i="1"/>
  <c r="Q38" i="1"/>
  <c r="P38" i="1"/>
  <c r="O38" i="1"/>
  <c r="N38" i="1"/>
  <c r="M38" i="1"/>
  <c r="J38" i="1"/>
  <c r="I38" i="1"/>
  <c r="H38" i="1"/>
  <c r="G38" i="1"/>
  <c r="F38" i="1"/>
  <c r="E38" i="1"/>
  <c r="D38" i="1"/>
  <c r="C38" i="1"/>
  <c r="B38" i="1"/>
  <c r="A38" i="1"/>
  <c r="FM37" i="1"/>
  <c r="FJ37" i="1"/>
  <c r="FI37" i="1"/>
  <c r="FH37" i="1"/>
  <c r="EV37" i="1"/>
  <c r="ES37" i="1"/>
  <c r="EI37" i="1"/>
  <c r="DY37" i="1"/>
  <c r="DP37" i="1"/>
  <c r="DO37" i="1"/>
  <c r="DA37" i="1"/>
  <c r="CZ37" i="1"/>
  <c r="CU37" i="1"/>
  <c r="CT37" i="1"/>
  <c r="CS37" i="1"/>
  <c r="CR37" i="1"/>
  <c r="CQ37" i="1"/>
  <c r="CP37" i="1"/>
  <c r="CO37" i="1"/>
  <c r="L37" i="1" s="1"/>
  <c r="CL37" i="1"/>
  <c r="CK37" i="1"/>
  <c r="CJ37" i="1"/>
  <c r="CI37" i="1"/>
  <c r="CH37" i="1"/>
  <c r="CG37" i="1"/>
  <c r="BH37" i="1"/>
  <c r="BG37" i="1"/>
  <c r="BF37" i="1"/>
  <c r="BE37" i="1"/>
  <c r="AV37" i="1"/>
  <c r="AT37" i="1"/>
  <c r="AL37" i="1"/>
  <c r="AI37" i="1"/>
  <c r="AB37" i="1"/>
  <c r="AA37" i="1"/>
  <c r="Z37" i="1"/>
  <c r="Y37" i="1"/>
  <c r="X37" i="1"/>
  <c r="W37" i="1"/>
  <c r="T37" i="1"/>
  <c r="S37" i="1"/>
  <c r="R37" i="1"/>
  <c r="Q37" i="1"/>
  <c r="P37" i="1"/>
  <c r="O37" i="1"/>
  <c r="N37" i="1"/>
  <c r="M37" i="1"/>
  <c r="J37" i="1"/>
  <c r="I37" i="1"/>
  <c r="H37" i="1"/>
  <c r="G37" i="1"/>
  <c r="F37" i="1"/>
  <c r="E37" i="1"/>
  <c r="D37" i="1"/>
  <c r="C37" i="1"/>
  <c r="B37" i="1"/>
  <c r="A37" i="1"/>
  <c r="FM36" i="1"/>
  <c r="FJ36" i="1"/>
  <c r="FI36" i="1"/>
  <c r="FH36" i="1"/>
  <c r="EV36" i="1"/>
  <c r="ES36" i="1"/>
  <c r="EI36" i="1"/>
  <c r="DY36" i="1"/>
  <c r="DP36" i="1"/>
  <c r="DO36" i="1"/>
  <c r="DA36" i="1"/>
  <c r="CZ36" i="1"/>
  <c r="CU36" i="1"/>
  <c r="CT36" i="1"/>
  <c r="CS36" i="1"/>
  <c r="CR36" i="1"/>
  <c r="CQ36" i="1"/>
  <c r="CP36" i="1"/>
  <c r="CO36" i="1"/>
  <c r="L36" i="1" s="1"/>
  <c r="CL36" i="1"/>
  <c r="CK36" i="1"/>
  <c r="CJ36" i="1"/>
  <c r="CI36" i="1"/>
  <c r="CH36" i="1"/>
  <c r="CG36" i="1"/>
  <c r="BH36" i="1"/>
  <c r="BG36" i="1"/>
  <c r="BF36" i="1"/>
  <c r="BE36" i="1"/>
  <c r="AV36" i="1"/>
  <c r="AT36" i="1"/>
  <c r="AL36" i="1"/>
  <c r="AI36" i="1"/>
  <c r="AA36" i="1"/>
  <c r="Z36" i="1"/>
  <c r="Y36" i="1"/>
  <c r="X36" i="1"/>
  <c r="W36" i="1"/>
  <c r="U36" i="1"/>
  <c r="S36" i="1"/>
  <c r="R36" i="1"/>
  <c r="Q36" i="1"/>
  <c r="P36" i="1"/>
  <c r="N36" i="1"/>
  <c r="M36" i="1"/>
  <c r="J36" i="1"/>
  <c r="I36" i="1"/>
  <c r="H36" i="1"/>
  <c r="G36" i="1"/>
  <c r="F36" i="1"/>
  <c r="E36" i="1"/>
  <c r="D36" i="1"/>
  <c r="C36" i="1"/>
  <c r="B36" i="1"/>
  <c r="A36" i="1"/>
  <c r="FM35" i="1"/>
  <c r="FJ35" i="1"/>
  <c r="FI35" i="1"/>
  <c r="FH35" i="1"/>
  <c r="EV35" i="1"/>
  <c r="ES35" i="1"/>
  <c r="EI35" i="1"/>
  <c r="DY35" i="1"/>
  <c r="DP35" i="1"/>
  <c r="DO35" i="1"/>
  <c r="DA35" i="1"/>
  <c r="CZ35" i="1"/>
  <c r="CU35" i="1"/>
  <c r="CT35" i="1"/>
  <c r="CS35" i="1"/>
  <c r="CR35" i="1"/>
  <c r="CQ35" i="1"/>
  <c r="CP35" i="1"/>
  <c r="CO35" i="1"/>
  <c r="FE35" i="1" s="1"/>
  <c r="CL35" i="1"/>
  <c r="CK35" i="1"/>
  <c r="CJ35" i="1"/>
  <c r="CI35" i="1"/>
  <c r="CH35" i="1"/>
  <c r="CG35" i="1"/>
  <c r="BH35" i="1"/>
  <c r="BG35" i="1"/>
  <c r="BF35" i="1"/>
  <c r="BE35" i="1"/>
  <c r="AV35" i="1"/>
  <c r="AT35" i="1"/>
  <c r="AL35" i="1"/>
  <c r="AI35" i="1"/>
  <c r="AB35" i="1"/>
  <c r="AA35" i="1"/>
  <c r="Z35" i="1"/>
  <c r="Y35" i="1"/>
  <c r="X35" i="1"/>
  <c r="W35" i="1"/>
  <c r="J35" i="1"/>
  <c r="I35" i="1"/>
  <c r="H35" i="1"/>
  <c r="G35" i="1"/>
  <c r="F35" i="1"/>
  <c r="E35" i="1"/>
  <c r="D35" i="1"/>
  <c r="C35" i="1"/>
  <c r="B35" i="1"/>
  <c r="A35" i="1"/>
  <c r="FM34" i="1"/>
  <c r="FJ34" i="1"/>
  <c r="FI34" i="1"/>
  <c r="FH34" i="1"/>
  <c r="EV34" i="1"/>
  <c r="ES34" i="1"/>
  <c r="EI34" i="1"/>
  <c r="DY34" i="1"/>
  <c r="DP34" i="1"/>
  <c r="DO34" i="1"/>
  <c r="DA34" i="1"/>
  <c r="CZ34" i="1"/>
  <c r="CU34" i="1"/>
  <c r="CT34" i="1"/>
  <c r="CS34" i="1"/>
  <c r="CR34" i="1"/>
  <c r="CQ34" i="1"/>
  <c r="CP34" i="1"/>
  <c r="CL34" i="1"/>
  <c r="CK34" i="1"/>
  <c r="CJ34" i="1"/>
  <c r="CI34" i="1"/>
  <c r="CH34" i="1"/>
  <c r="CG34" i="1"/>
  <c r="BH34" i="1"/>
  <c r="BG34" i="1"/>
  <c r="BF34" i="1"/>
  <c r="BE34" i="1"/>
  <c r="AV34" i="1"/>
  <c r="AT34" i="1"/>
  <c r="AM34" i="1"/>
  <c r="AL34" i="1"/>
  <c r="AK34" i="1"/>
  <c r="AI34" i="1"/>
  <c r="AA34" i="1"/>
  <c r="Z34" i="1"/>
  <c r="Y34" i="1"/>
  <c r="X34" i="1"/>
  <c r="W34" i="1"/>
  <c r="S34" i="1"/>
  <c r="R34" i="1"/>
  <c r="Q34" i="1"/>
  <c r="P34" i="1"/>
  <c r="N34" i="1"/>
  <c r="M34" i="1"/>
  <c r="J34" i="1"/>
  <c r="I34" i="1"/>
  <c r="H34" i="1"/>
  <c r="G34" i="1"/>
  <c r="F34" i="1"/>
  <c r="E34" i="1"/>
  <c r="D34" i="1"/>
  <c r="C34" i="1"/>
  <c r="B34" i="1"/>
  <c r="A34" i="1"/>
  <c r="FM33" i="1"/>
  <c r="FJ33" i="1"/>
  <c r="FI33" i="1"/>
  <c r="FH33" i="1"/>
  <c r="EV33" i="1"/>
  <c r="ES33" i="1"/>
  <c r="EI33" i="1"/>
  <c r="DY33" i="1"/>
  <c r="DP33" i="1"/>
  <c r="DO33" i="1"/>
  <c r="DA33" i="1"/>
  <c r="CZ33" i="1"/>
  <c r="CU33" i="1"/>
  <c r="CT33" i="1"/>
  <c r="CS33" i="1"/>
  <c r="CR33" i="1"/>
  <c r="CQ33" i="1"/>
  <c r="CP33" i="1"/>
  <c r="CO33" i="1"/>
  <c r="L33" i="1" s="1"/>
  <c r="CL33" i="1"/>
  <c r="CK33" i="1"/>
  <c r="CJ33" i="1"/>
  <c r="CI33" i="1"/>
  <c r="CH33" i="1"/>
  <c r="CG33" i="1"/>
  <c r="BH33" i="1"/>
  <c r="BG33" i="1"/>
  <c r="BF33" i="1"/>
  <c r="BE33" i="1"/>
  <c r="AV33" i="1"/>
  <c r="AI33" i="1"/>
  <c r="AA33" i="1"/>
  <c r="Z33" i="1"/>
  <c r="Y33" i="1"/>
  <c r="X33" i="1"/>
  <c r="W33" i="1"/>
  <c r="S33" i="1"/>
  <c r="R33" i="1"/>
  <c r="Q33" i="1"/>
  <c r="P33" i="1"/>
  <c r="N33" i="1"/>
  <c r="M33" i="1"/>
  <c r="J33" i="1"/>
  <c r="I33" i="1"/>
  <c r="H33" i="1"/>
  <c r="G33" i="1"/>
  <c r="E33" i="1"/>
  <c r="D33" i="1"/>
  <c r="C33" i="1"/>
  <c r="B33" i="1"/>
  <c r="A33" i="1"/>
  <c r="FM32" i="1"/>
  <c r="FJ32" i="1"/>
  <c r="FI32" i="1"/>
  <c r="FH32" i="1"/>
  <c r="FE32" i="1"/>
  <c r="EV32" i="1"/>
  <c r="ES32" i="1"/>
  <c r="EI32" i="1"/>
  <c r="DY32" i="1"/>
  <c r="DP32" i="1"/>
  <c r="DO32" i="1"/>
  <c r="DA32" i="1"/>
  <c r="CZ32" i="1"/>
  <c r="CU32" i="1"/>
  <c r="CT32" i="1"/>
  <c r="CS32" i="1"/>
  <c r="CR32" i="1"/>
  <c r="CQ32" i="1"/>
  <c r="CP32" i="1"/>
  <c r="CO32" i="1"/>
  <c r="L32" i="1" s="1"/>
  <c r="CL32" i="1"/>
  <c r="CK32" i="1"/>
  <c r="CJ32" i="1"/>
  <c r="CI32" i="1"/>
  <c r="CH32" i="1"/>
  <c r="CG32" i="1"/>
  <c r="BH32" i="1"/>
  <c r="BG32" i="1"/>
  <c r="BF32" i="1"/>
  <c r="BE32" i="1"/>
  <c r="AV32" i="1"/>
  <c r="AI32" i="1"/>
  <c r="AB32" i="1"/>
  <c r="AA32" i="1"/>
  <c r="Z32" i="1"/>
  <c r="Y32" i="1"/>
  <c r="X32" i="1"/>
  <c r="W32" i="1"/>
  <c r="T32" i="1"/>
  <c r="S32" i="1"/>
  <c r="R32" i="1"/>
  <c r="Q32" i="1"/>
  <c r="P32" i="1"/>
  <c r="N32" i="1"/>
  <c r="M32" i="1"/>
  <c r="J32" i="1"/>
  <c r="I32" i="1"/>
  <c r="H32" i="1"/>
  <c r="G32" i="1"/>
  <c r="E32" i="1"/>
  <c r="D32" i="1"/>
  <c r="C32" i="1"/>
  <c r="B32" i="1"/>
  <c r="A32" i="1"/>
  <c r="FM31" i="1"/>
  <c r="FJ31" i="1"/>
  <c r="FI31" i="1"/>
  <c r="FH31" i="1"/>
  <c r="EV31" i="1"/>
  <c r="ES31" i="1"/>
  <c r="EI31" i="1"/>
  <c r="DY31" i="1"/>
  <c r="DP31" i="1"/>
  <c r="DO31" i="1"/>
  <c r="DA31" i="1"/>
  <c r="CZ31" i="1"/>
  <c r="CU31" i="1"/>
  <c r="CT31" i="1"/>
  <c r="CS31" i="1"/>
  <c r="CR31" i="1"/>
  <c r="CQ31" i="1"/>
  <c r="CP31" i="1"/>
  <c r="CO31" i="1"/>
  <c r="L31" i="1" s="1"/>
  <c r="CL31" i="1"/>
  <c r="CK31" i="1"/>
  <c r="CJ31" i="1"/>
  <c r="CI31" i="1"/>
  <c r="CH31" i="1"/>
  <c r="CG31" i="1"/>
  <c r="BH31" i="1"/>
  <c r="BG31" i="1"/>
  <c r="BF31" i="1"/>
  <c r="BE31" i="1"/>
  <c r="AV31" i="1"/>
  <c r="AI31" i="1"/>
  <c r="AA31" i="1"/>
  <c r="Z31" i="1"/>
  <c r="Y31" i="1"/>
  <c r="X31" i="1"/>
  <c r="W31" i="1"/>
  <c r="U31" i="1"/>
  <c r="S31" i="1"/>
  <c r="R31" i="1"/>
  <c r="Q31" i="1"/>
  <c r="P31" i="1"/>
  <c r="N31" i="1"/>
  <c r="M31" i="1"/>
  <c r="J31" i="1"/>
  <c r="I31" i="1"/>
  <c r="H31" i="1"/>
  <c r="G31" i="1"/>
  <c r="E31" i="1"/>
  <c r="D31" i="1"/>
  <c r="C31" i="1"/>
  <c r="B31" i="1"/>
  <c r="A31" i="1"/>
  <c r="FM30" i="1"/>
  <c r="FJ30" i="1"/>
  <c r="FI30" i="1"/>
  <c r="FH30" i="1"/>
  <c r="EV30" i="1"/>
  <c r="ES30" i="1"/>
  <c r="EI30" i="1"/>
  <c r="DY30" i="1"/>
  <c r="DP30" i="1"/>
  <c r="DO30" i="1"/>
  <c r="DA30" i="1"/>
  <c r="CZ30" i="1"/>
  <c r="CU30" i="1"/>
  <c r="CT30" i="1"/>
  <c r="CS30" i="1"/>
  <c r="CR30" i="1"/>
  <c r="CQ30" i="1"/>
  <c r="CP30" i="1"/>
  <c r="CO30" i="1"/>
  <c r="L30" i="1" s="1"/>
  <c r="CL30" i="1"/>
  <c r="CK30" i="1"/>
  <c r="CJ30" i="1"/>
  <c r="CI30" i="1"/>
  <c r="CH30" i="1"/>
  <c r="CG30" i="1"/>
  <c r="BH30" i="1"/>
  <c r="BG30" i="1"/>
  <c r="BF30" i="1"/>
  <c r="BE30" i="1"/>
  <c r="AV30" i="1"/>
  <c r="AI30" i="1"/>
  <c r="AB30" i="1"/>
  <c r="AA30" i="1"/>
  <c r="Z30" i="1"/>
  <c r="Y30" i="1"/>
  <c r="X30" i="1"/>
  <c r="W30" i="1"/>
  <c r="S30" i="1"/>
  <c r="R30" i="1"/>
  <c r="P30" i="1"/>
  <c r="N30" i="1"/>
  <c r="M30" i="1"/>
  <c r="J30" i="1"/>
  <c r="I30" i="1"/>
  <c r="H30" i="1"/>
  <c r="G30" i="1"/>
  <c r="E30" i="1"/>
  <c r="D30" i="1"/>
  <c r="C30" i="1"/>
  <c r="B30" i="1"/>
  <c r="A30" i="1"/>
  <c r="FM29" i="1"/>
  <c r="FJ29" i="1"/>
  <c r="FI29" i="1"/>
  <c r="FH29" i="1"/>
  <c r="EV29" i="1"/>
  <c r="ES29" i="1"/>
  <c r="EI29" i="1"/>
  <c r="DY29" i="1"/>
  <c r="DP29" i="1"/>
  <c r="DO29" i="1"/>
  <c r="DA29" i="1"/>
  <c r="CZ29" i="1"/>
  <c r="CU29" i="1"/>
  <c r="CT29" i="1"/>
  <c r="CS29" i="1"/>
  <c r="CR29" i="1"/>
  <c r="CQ29" i="1"/>
  <c r="CP29" i="1"/>
  <c r="CL29" i="1"/>
  <c r="CK29" i="1"/>
  <c r="CJ29" i="1"/>
  <c r="CI29" i="1"/>
  <c r="CH29" i="1"/>
  <c r="CG29" i="1"/>
  <c r="BH29" i="1"/>
  <c r="BG29" i="1"/>
  <c r="BF29" i="1"/>
  <c r="BE29" i="1"/>
  <c r="AV29" i="1"/>
  <c r="AT29" i="1"/>
  <c r="AM29" i="1"/>
  <c r="AI29" i="1"/>
  <c r="AB29" i="1"/>
  <c r="AA29" i="1"/>
  <c r="Z29" i="1"/>
  <c r="Y29" i="1"/>
  <c r="X29" i="1"/>
  <c r="W29" i="1"/>
  <c r="N29" i="1"/>
  <c r="M29" i="1"/>
  <c r="J29" i="1"/>
  <c r="I29" i="1"/>
  <c r="H29" i="1"/>
  <c r="G29" i="1"/>
  <c r="E29" i="1"/>
  <c r="D29" i="1"/>
  <c r="C29" i="1"/>
  <c r="B29" i="1"/>
  <c r="A29" i="1"/>
  <c r="FM28" i="1"/>
  <c r="FJ28" i="1"/>
  <c r="FI28" i="1"/>
  <c r="FH28" i="1"/>
  <c r="EV28" i="1"/>
  <c r="ES28" i="1"/>
  <c r="EI28" i="1"/>
  <c r="DY28" i="1"/>
  <c r="DP28" i="1"/>
  <c r="DO28" i="1"/>
  <c r="DA28" i="1"/>
  <c r="CZ28" i="1"/>
  <c r="CU28" i="1"/>
  <c r="CT28" i="1"/>
  <c r="CS28" i="1"/>
  <c r="CR28" i="1"/>
  <c r="CQ28" i="1"/>
  <c r="CP28" i="1"/>
  <c r="CO28" i="1"/>
  <c r="L28" i="1" s="1"/>
  <c r="CL28" i="1"/>
  <c r="CK28" i="1"/>
  <c r="CJ28" i="1"/>
  <c r="CI28" i="1"/>
  <c r="CH28" i="1"/>
  <c r="CG28" i="1"/>
  <c r="BH28" i="1"/>
  <c r="BG28" i="1"/>
  <c r="BF28" i="1"/>
  <c r="BE28" i="1"/>
  <c r="AV28" i="1"/>
  <c r="AL28" i="1"/>
  <c r="AK28" i="1"/>
  <c r="AI28" i="1"/>
  <c r="AB28" i="1"/>
  <c r="AA28" i="1"/>
  <c r="Z28" i="1"/>
  <c r="Y28" i="1"/>
  <c r="X28" i="1"/>
  <c r="W28" i="1"/>
  <c r="R28" i="1"/>
  <c r="N28" i="1"/>
  <c r="M28" i="1"/>
  <c r="J28" i="1"/>
  <c r="I28" i="1"/>
  <c r="H28" i="1"/>
  <c r="G28" i="1"/>
  <c r="E28" i="1"/>
  <c r="D28" i="1"/>
  <c r="C28" i="1"/>
  <c r="B28" i="1"/>
  <c r="A28" i="1"/>
  <c r="FM27" i="1"/>
  <c r="FJ27" i="1"/>
  <c r="FI27" i="1"/>
  <c r="FH27" i="1"/>
  <c r="EV27" i="1"/>
  <c r="ES27" i="1"/>
  <c r="EI27" i="1"/>
  <c r="DY27" i="1"/>
  <c r="DP27" i="1"/>
  <c r="DO27" i="1"/>
  <c r="DA27" i="1"/>
  <c r="CZ27" i="1"/>
  <c r="CU27" i="1"/>
  <c r="CT27" i="1"/>
  <c r="CS27" i="1"/>
  <c r="CR27" i="1"/>
  <c r="CQ27" i="1"/>
  <c r="CP27" i="1"/>
  <c r="CO27" i="1"/>
  <c r="FE27" i="1" s="1"/>
  <c r="CL27" i="1"/>
  <c r="CK27" i="1"/>
  <c r="CJ27" i="1"/>
  <c r="CI27" i="1"/>
  <c r="CH27" i="1"/>
  <c r="CG27" i="1"/>
  <c r="BH27" i="1"/>
  <c r="BG27" i="1"/>
  <c r="BF27" i="1"/>
  <c r="BE27" i="1"/>
  <c r="AV27" i="1"/>
  <c r="AT27" i="1"/>
  <c r="AM27" i="1"/>
  <c r="AL27" i="1"/>
  <c r="AI27" i="1"/>
  <c r="AA27" i="1"/>
  <c r="Z27" i="1"/>
  <c r="Y27" i="1"/>
  <c r="X27" i="1"/>
  <c r="W27" i="1"/>
  <c r="T27" i="1"/>
  <c r="N27" i="1"/>
  <c r="M27" i="1"/>
  <c r="L27" i="1"/>
  <c r="J27" i="1"/>
  <c r="I27" i="1"/>
  <c r="H27" i="1"/>
  <c r="G27" i="1"/>
  <c r="F27" i="1"/>
  <c r="E27" i="1"/>
  <c r="D27" i="1"/>
  <c r="C27" i="1"/>
  <c r="B27" i="1"/>
  <c r="A27" i="1"/>
  <c r="FM26" i="1"/>
  <c r="FJ26" i="1"/>
  <c r="FI26" i="1"/>
  <c r="FH26" i="1"/>
  <c r="EV26" i="1"/>
  <c r="ES26" i="1"/>
  <c r="EI26" i="1"/>
  <c r="DY26" i="1"/>
  <c r="DP26" i="1"/>
  <c r="DO26" i="1"/>
  <c r="DA26" i="1"/>
  <c r="CZ26" i="1"/>
  <c r="CU26" i="1"/>
  <c r="CT26" i="1"/>
  <c r="CS26" i="1"/>
  <c r="CR26" i="1"/>
  <c r="CQ26" i="1"/>
  <c r="CP26" i="1"/>
  <c r="CO26" i="1"/>
  <c r="FE26" i="1" s="1"/>
  <c r="CL26" i="1"/>
  <c r="CK26" i="1"/>
  <c r="CJ26" i="1"/>
  <c r="CI26" i="1"/>
  <c r="CH26" i="1"/>
  <c r="CG26" i="1"/>
  <c r="BH26" i="1"/>
  <c r="BG26" i="1"/>
  <c r="BF26" i="1"/>
  <c r="BE26" i="1"/>
  <c r="AV26" i="1"/>
  <c r="AT26" i="1"/>
  <c r="AL26" i="1"/>
  <c r="AI26" i="1"/>
  <c r="AA26" i="1"/>
  <c r="Z26" i="1"/>
  <c r="Y26" i="1"/>
  <c r="X26" i="1"/>
  <c r="W26" i="1"/>
  <c r="U26" i="1"/>
  <c r="S26" i="1"/>
  <c r="P26" i="1"/>
  <c r="N26" i="1"/>
  <c r="M26" i="1"/>
  <c r="J26" i="1"/>
  <c r="I26" i="1"/>
  <c r="H26" i="1"/>
  <c r="G26" i="1"/>
  <c r="F26" i="1"/>
  <c r="E26" i="1"/>
  <c r="D26" i="1"/>
  <c r="C26" i="1"/>
  <c r="B26" i="1"/>
  <c r="A26" i="1"/>
  <c r="FM25" i="1"/>
  <c r="FJ25" i="1"/>
  <c r="FI25" i="1"/>
  <c r="FH25" i="1"/>
  <c r="EV25" i="1"/>
  <c r="ES25" i="1"/>
  <c r="EI25" i="1"/>
  <c r="DY25" i="1"/>
  <c r="DP25" i="1"/>
  <c r="DO25" i="1"/>
  <c r="DA25" i="1"/>
  <c r="CZ25" i="1"/>
  <c r="CU25" i="1"/>
  <c r="CT25" i="1"/>
  <c r="CS25" i="1"/>
  <c r="CR25" i="1"/>
  <c r="CQ25" i="1"/>
  <c r="CP25" i="1"/>
  <c r="CO25" i="1"/>
  <c r="FE25" i="1" s="1"/>
  <c r="CL25" i="1"/>
  <c r="CK25" i="1"/>
  <c r="CJ25" i="1"/>
  <c r="CI25" i="1"/>
  <c r="CH25" i="1"/>
  <c r="CG25" i="1"/>
  <c r="BH25" i="1"/>
  <c r="BG25" i="1"/>
  <c r="BF25" i="1"/>
  <c r="BE25" i="1"/>
  <c r="AV25" i="1"/>
  <c r="AT25" i="1"/>
  <c r="AL25" i="1"/>
  <c r="AI25" i="1"/>
  <c r="AA25" i="1"/>
  <c r="Z25" i="1"/>
  <c r="Y25" i="1"/>
  <c r="X25" i="1"/>
  <c r="W25" i="1"/>
  <c r="T25" i="1"/>
  <c r="J25" i="1"/>
  <c r="I25" i="1"/>
  <c r="H25" i="1"/>
  <c r="G25" i="1"/>
  <c r="F25" i="1"/>
  <c r="E25" i="1"/>
  <c r="D25" i="1"/>
  <c r="C25" i="1"/>
  <c r="B25" i="1"/>
  <c r="A25" i="1"/>
  <c r="FM24" i="1"/>
  <c r="FJ24" i="1"/>
  <c r="FI24" i="1"/>
  <c r="FH24" i="1"/>
  <c r="EV24" i="1"/>
  <c r="ES24" i="1"/>
  <c r="EI24" i="1"/>
  <c r="DY24" i="1"/>
  <c r="DP24" i="1"/>
  <c r="DO24" i="1"/>
  <c r="DA24" i="1"/>
  <c r="CZ24" i="1"/>
  <c r="CU24" i="1"/>
  <c r="CT24" i="1"/>
  <c r="CS24" i="1"/>
  <c r="CR24" i="1"/>
  <c r="CP24" i="1"/>
  <c r="CO24" i="1"/>
  <c r="L24" i="1" s="1"/>
  <c r="CL24" i="1"/>
  <c r="CK24" i="1"/>
  <c r="CJ24" i="1"/>
  <c r="CI24" i="1"/>
  <c r="CH24" i="1"/>
  <c r="CG24" i="1"/>
  <c r="BH24" i="1"/>
  <c r="BG24" i="1"/>
  <c r="BF24" i="1"/>
  <c r="BE24" i="1"/>
  <c r="AV24" i="1"/>
  <c r="AA24" i="1"/>
  <c r="Z24" i="1"/>
  <c r="Y24" i="1"/>
  <c r="X24" i="1"/>
  <c r="W24" i="1"/>
  <c r="J24" i="1"/>
  <c r="I24" i="1"/>
  <c r="H24" i="1"/>
  <c r="G24" i="1"/>
  <c r="E24" i="1"/>
  <c r="D24" i="1"/>
  <c r="C24" i="1"/>
  <c r="B24" i="1"/>
  <c r="A24" i="1"/>
  <c r="FM23" i="1"/>
  <c r="FJ23" i="1"/>
  <c r="FI23" i="1"/>
  <c r="FH23" i="1"/>
  <c r="EV23" i="1"/>
  <c r="ES23" i="1"/>
  <c r="EI23" i="1"/>
  <c r="DY23" i="1"/>
  <c r="DP23" i="1"/>
  <c r="DO23" i="1"/>
  <c r="DA23" i="1"/>
  <c r="CZ23" i="1"/>
  <c r="CU23" i="1"/>
  <c r="CT23" i="1"/>
  <c r="CS23" i="1"/>
  <c r="CR23" i="1"/>
  <c r="CP23" i="1"/>
  <c r="CO23" i="1"/>
  <c r="L23" i="1" s="1"/>
  <c r="CL23" i="1"/>
  <c r="CK23" i="1"/>
  <c r="CI23" i="1"/>
  <c r="CH23" i="1"/>
  <c r="CG23" i="1"/>
  <c r="BH23" i="1"/>
  <c r="BG23" i="1"/>
  <c r="BF23" i="1"/>
  <c r="BE23" i="1"/>
  <c r="AV23" i="1"/>
  <c r="AA23" i="1"/>
  <c r="Z23" i="1"/>
  <c r="Y23" i="1"/>
  <c r="X23" i="1"/>
  <c r="W23" i="1"/>
  <c r="T23" i="1"/>
  <c r="S23" i="1"/>
  <c r="R23" i="1"/>
  <c r="Q23" i="1"/>
  <c r="O23" i="1"/>
  <c r="J23" i="1"/>
  <c r="I23" i="1"/>
  <c r="H23" i="1"/>
  <c r="G23" i="1"/>
  <c r="E23" i="1"/>
  <c r="D23" i="1"/>
  <c r="C23" i="1"/>
  <c r="B23" i="1"/>
  <c r="A23" i="1"/>
  <c r="FM22" i="1"/>
  <c r="FJ22" i="1"/>
  <c r="FI22" i="1"/>
  <c r="FH22" i="1"/>
  <c r="EV22" i="1"/>
  <c r="ES22" i="1"/>
  <c r="EI22" i="1"/>
  <c r="DY22" i="1"/>
  <c r="DP22" i="1"/>
  <c r="DO22" i="1"/>
  <c r="DA22" i="1"/>
  <c r="CZ22" i="1"/>
  <c r="CU22" i="1"/>
  <c r="CT22" i="1"/>
  <c r="CS22" i="1"/>
  <c r="CR22" i="1"/>
  <c r="CP22" i="1"/>
  <c r="CO22" i="1"/>
  <c r="FE22" i="1" s="1"/>
  <c r="CL22" i="1"/>
  <c r="CK22" i="1"/>
  <c r="CI22" i="1"/>
  <c r="CH22" i="1"/>
  <c r="CG22" i="1"/>
  <c r="BH22" i="1"/>
  <c r="BG22" i="1"/>
  <c r="BF22" i="1"/>
  <c r="BE22" i="1"/>
  <c r="AV22" i="1"/>
  <c r="AA22" i="1"/>
  <c r="Z22" i="1"/>
  <c r="Y22" i="1"/>
  <c r="X22" i="1"/>
  <c r="W22" i="1"/>
  <c r="S22" i="1"/>
  <c r="R22" i="1"/>
  <c r="Q22" i="1"/>
  <c r="O22" i="1"/>
  <c r="N22" i="1"/>
  <c r="M22" i="1"/>
  <c r="J22" i="1"/>
  <c r="I22" i="1"/>
  <c r="H22" i="1"/>
  <c r="G22" i="1"/>
  <c r="E22" i="1"/>
  <c r="D22" i="1"/>
  <c r="C22" i="1"/>
  <c r="B22" i="1"/>
  <c r="A22" i="1"/>
  <c r="FM21" i="1"/>
  <c r="FJ21" i="1"/>
  <c r="FI21" i="1"/>
  <c r="FH21" i="1"/>
  <c r="EV21" i="1"/>
  <c r="ES21" i="1"/>
  <c r="EI21" i="1"/>
  <c r="DY21" i="1"/>
  <c r="DP21" i="1"/>
  <c r="DO21" i="1"/>
  <c r="DA21" i="1"/>
  <c r="CZ21" i="1"/>
  <c r="CU21" i="1"/>
  <c r="CT21" i="1"/>
  <c r="CS21" i="1"/>
  <c r="CR21" i="1"/>
  <c r="CP21" i="1"/>
  <c r="CO21" i="1"/>
  <c r="L21" i="1" s="1"/>
  <c r="CL21" i="1"/>
  <c r="CK21" i="1"/>
  <c r="CI21" i="1"/>
  <c r="CH21" i="1"/>
  <c r="CG21" i="1"/>
  <c r="BH21" i="1"/>
  <c r="BG21" i="1"/>
  <c r="BF21" i="1"/>
  <c r="BE21" i="1"/>
  <c r="AV21" i="1"/>
  <c r="AA21" i="1"/>
  <c r="Z21" i="1"/>
  <c r="Y21" i="1"/>
  <c r="X21" i="1"/>
  <c r="W21" i="1"/>
  <c r="U21" i="1"/>
  <c r="S21" i="1"/>
  <c r="R21" i="1"/>
  <c r="P21" i="1"/>
  <c r="J21" i="1"/>
  <c r="I21" i="1"/>
  <c r="H21" i="1"/>
  <c r="G21" i="1"/>
  <c r="E21" i="1"/>
  <c r="D21" i="1"/>
  <c r="C21" i="1"/>
  <c r="B21" i="1"/>
  <c r="A21" i="1"/>
  <c r="FM20" i="1"/>
  <c r="FJ20" i="1"/>
  <c r="FI20" i="1"/>
  <c r="FH20" i="1"/>
  <c r="EV20" i="1"/>
  <c r="ES20" i="1"/>
  <c r="EI20" i="1"/>
  <c r="DY20" i="1"/>
  <c r="DP20" i="1"/>
  <c r="DO20" i="1"/>
  <c r="DA20" i="1"/>
  <c r="CZ20" i="1"/>
  <c r="CU20" i="1"/>
  <c r="CT20" i="1"/>
  <c r="CS20" i="1"/>
  <c r="CR20" i="1"/>
  <c r="CQ20" i="1"/>
  <c r="CP20" i="1"/>
  <c r="CO20" i="1"/>
  <c r="L20" i="1" s="1"/>
  <c r="CL20" i="1"/>
  <c r="CK20" i="1"/>
  <c r="CI20" i="1"/>
  <c r="CH20" i="1"/>
  <c r="CG20" i="1"/>
  <c r="BH20" i="1"/>
  <c r="BG20" i="1"/>
  <c r="BF20" i="1"/>
  <c r="BE20" i="1"/>
  <c r="AV20" i="1"/>
  <c r="AB20" i="1"/>
  <c r="AA20" i="1"/>
  <c r="Z20" i="1"/>
  <c r="Y20" i="1"/>
  <c r="X20" i="1"/>
  <c r="W20" i="1"/>
  <c r="J20" i="1"/>
  <c r="I20" i="1"/>
  <c r="H20" i="1"/>
  <c r="G20" i="1"/>
  <c r="E20" i="1"/>
  <c r="D20" i="1"/>
  <c r="C20" i="1"/>
  <c r="B20" i="1"/>
  <c r="A20" i="1"/>
  <c r="FM19" i="1"/>
  <c r="FJ19" i="1"/>
  <c r="FI19" i="1"/>
  <c r="FH19" i="1"/>
  <c r="EV19" i="1"/>
  <c r="ES19" i="1"/>
  <c r="EI19" i="1"/>
  <c r="DY19" i="1"/>
  <c r="DP19" i="1"/>
  <c r="DO19" i="1"/>
  <c r="DA19" i="1"/>
  <c r="CZ19" i="1"/>
  <c r="CU19" i="1"/>
  <c r="CT19" i="1"/>
  <c r="CS19" i="1"/>
  <c r="CR19" i="1"/>
  <c r="CQ19" i="1"/>
  <c r="CP19" i="1"/>
  <c r="CL19" i="1"/>
  <c r="CK19" i="1"/>
  <c r="CI19" i="1"/>
  <c r="CH19" i="1"/>
  <c r="CG19" i="1"/>
  <c r="BH19" i="1"/>
  <c r="BG19" i="1"/>
  <c r="BF19" i="1"/>
  <c r="BE19" i="1"/>
  <c r="AV19" i="1"/>
  <c r="AA19" i="1"/>
  <c r="Z19" i="1"/>
  <c r="Y19" i="1"/>
  <c r="X19" i="1"/>
  <c r="W19" i="1"/>
  <c r="R19" i="1"/>
  <c r="Q19" i="1"/>
  <c r="M19" i="1"/>
  <c r="J19" i="1"/>
  <c r="I19" i="1"/>
  <c r="H19" i="1"/>
  <c r="G19" i="1"/>
  <c r="E19" i="1"/>
  <c r="D19" i="1"/>
  <c r="C19" i="1"/>
  <c r="B19" i="1"/>
  <c r="A19" i="1"/>
  <c r="FM18" i="1"/>
  <c r="FJ18" i="1"/>
  <c r="FI18" i="1"/>
  <c r="FH18" i="1"/>
  <c r="EV18" i="1"/>
  <c r="ES18" i="1"/>
  <c r="EI18" i="1"/>
  <c r="DY18" i="1"/>
  <c r="DP18" i="1"/>
  <c r="DO18" i="1"/>
  <c r="DA18" i="1"/>
  <c r="CZ18" i="1"/>
  <c r="CU18" i="1"/>
  <c r="CT18" i="1"/>
  <c r="CS18" i="1"/>
  <c r="CR18" i="1"/>
  <c r="CP18" i="1"/>
  <c r="CO18" i="1"/>
  <c r="FE18" i="1" s="1"/>
  <c r="CL18" i="1"/>
  <c r="CK18" i="1"/>
  <c r="CI18" i="1"/>
  <c r="CH18" i="1"/>
  <c r="CG18" i="1"/>
  <c r="BH18" i="1"/>
  <c r="BG18" i="1"/>
  <c r="BF18" i="1"/>
  <c r="BE18" i="1"/>
  <c r="AV18" i="1"/>
  <c r="AB18" i="1"/>
  <c r="AA18" i="1"/>
  <c r="Z18" i="1"/>
  <c r="Y18" i="1"/>
  <c r="X18" i="1"/>
  <c r="W18" i="1"/>
  <c r="T18" i="1"/>
  <c r="S18" i="1"/>
  <c r="R18" i="1"/>
  <c r="P18" i="1"/>
  <c r="N18" i="1"/>
  <c r="M18" i="1"/>
  <c r="J18" i="1"/>
  <c r="I18" i="1"/>
  <c r="H18" i="1"/>
  <c r="G18" i="1"/>
  <c r="E18" i="1"/>
  <c r="D18" i="1"/>
  <c r="C18" i="1"/>
  <c r="B18" i="1"/>
  <c r="A18" i="1"/>
  <c r="FM17" i="1"/>
  <c r="FJ17" i="1"/>
  <c r="FI17" i="1"/>
  <c r="FH17" i="1"/>
  <c r="EV17" i="1"/>
  <c r="ES17" i="1"/>
  <c r="EI17" i="1"/>
  <c r="DY17" i="1"/>
  <c r="DP17" i="1"/>
  <c r="DO17" i="1"/>
  <c r="DA17" i="1"/>
  <c r="CZ17" i="1"/>
  <c r="CU17" i="1"/>
  <c r="CT17" i="1"/>
  <c r="CS17" i="1"/>
  <c r="CR17" i="1"/>
  <c r="CP17" i="1"/>
  <c r="CL17" i="1"/>
  <c r="CK17" i="1"/>
  <c r="CI17" i="1"/>
  <c r="CH17" i="1"/>
  <c r="CG17" i="1"/>
  <c r="BH17" i="1"/>
  <c r="BG17" i="1"/>
  <c r="BF17" i="1"/>
  <c r="BE17" i="1"/>
  <c r="AV17" i="1"/>
  <c r="AA17" i="1"/>
  <c r="Z17" i="1"/>
  <c r="Y17" i="1"/>
  <c r="X17" i="1"/>
  <c r="W17" i="1"/>
  <c r="T17" i="1"/>
  <c r="R17" i="1"/>
  <c r="Q17" i="1"/>
  <c r="O17" i="1"/>
  <c r="N17" i="1"/>
  <c r="M17" i="1"/>
  <c r="J17" i="1"/>
  <c r="I17" i="1"/>
  <c r="H17" i="1"/>
  <c r="G17" i="1"/>
  <c r="E17" i="1"/>
  <c r="D17" i="1"/>
  <c r="C17" i="1"/>
  <c r="B17" i="1"/>
  <c r="A17" i="1"/>
  <c r="FM16" i="1"/>
  <c r="FJ16" i="1"/>
  <c r="FI16" i="1"/>
  <c r="FH16" i="1"/>
  <c r="EV16" i="1"/>
  <c r="ES16" i="1"/>
  <c r="EI16" i="1"/>
  <c r="DY16" i="1"/>
  <c r="DP16" i="1"/>
  <c r="DO16" i="1"/>
  <c r="DA16" i="1"/>
  <c r="CZ16" i="1"/>
  <c r="CU16" i="1"/>
  <c r="CT16" i="1"/>
  <c r="CS16" i="1"/>
  <c r="CR16" i="1"/>
  <c r="CP16" i="1"/>
  <c r="CO16" i="1"/>
  <c r="FE16" i="1" s="1"/>
  <c r="CL16" i="1"/>
  <c r="CK16" i="1"/>
  <c r="CI16" i="1"/>
  <c r="CH16" i="1"/>
  <c r="CG16" i="1"/>
  <c r="BH16" i="1"/>
  <c r="BG16" i="1"/>
  <c r="BF16" i="1"/>
  <c r="BE16" i="1"/>
  <c r="AV16" i="1"/>
  <c r="AA16" i="1"/>
  <c r="Z16" i="1"/>
  <c r="Y16" i="1"/>
  <c r="X16" i="1"/>
  <c r="W16" i="1"/>
  <c r="U16" i="1"/>
  <c r="T16" i="1"/>
  <c r="S16" i="1"/>
  <c r="R16" i="1"/>
  <c r="Q16" i="1"/>
  <c r="O16" i="1"/>
  <c r="M16" i="1"/>
  <c r="J16" i="1"/>
  <c r="I16" i="1"/>
  <c r="H16" i="1"/>
  <c r="G16" i="1"/>
  <c r="E16" i="1"/>
  <c r="D16" i="1"/>
  <c r="C16" i="1"/>
  <c r="B16" i="1"/>
  <c r="A16" i="1"/>
  <c r="FM15" i="1"/>
  <c r="FJ15" i="1"/>
  <c r="FI15" i="1"/>
  <c r="FH15" i="1"/>
  <c r="EV15" i="1"/>
  <c r="ES15" i="1"/>
  <c r="EI15" i="1"/>
  <c r="DY15" i="1"/>
  <c r="DP15" i="1"/>
  <c r="DO15" i="1"/>
  <c r="DA15" i="1"/>
  <c r="CZ15" i="1"/>
  <c r="CU15" i="1"/>
  <c r="CT15" i="1"/>
  <c r="CS15" i="1"/>
  <c r="CR15" i="1"/>
  <c r="CP15" i="1"/>
  <c r="CO15" i="1"/>
  <c r="FE15" i="1" s="1"/>
  <c r="CL15" i="1"/>
  <c r="CK15" i="1"/>
  <c r="CJ15" i="1"/>
  <c r="CI15" i="1"/>
  <c r="CH15" i="1"/>
  <c r="CG15" i="1"/>
  <c r="BH15" i="1"/>
  <c r="BG15" i="1"/>
  <c r="BF15" i="1"/>
  <c r="BE15" i="1"/>
  <c r="AV15" i="1"/>
  <c r="AA15" i="1"/>
  <c r="Z15" i="1"/>
  <c r="Y15" i="1"/>
  <c r="X15" i="1"/>
  <c r="W15" i="1"/>
  <c r="J15" i="1"/>
  <c r="I15" i="1"/>
  <c r="H15" i="1"/>
  <c r="G15" i="1"/>
  <c r="E15" i="1"/>
  <c r="D15" i="1"/>
  <c r="C15" i="1"/>
  <c r="B15" i="1"/>
  <c r="A15" i="1"/>
  <c r="FM14" i="1"/>
  <c r="FJ14" i="1"/>
  <c r="FI14" i="1"/>
  <c r="FH14" i="1"/>
  <c r="EV14" i="1"/>
  <c r="ES14" i="1"/>
  <c r="EI14" i="1"/>
  <c r="DY14" i="1"/>
  <c r="DP14" i="1"/>
  <c r="DO14" i="1"/>
  <c r="DA14" i="1"/>
  <c r="CZ14" i="1"/>
  <c r="CU14" i="1"/>
  <c r="CT14" i="1"/>
  <c r="CS14" i="1"/>
  <c r="CR14" i="1"/>
  <c r="CP14" i="1"/>
  <c r="CO14" i="1"/>
  <c r="L14" i="1" s="1"/>
  <c r="CL14" i="1"/>
  <c r="CK14" i="1"/>
  <c r="CJ14" i="1"/>
  <c r="CI14" i="1"/>
  <c r="CH14" i="1"/>
  <c r="CG14" i="1"/>
  <c r="BH14" i="1"/>
  <c r="BG14" i="1"/>
  <c r="BF14" i="1"/>
  <c r="BE14" i="1"/>
  <c r="AV14" i="1"/>
  <c r="AB14" i="1"/>
  <c r="AA14" i="1"/>
  <c r="Z14" i="1"/>
  <c r="Y14" i="1"/>
  <c r="X14" i="1"/>
  <c r="W14" i="1"/>
  <c r="Q14" i="1"/>
  <c r="J14" i="1"/>
  <c r="I14" i="1"/>
  <c r="H14" i="1"/>
  <c r="G14" i="1"/>
  <c r="E14" i="1"/>
  <c r="D14" i="1"/>
  <c r="C14" i="1"/>
  <c r="B14" i="1"/>
  <c r="A14" i="1"/>
  <c r="FM13" i="1"/>
  <c r="FJ13" i="1"/>
  <c r="FI13" i="1"/>
  <c r="FH13" i="1"/>
  <c r="EV13" i="1"/>
  <c r="ES13" i="1"/>
  <c r="EI13" i="1"/>
  <c r="DY13" i="1"/>
  <c r="DP13" i="1"/>
  <c r="DO13" i="1"/>
  <c r="DA13" i="1"/>
  <c r="CZ13" i="1"/>
  <c r="CU13" i="1"/>
  <c r="CT13" i="1"/>
  <c r="CS13" i="1"/>
  <c r="CR13" i="1"/>
  <c r="CP13" i="1"/>
  <c r="CO13" i="1"/>
  <c r="L13" i="1" s="1"/>
  <c r="CL13" i="1"/>
  <c r="CK13" i="1"/>
  <c r="CI13" i="1"/>
  <c r="CH13" i="1"/>
  <c r="CG13" i="1"/>
  <c r="BH13" i="1"/>
  <c r="BG13" i="1"/>
  <c r="BF13" i="1"/>
  <c r="BE13" i="1"/>
  <c r="AV13" i="1"/>
  <c r="AA13" i="1"/>
  <c r="Z13" i="1"/>
  <c r="Y13" i="1"/>
  <c r="X13" i="1"/>
  <c r="W13" i="1"/>
  <c r="J13" i="1"/>
  <c r="I13" i="1"/>
  <c r="H13" i="1"/>
  <c r="G13" i="1"/>
  <c r="E13" i="1"/>
  <c r="D13" i="1"/>
  <c r="C13" i="1"/>
  <c r="B13" i="1"/>
  <c r="A13" i="1"/>
  <c r="FM12" i="1"/>
  <c r="FJ12" i="1"/>
  <c r="FI12" i="1"/>
  <c r="FH12" i="1"/>
  <c r="EV12" i="1"/>
  <c r="ES12" i="1"/>
  <c r="EI12" i="1"/>
  <c r="DY12" i="1"/>
  <c r="DP12" i="1"/>
  <c r="DO12" i="1"/>
  <c r="DA12" i="1"/>
  <c r="CZ12" i="1"/>
  <c r="CU12" i="1"/>
  <c r="CT12" i="1"/>
  <c r="CS12" i="1"/>
  <c r="CR12" i="1"/>
  <c r="CP12" i="1"/>
  <c r="CL12" i="1"/>
  <c r="CK12" i="1"/>
  <c r="CI12" i="1"/>
  <c r="CH12" i="1"/>
  <c r="CG12" i="1"/>
  <c r="BH12" i="1"/>
  <c r="BG12" i="1"/>
  <c r="BF12" i="1"/>
  <c r="BE12" i="1"/>
  <c r="AV12" i="1"/>
  <c r="AA12" i="1"/>
  <c r="Z12" i="1"/>
  <c r="Y12" i="1"/>
  <c r="X12" i="1"/>
  <c r="W12" i="1"/>
  <c r="T12" i="1"/>
  <c r="S12" i="1"/>
  <c r="R12" i="1"/>
  <c r="Q12" i="1"/>
  <c r="O12" i="1"/>
  <c r="N12" i="1"/>
  <c r="M12" i="1"/>
  <c r="J12" i="1"/>
  <c r="I12" i="1"/>
  <c r="H12" i="1"/>
  <c r="G12" i="1"/>
  <c r="E12" i="1"/>
  <c r="D12" i="1"/>
  <c r="C12" i="1"/>
  <c r="B12" i="1"/>
  <c r="A12" i="1"/>
  <c r="FM11" i="1"/>
  <c r="FJ11" i="1"/>
  <c r="FI11" i="1"/>
  <c r="FH11" i="1"/>
  <c r="EV11" i="1"/>
  <c r="ES11" i="1"/>
  <c r="EI11" i="1"/>
  <c r="DY11" i="1"/>
  <c r="DP11" i="1"/>
  <c r="DO11" i="1"/>
  <c r="DA11" i="1"/>
  <c r="CZ11" i="1"/>
  <c r="CU11" i="1"/>
  <c r="CT11" i="1"/>
  <c r="CS11" i="1"/>
  <c r="CR11" i="1"/>
  <c r="CP11" i="1"/>
  <c r="CO11" i="1"/>
  <c r="L11" i="1" s="1"/>
  <c r="CL11" i="1"/>
  <c r="CK11" i="1"/>
  <c r="CI11" i="1"/>
  <c r="CH11" i="1"/>
  <c r="CG11" i="1"/>
  <c r="BH11" i="1"/>
  <c r="BG11" i="1"/>
  <c r="BF11" i="1"/>
  <c r="BE11" i="1"/>
  <c r="AV11" i="1"/>
  <c r="AA11" i="1"/>
  <c r="Z11" i="1"/>
  <c r="Y11" i="1"/>
  <c r="X11" i="1"/>
  <c r="W11" i="1"/>
  <c r="T11" i="1"/>
  <c r="R11" i="1"/>
  <c r="Q11" i="1"/>
  <c r="O11" i="1"/>
  <c r="J11" i="1"/>
  <c r="I11" i="1"/>
  <c r="H11" i="1"/>
  <c r="G11" i="1"/>
  <c r="E11" i="1"/>
  <c r="D11" i="1"/>
  <c r="C11" i="1"/>
  <c r="B11" i="1"/>
  <c r="A11" i="1"/>
  <c r="FM10" i="1"/>
  <c r="FJ10" i="1"/>
  <c r="FI10" i="1"/>
  <c r="FH10" i="1"/>
  <c r="EV10" i="1"/>
  <c r="ES10" i="1"/>
  <c r="EI10" i="1"/>
  <c r="DY10" i="1"/>
  <c r="DP10" i="1"/>
  <c r="DO10" i="1"/>
  <c r="DA10" i="1"/>
  <c r="CZ10" i="1"/>
  <c r="CU10" i="1"/>
  <c r="CT10" i="1"/>
  <c r="CS10" i="1"/>
  <c r="CR10" i="1"/>
  <c r="CQ10" i="1"/>
  <c r="CP10" i="1"/>
  <c r="CO10" i="1"/>
  <c r="FE10" i="1" s="1"/>
  <c r="CL10" i="1"/>
  <c r="CK10" i="1"/>
  <c r="CI10" i="1"/>
  <c r="CH10" i="1"/>
  <c r="CG10" i="1"/>
  <c r="BH10" i="1"/>
  <c r="BG10" i="1"/>
  <c r="BF10" i="1"/>
  <c r="BE10" i="1"/>
  <c r="AV10" i="1"/>
  <c r="AB10" i="1"/>
  <c r="AA10" i="1"/>
  <c r="Z10" i="1"/>
  <c r="Y10" i="1"/>
  <c r="X10" i="1"/>
  <c r="W10" i="1"/>
  <c r="U10" i="1"/>
  <c r="S10" i="1"/>
  <c r="M10" i="1"/>
  <c r="J10" i="1"/>
  <c r="I10" i="1"/>
  <c r="H10" i="1"/>
  <c r="G10" i="1"/>
  <c r="E10" i="1"/>
  <c r="D10" i="1"/>
  <c r="C10" i="1"/>
  <c r="B10" i="1"/>
  <c r="A10" i="1"/>
  <c r="FM9" i="1"/>
  <c r="FJ9" i="1"/>
  <c r="FI9" i="1"/>
  <c r="FH9" i="1"/>
  <c r="EV9" i="1"/>
  <c r="ES9" i="1"/>
  <c r="EI9" i="1"/>
  <c r="DY9" i="1"/>
  <c r="DP9" i="1"/>
  <c r="DO9" i="1"/>
  <c r="DA9" i="1"/>
  <c r="CZ9" i="1"/>
  <c r="CU9" i="1"/>
  <c r="CT9" i="1"/>
  <c r="CS9" i="1"/>
  <c r="CR9" i="1"/>
  <c r="CQ9" i="1"/>
  <c r="CP9" i="1"/>
  <c r="CO9" i="1"/>
  <c r="L9" i="1" s="1"/>
  <c r="CL9" i="1"/>
  <c r="CK9" i="1"/>
  <c r="CI9" i="1"/>
  <c r="CH9" i="1"/>
  <c r="CG9" i="1"/>
  <c r="BH9" i="1"/>
  <c r="BG9" i="1"/>
  <c r="BF9" i="1"/>
  <c r="BE9" i="1"/>
  <c r="AV9" i="1"/>
  <c r="AB9" i="1"/>
  <c r="AA9" i="1"/>
  <c r="Z9" i="1"/>
  <c r="Y9" i="1"/>
  <c r="X9" i="1"/>
  <c r="W9" i="1"/>
  <c r="J9" i="1"/>
  <c r="I9" i="1"/>
  <c r="H9" i="1"/>
  <c r="G9" i="1"/>
  <c r="E9" i="1"/>
  <c r="D9" i="1"/>
  <c r="C9" i="1"/>
  <c r="B9" i="1"/>
  <c r="A9" i="1"/>
  <c r="FM8" i="1"/>
  <c r="FJ8" i="1"/>
  <c r="FI8" i="1"/>
  <c r="FH8" i="1"/>
  <c r="EV8" i="1"/>
  <c r="ES8" i="1"/>
  <c r="EI8" i="1"/>
  <c r="DY8" i="1"/>
  <c r="DP8" i="1"/>
  <c r="DO8" i="1"/>
  <c r="DA8" i="1"/>
  <c r="CZ8" i="1"/>
  <c r="CU8" i="1"/>
  <c r="CT8" i="1"/>
  <c r="CS8" i="1"/>
  <c r="CR8" i="1"/>
  <c r="CP8" i="1"/>
  <c r="CO8" i="1"/>
  <c r="FE8" i="1" s="1"/>
  <c r="CL8" i="1"/>
  <c r="CK8" i="1"/>
  <c r="CI8" i="1"/>
  <c r="CH8" i="1"/>
  <c r="CG8" i="1"/>
  <c r="BH8" i="1"/>
  <c r="BG8" i="1"/>
  <c r="BF8" i="1"/>
  <c r="BE8" i="1"/>
  <c r="AV8" i="1"/>
  <c r="AB8" i="1"/>
  <c r="AA8" i="1"/>
  <c r="Z8" i="1"/>
  <c r="Y8" i="1"/>
  <c r="X8" i="1"/>
  <c r="W8" i="1"/>
  <c r="Q8" i="1"/>
  <c r="P8" i="1"/>
  <c r="N8" i="1"/>
  <c r="J8" i="1"/>
  <c r="I8" i="1"/>
  <c r="H8" i="1"/>
  <c r="G8" i="1"/>
  <c r="E8" i="1"/>
  <c r="D8" i="1"/>
  <c r="C8" i="1"/>
  <c r="B8" i="1"/>
  <c r="A8" i="1"/>
  <c r="FM7" i="1"/>
  <c r="FJ7" i="1"/>
  <c r="FI7" i="1"/>
  <c r="FH7" i="1"/>
  <c r="EV7" i="1"/>
  <c r="ES7" i="1"/>
  <c r="EI7" i="1"/>
  <c r="DY7" i="1"/>
  <c r="DP7" i="1"/>
  <c r="DO7" i="1"/>
  <c r="DA7" i="1"/>
  <c r="CZ7" i="1"/>
  <c r="CU7" i="1"/>
  <c r="CT7" i="1"/>
  <c r="CS7" i="1"/>
  <c r="CR7" i="1"/>
  <c r="CP7" i="1"/>
  <c r="CL7" i="1"/>
  <c r="CK7" i="1"/>
  <c r="CI7" i="1"/>
  <c r="CH7" i="1"/>
  <c r="CG7" i="1"/>
  <c r="BH7" i="1"/>
  <c r="BG7" i="1"/>
  <c r="BF7" i="1"/>
  <c r="BE7" i="1"/>
  <c r="AV7" i="1"/>
  <c r="AT7" i="1"/>
  <c r="AA7" i="1"/>
  <c r="Z7" i="1"/>
  <c r="Y7" i="1"/>
  <c r="X7" i="1"/>
  <c r="W7" i="1"/>
  <c r="U7" i="1"/>
  <c r="Q7" i="1"/>
  <c r="O7" i="1"/>
  <c r="N7" i="1"/>
  <c r="J7" i="1"/>
  <c r="I7" i="1"/>
  <c r="H7" i="1"/>
  <c r="G7" i="1"/>
  <c r="E7" i="1"/>
  <c r="D7" i="1"/>
  <c r="C7" i="1"/>
  <c r="B7" i="1"/>
  <c r="A7" i="1"/>
  <c r="FM6" i="1"/>
  <c r="FJ6" i="1"/>
  <c r="FI6" i="1"/>
  <c r="FH6" i="1"/>
  <c r="EV6" i="1"/>
  <c r="ES6" i="1"/>
  <c r="EI6" i="1"/>
  <c r="DY6" i="1"/>
  <c r="DP6" i="1"/>
  <c r="DO6" i="1"/>
  <c r="DA6" i="1"/>
  <c r="CZ6" i="1"/>
  <c r="CU6" i="1"/>
  <c r="CT6" i="1"/>
  <c r="CS6" i="1"/>
  <c r="CR6" i="1"/>
  <c r="CP6" i="1"/>
  <c r="CO6" i="1"/>
  <c r="FE6" i="1" s="1"/>
  <c r="CL6" i="1"/>
  <c r="CK6" i="1"/>
  <c r="CI6" i="1"/>
  <c r="CH6" i="1"/>
  <c r="CG6" i="1"/>
  <c r="BH6" i="1"/>
  <c r="BG6" i="1"/>
  <c r="BF6" i="1"/>
  <c r="BE6" i="1"/>
  <c r="AV6" i="1"/>
  <c r="AA6" i="1"/>
  <c r="Z6" i="1"/>
  <c r="Y6" i="1"/>
  <c r="X6" i="1"/>
  <c r="W6" i="1"/>
  <c r="P6" i="1"/>
  <c r="J6" i="1"/>
  <c r="I6" i="1"/>
  <c r="H6" i="1"/>
  <c r="G6" i="1"/>
  <c r="E6" i="1"/>
  <c r="D6" i="1"/>
  <c r="C6" i="1"/>
  <c r="B6" i="1"/>
  <c r="A6" i="1"/>
  <c r="FM5" i="1"/>
  <c r="FJ5" i="1"/>
  <c r="FI5" i="1"/>
  <c r="FH5" i="1"/>
  <c r="EV5" i="1"/>
  <c r="ES5" i="1"/>
  <c r="EI5" i="1"/>
  <c r="DY5" i="1"/>
  <c r="DP5" i="1"/>
  <c r="DO5" i="1"/>
  <c r="DA5" i="1"/>
  <c r="CZ5" i="1"/>
  <c r="CU5" i="1"/>
  <c r="CT5" i="1"/>
  <c r="CS5" i="1"/>
  <c r="CR5" i="1"/>
  <c r="CP5" i="1"/>
  <c r="CO5" i="1"/>
  <c r="FE5" i="1" s="1"/>
  <c r="CL5" i="1"/>
  <c r="CK5" i="1"/>
  <c r="CJ5" i="1"/>
  <c r="CI5" i="1"/>
  <c r="CH5" i="1"/>
  <c r="CG5" i="1"/>
  <c r="BH5" i="1"/>
  <c r="BG5" i="1"/>
  <c r="BF5" i="1"/>
  <c r="BE5" i="1"/>
  <c r="AV5" i="1"/>
  <c r="AA5" i="1"/>
  <c r="Z5" i="1"/>
  <c r="Y5" i="1"/>
  <c r="X5" i="1"/>
  <c r="W5" i="1"/>
  <c r="J5" i="1"/>
  <c r="I5" i="1"/>
  <c r="H5" i="1"/>
  <c r="G5" i="1"/>
  <c r="E5" i="1"/>
  <c r="D5" i="1"/>
  <c r="C5" i="1"/>
  <c r="B5" i="1"/>
  <c r="A5" i="1"/>
  <c r="AA4" i="1"/>
  <c r="J4" i="1"/>
  <c r="I4" i="1"/>
  <c r="H4" i="1"/>
  <c r="D4" i="1"/>
  <c r="B4" i="1"/>
  <c r="A4" i="1"/>
  <c r="L35" i="1" l="1"/>
  <c r="FE30" i="1"/>
  <c r="FE41" i="1"/>
  <c r="L25" i="1"/>
  <c r="L26" i="1"/>
  <c r="FE31" i="1"/>
  <c r="AK26" i="1"/>
  <c r="AB23" i="1"/>
  <c r="AB25" i="1"/>
  <c r="AM26" i="1"/>
  <c r="AB33" i="1"/>
  <c r="AB39" i="1"/>
  <c r="AK41" i="1"/>
  <c r="AB42" i="1"/>
  <c r="AB7" i="1"/>
  <c r="AB27" i="1"/>
  <c r="AB36" i="1"/>
  <c r="AL41" i="1"/>
  <c r="AB19" i="1"/>
  <c r="AB22" i="1"/>
  <c r="AK25" i="1"/>
  <c r="F39" i="1"/>
  <c r="AM41" i="1"/>
  <c r="AB43" i="1"/>
  <c r="AJ26" i="1"/>
  <c r="AB6" i="1"/>
  <c r="AB21" i="1"/>
  <c r="AB24" i="1"/>
  <c r="AB31" i="1"/>
  <c r="AB34" i="1"/>
  <c r="F41" i="1"/>
  <c r="AJ41" i="1"/>
  <c r="AL29" i="1"/>
  <c r="AT42" i="1"/>
  <c r="AI22" i="1"/>
  <c r="AJ25" i="1"/>
  <c r="AJ34" i="1"/>
  <c r="AI23" i="1"/>
  <c r="AJ28" i="1"/>
  <c r="AJ40" i="1"/>
  <c r="AJ37" i="1"/>
  <c r="AJ31" i="1"/>
  <c r="AJ32" i="1"/>
  <c r="AK33" i="1"/>
  <c r="AK36" i="1"/>
  <c r="AB11" i="1"/>
  <c r="AB12" i="1"/>
  <c r="AB15" i="1"/>
  <c r="AB17" i="1"/>
  <c r="AM25" i="1"/>
  <c r="AM28" i="1"/>
  <c r="AK30" i="1"/>
  <c r="F31" i="1"/>
  <c r="AK31" i="1"/>
  <c r="F32" i="1"/>
  <c r="AK32" i="1"/>
  <c r="F33" i="1"/>
  <c r="AL33" i="1"/>
  <c r="AK35" i="1"/>
  <c r="AL38" i="1"/>
  <c r="AL39" i="1"/>
  <c r="AM40" i="1"/>
  <c r="AJ42" i="1"/>
  <c r="F43" i="1"/>
  <c r="AL43" i="1"/>
  <c r="AJ43" i="1"/>
  <c r="AJ35" i="1"/>
  <c r="AK39" i="1"/>
  <c r="AJ29" i="1"/>
  <c r="AL30" i="1"/>
  <c r="AL32" i="1"/>
  <c r="AM36" i="1"/>
  <c r="AM38" i="1"/>
  <c r="AK42" i="1"/>
  <c r="AM43" i="1"/>
  <c r="AI6" i="1"/>
  <c r="AJ33" i="1"/>
  <c r="AJ36" i="1"/>
  <c r="AJ38" i="1"/>
  <c r="AK38" i="1"/>
  <c r="AK43" i="1"/>
  <c r="AB16" i="1"/>
  <c r="AM39" i="1"/>
  <c r="AB5" i="1"/>
  <c r="AJ10" i="1"/>
  <c r="AB13" i="1"/>
  <c r="AK27" i="1"/>
  <c r="F28" i="1"/>
  <c r="AK29" i="1"/>
  <c r="AM30" i="1"/>
  <c r="AM31" i="1"/>
  <c r="AM32" i="1"/>
  <c r="AM35" i="1"/>
  <c r="AL42" i="1"/>
  <c r="AB44" i="1"/>
  <c r="AJ21" i="1"/>
  <c r="AJ39" i="1"/>
  <c r="AJ30" i="1"/>
  <c r="AK37" i="1"/>
  <c r="AJ27" i="1"/>
  <c r="F30" i="1"/>
  <c r="AL31" i="1"/>
  <c r="AM33" i="1"/>
  <c r="AM37" i="1"/>
  <c r="AB26" i="1"/>
  <c r="AM42" i="1"/>
  <c r="FE36" i="1"/>
  <c r="L40" i="1"/>
  <c r="N14" i="2"/>
  <c r="N15" i="1" s="1"/>
  <c r="O14" i="2"/>
  <c r="O15" i="1" s="1"/>
  <c r="M24" i="2"/>
  <c r="M25" i="1" s="1"/>
  <c r="M34" i="2"/>
  <c r="M35" i="1" s="1"/>
  <c r="P14" i="2"/>
  <c r="P15" i="1" s="1"/>
  <c r="N24" i="2"/>
  <c r="N25" i="1" s="1"/>
  <c r="N34" i="2"/>
  <c r="N35" i="1" s="1"/>
  <c r="P24" i="2"/>
  <c r="P25" i="1" s="1"/>
  <c r="P34" i="2"/>
  <c r="P35" i="1" s="1"/>
  <c r="Q24" i="2"/>
  <c r="Q25" i="1" s="1"/>
  <c r="Q34" i="2"/>
  <c r="Q35" i="1" s="1"/>
  <c r="R24" i="2"/>
  <c r="R25" i="1" s="1"/>
  <c r="R34" i="2"/>
  <c r="R35" i="1" s="1"/>
  <c r="FE37" i="1"/>
  <c r="FE42" i="1"/>
  <c r="FE28" i="1"/>
  <c r="FE33" i="1"/>
  <c r="FE38" i="1"/>
  <c r="FE43" i="1"/>
  <c r="FE29" i="1"/>
  <c r="FE34" i="1"/>
  <c r="FE39" i="1"/>
  <c r="FE44"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<sst xmlns="http://schemas.openxmlformats.org/spreadsheetml/2006/main" count="909" uniqueCount="740">
  <si>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</si>
  <si>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</si>
  <si>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</si>
  <si>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</si>
  <si>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</si>
  <si>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</si>
  <si>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</si>
  <si>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</si>
  <si>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</si>
  <si>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</si>
  <si>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</si>
  <si>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</si>
  <si>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</si>
  <si>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</si>
  <si>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</si>
  <si>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</si>
  <si>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</si>
  <si>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</si>
  <si>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</si>
  <si>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</si>
  <si>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</si>
  <si>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</si>
  <si>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</si>
  <si>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</si>
  <si>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</si>
  <si>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</si>
  <si>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</si>
  <si>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</si>
  <si>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</si>
  <si>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</si>
  <si>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</si>
  <si>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</si>
  <si>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</si>
  <si>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</si>
  <si>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</si>
  <si>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</si>
  <si>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</si>
  <si>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</si>
  <si>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</si>
  <si>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</si>
  <si>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</si>
  <si>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</si>
  <si>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</si>
  <si>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</si>
  <si>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</si>
  <si>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</si>
  <si>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</si>
  <si>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</si>
  <si>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</si>
  <si>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</si>
  <si>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</si>
  <si>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</si>
  <si>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</si>
  <si>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</si>
  <si>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</si>
  <si>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</si>
  <si>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</si>
  <si>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</si>
  <si>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</si>
  <si>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</si>
  <si>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</si>
  <si>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</si>
  <si>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</si>
  <si>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</si>
  <si>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</si>
  <si>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</si>
  <si>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</si>
  <si>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</si>
  <si>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</si>
  <si>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</si>
  <si>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</si>
  <si>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</si>
  <si>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</si>
  <si>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</si>
  <si>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</si>
  <si>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</si>
  <si>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</si>
  <si>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</si>
  <si>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</si>
  <si>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</si>
  <si>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</si>
  <si>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</si>
  <si>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</si>
  <si>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</si>
  <si>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</si>
  <si>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</si>
  <si>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</si>
  <si>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</si>
  <si>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</si>
  <si>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</si>
  <si>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</si>
  <si>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</si>
  <si>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</si>
  <si>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</si>
  <si>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</si>
  <si>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</si>
  <si>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</si>
  <si>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</si>
  <si>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</si>
  <si>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</si>
  <si>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</si>
  <si>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</si>
  <si>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</si>
  <si>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</si>
  <si>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</si>
  <si>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</si>
  <si>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</si>
  <si>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</si>
  <si>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</si>
  <si>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</si>
  <si>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</si>
  <si>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</si>
  <si>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</si>
  <si>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</si>
  <si>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</si>
  <si>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</si>
  <si>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</si>
  <si>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</si>
  <si>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</si>
  <si>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</si>
  <si>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</si>
  <si>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</si>
  <si>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</si>
  <si>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</si>
  <si>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</si>
  <si>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</si>
  <si>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</si>
  <si>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</si>
  <si>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</si>
  <si>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</si>
  <si>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</si>
  <si>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</si>
  <si>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</si>
  <si>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</si>
  <si>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</si>
  <si>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</si>
  <si>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</si>
  <si>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</si>
  <si>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</si>
  <si>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</si>
  <si>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</si>
  <si>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</si>
  <si>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</si>
  <si>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</si>
  <si>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</si>
  <si>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</si>
  <si>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</si>
  <si>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</si>
  <si>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</si>
  <si>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</si>
  <si>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</si>
  <si>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</si>
  <si>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</si>
  <si>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</si>
  <si>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</si>
  <si>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</si>
  <si>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</si>
  <si>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</si>
  <si>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</si>
  <si>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</si>
  <si>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</si>
  <si>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</si>
  <si>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</si>
  <si>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</si>
  <si>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</si>
  <si>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</si>
  <si>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</si>
  <si>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</si>
  <si>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</si>
  <si>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</si>
  <si>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</si>
  <si>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</si>
  <si>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</si>
  <si>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</si>
  <si>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</si>
  <si>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</si>
  <si>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</si>
  <si>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</si>
  <si>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</si>
  <si>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</si>
  <si>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</si>
  <si>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</si>
  <si>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</si>
  <si>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</si>
  <si>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</si>
  <si>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</si>
  <si>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</si>
  <si>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</si>
  <si>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</si>
  <si>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</si>
  <si>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</si>
  <si>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</si>
  <si>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</si>
  <si>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</si>
  <si>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</si>
  <si>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</si>
  <si>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</si>
  <si>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</si>
  <si>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</si>
  <si>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</si>
  <si>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</si>
  <si>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</si>
  <si>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</si>
  <si>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</si>
  <si>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</si>
  <si>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</si>
  <si>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</si>
  <si>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</si>
  <si>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</si>
  <si>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</si>
  <si>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</si>
  <si>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</si>
  <si>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</si>
  <si>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</si>
  <si>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</si>
  <si>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</si>
  <si>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</si>
  <si>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</si>
  <si>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</si>
  <si>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</si>
  <si>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</si>
  <si>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</si>
  <si>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</si>
  <si>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</si>
  <si>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</si>
  <si>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</si>
  <si>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</si>
  <si>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</si>
  <si>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</si>
  <si>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</si>
  <si>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</si>
  <si>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</si>
  <si>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</si>
  <si>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</si>
  <si>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</si>
  <si>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</si>
  <si>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</si>
  <si>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</si>
  <si>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</si>
  <si>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</si>
  <si>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</si>
  <si>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</si>
  <si>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</si>
  <si>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</si>
  <si>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</si>
  <si>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</si>
  <si>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</si>
  <si>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</si>
  <si>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</si>
  <si>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</si>
  <si>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</si>
  <si>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</si>
  <si>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</si>
  <si>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</si>
  <si>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</si>
  <si>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</si>
  <si>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</si>
  <si>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</si>
  <si>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</si>
  <si>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</si>
  <si>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</si>
  <si>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</si>
  <si>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</si>
  <si>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</si>
  <si>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</si>
  <si>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</si>
  <si>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</si>
  <si>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</si>
  <si>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</si>
  <si>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</si>
  <si>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</si>
  <si>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</si>
  <si>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</si>
  <si>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</si>
  <si>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</si>
  <si>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</si>
  <si>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</si>
  <si>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</si>
  <si>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</si>
  <si>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</si>
  <si>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</si>
  <si>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</si>
  <si>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</si>
  <si>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</si>
  <si>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</si>
  <si>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</si>
  <si>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</si>
  <si>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</si>
  <si>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</si>
  <si>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</si>
  <si>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</si>
  <si>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</si>
  <si>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</si>
  <si>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</si>
  <si>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</si>
  <si>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</si>
  <si>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</si>
  <si>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</si>
  <si>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</si>
  <si>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</si>
  <si>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</si>
  <si>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</si>
  <si>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</si>
  <si>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</si>
  <si>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</si>
  <si>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</si>
  <si>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</si>
  <si>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</si>
  <si>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</si>
  <si>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</si>
  <si>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</si>
  <si>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</si>
  <si>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</si>
  <si>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</si>
  <si>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</si>
  <si>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</si>
  <si>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</si>
  <si>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</si>
  <si>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</si>
  <si>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</si>
  <si>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</si>
  <si>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</si>
  <si>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</si>
  <si>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</si>
  <si>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</si>
  <si>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</si>
  <si>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</si>
  <si>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</si>
  <si>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</si>
  <si>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</si>
  <si>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</si>
  <si>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</si>
  <si>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</si>
  <si>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</si>
  <si>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</si>
  <si>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</si>
  <si>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</si>
  <si>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</si>
  <si>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</si>
  <si>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</si>
  <si>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</si>
  <si>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</si>
  <si>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</si>
  <si>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</si>
  <si>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</si>
  <si>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</si>
  <si>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</si>
  <si>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</si>
  <si>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</si>
  <si>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</si>
  <si>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</si>
  <si>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</si>
  <si>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</si>
  <si>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</si>
  <si>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</si>
  <si>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</si>
  <si>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</si>
  <si>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</si>
  <si>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</si>
  <si>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</si>
  <si>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</si>
  <si>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</si>
  <si>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</si>
  <si>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</si>
  <si>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</si>
  <si>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</si>
  <si>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</si>
  <si>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</si>
  <si>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</si>
  <si>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</si>
  <si>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</si>
  <si>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</si>
  <si>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</si>
  <si>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</si>
  <si>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</si>
  <si>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</si>
  <si>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</si>
  <si>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</si>
  <si>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</si>
  <si>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</si>
  <si>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</si>
  <si>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</si>
  <si>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</si>
  <si>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</si>
  <si>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</si>
  <si>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</si>
  <si>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</si>
  <si>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</si>
  <si>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</si>
  <si>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</si>
  <si>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</si>
  <si>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</si>
  <si>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</si>
  <si>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</si>
  <si>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</si>
  <si>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</si>
  <si>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</si>
  <si>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</si>
  <si>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</si>
  <si>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</si>
  <si>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</si>
  <si>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</si>
  <si>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</si>
  <si>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</si>
  <si>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</si>
  <si>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</si>
  <si>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</si>
  <si>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</si>
  <si>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</si>
  <si>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</si>
  <si>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</si>
  <si>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</si>
  <si>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</si>
  <si>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</si>
  <si>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</si>
  <si>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</si>
  <si>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</si>
  <si>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</si>
  <si>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</si>
  <si>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</si>
  <si>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</si>
  <si>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</si>
  <si>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</si>
  <si>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</si>
  <si>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</si>
  <si>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</si>
  <si>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</si>
  <si>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</si>
  <si>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</si>
  <si>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</si>
  <si>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</si>
  <si>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</si>
  <si>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</si>
  <si>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</si>
  <si>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</si>
  <si>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</si>
  <si>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</si>
  <si>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</si>
  <si>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</si>
  <si>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</si>
  <si>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</si>
  <si>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</si>
  <si>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</si>
  <si>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</si>
  <si>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</si>
  <si>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</si>
  <si>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</si>
  <si>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</si>
  <si>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</si>
  <si>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</si>
  <si>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</si>
  <si>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</si>
  <si>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</si>
  <si>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</si>
  <si>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</si>
  <si>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</si>
  <si>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</si>
  <si>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</si>
  <si>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</si>
  <si>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</si>
  <si>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</si>
  <si>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</si>
  <si>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</si>
  <si>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</si>
  <si>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</si>
  <si>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</si>
  <si>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</si>
  <si>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</si>
  <si>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</si>
  <si>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</si>
  <si>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</si>
  <si>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</si>
  <si>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</si>
  <si>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</si>
  <si>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</si>
  <si>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</si>
  <si>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</si>
  <si>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</si>
  <si>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</si>
  <si>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</si>
  <si>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</si>
  <si>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</si>
  <si>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</si>
  <si>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</si>
  <si>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</si>
  <si>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</si>
  <si>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</si>
  <si>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</si>
  <si>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</si>
  <si>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</si>
  <si>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</si>
  <si>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</si>
  <si>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</si>
  <si>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</si>
  <si>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</si>
  <si>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</si>
  <si>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</si>
  <si>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</si>
  <si>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</si>
  <si>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</si>
  <si>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</si>
  <si>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</si>
  <si>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</si>
  <si>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</si>
  <si>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</si>
  <si>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</si>
  <si>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</si>
  <si>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</si>
  <si>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</si>
  <si>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</si>
  <si>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</si>
  <si>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</si>
  <si>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</si>
  <si>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</si>
  <si>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</si>
  <si>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</si>
  <si>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</si>
  <si>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</si>
  <si>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</si>
  <si>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</si>
  <si>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</si>
  <si>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</si>
  <si>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</si>
  <si>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</si>
  <si>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</si>
  <si>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</si>
  <si>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</si>
  <si>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</si>
  <si>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</si>
  <si>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</si>
  <si>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</si>
  <si>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</si>
  <si>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</si>
  <si>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</si>
  <si>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</si>
  <si>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</si>
  <si>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</si>
  <si>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</si>
  <si>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</si>
  <si>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</si>
  <si>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</si>
  <si>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</si>
  <si>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</si>
  <si>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</si>
  <si>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</si>
  <si>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</si>
  <si>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</si>
  <si>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</si>
  <si>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</si>
  <si>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</si>
  <si>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</si>
  <si>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</si>
  <si>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</si>
  <si>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</si>
  <si>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</si>
  <si>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</si>
  <si>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</si>
  <si>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</si>
  <si>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</si>
  <si>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</si>
  <si>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</si>
  <si>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</si>
  <si>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</si>
  <si>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</si>
  <si>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</si>
  <si>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</si>
  <si>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</si>
  <si>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</si>
  <si>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</si>
  <si>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</si>
  <si>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</si>
  <si>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</si>
  <si>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</si>
  <si>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</si>
  <si>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</si>
  <si>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</si>
  <si>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</si>
  <si>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</si>
  <si>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</si>
  <si>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</si>
  <si>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</si>
  <si>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</si>
  <si>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</si>
  <si>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</si>
  <si>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</si>
  <si>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</si>
  <si>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</si>
  <si>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</si>
  <si>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</si>
  <si>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</si>
  <si>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</si>
  <si>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</si>
  <si>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</si>
  <si>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</si>
  <si>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</si>
  <si>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</si>
  <si>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</si>
  <si>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</si>
  <si>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</si>
  <si>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</si>
  <si>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</si>
  <si>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</si>
  <si>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</si>
  <si>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</si>
  <si>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</si>
  <si>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</si>
  <si>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</si>
  <si>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</si>
  <si>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</si>
  <si>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</si>
  <si>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</si>
  <si>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</si>
  <si>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</si>
  <si>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</si>
  <si>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</si>
  <si>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</si>
  <si>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</si>
  <si>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</si>
  <si>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</si>
  <si>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</si>
  <si>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</si>
  <si>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</si>
  <si>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</si>
  <si>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</si>
  <si>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</si>
  <si>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</si>
  <si>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</si>
  <si>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</si>
  <si>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</si>
  <si>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</si>
  <si>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</si>
  <si>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</si>
  <si>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</si>
  <si>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</si>
  <si>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</si>
  <si>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</si>
  <si>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</si>
  <si>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</si>
  <si>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</si>
  <si>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</si>
  <si>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</si>
  <si>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</si>
  <si>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</si>
  <si>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</si>
  <si>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</si>
  <si>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</si>
  <si>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</si>
  <si>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</si>
  <si>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</si>
  <si>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</si>
  <si>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</si>
  <si>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</si>
  <si>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</si>
  <si>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</si>
  <si>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</si>
  <si>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</si>
  <si>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</si>
  <si>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</si>
  <si>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</si>
  <si>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</si>
  <si>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</si>
  <si>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</si>
  <si>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</si>
  <si>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</si>
  <si>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</si>
  <si>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</si>
  <si>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</si>
  <si>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</si>
  <si>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</si>
  <si>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</si>
  <si>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</si>
  <si>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</si>
  <si>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</si>
  <si>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</si>
  <si>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</si>
  <si>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</si>
  <si>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Lenovo T440 RG - DE</t>
  </si>
  <si>
    <t>Lenovo T440 RG - FR</t>
  </si>
  <si>
    <t>Lenovo T440 RG - IT</t>
  </si>
  <si>
    <t>Lenovo T440 RG - ES</t>
  </si>
  <si>
    <t>Lenovo T440 RG - UK</t>
  </si>
  <si>
    <t>Lenovo T440 RG - NOR</t>
  </si>
  <si>
    <t>Lenovo T440 RG - BE</t>
  </si>
  <si>
    <t>Lenovo T440 RG - BG</t>
  </si>
  <si>
    <t>Lenovo T440 RG - CZ</t>
  </si>
  <si>
    <t>Lenovo T440 RG - DK</t>
  </si>
  <si>
    <t>Lenovo T440 RG - HU</t>
  </si>
  <si>
    <t>Lenovo T440 RG - NL</t>
  </si>
  <si>
    <t>Lenovo T440 RG - NO</t>
  </si>
  <si>
    <t>Lenovo T440 RG - PL</t>
  </si>
  <si>
    <t>Lenovo T440 RG - PT</t>
  </si>
  <si>
    <t>Lenovo T440 RG - SE/FI</t>
  </si>
  <si>
    <t>Lenovo T440 RG - CH</t>
  </si>
  <si>
    <t>Lenovo T440 RG - US INT</t>
  </si>
  <si>
    <t>Lenovo T440 RG - RUS</t>
  </si>
  <si>
    <t>Lenovo T440 RG - US</t>
  </si>
  <si>
    <t>T431 T431S E431 T440 T440P T440S E440 L440 T450 T450S T460 L450 T440E</t>
  </si>
  <si>
    <t>Lenovo/T440/BL/DE</t>
  </si>
  <si>
    <t>Lenovo/T440/BL/FR</t>
  </si>
  <si>
    <t>Lenovo/T440/BL/IT</t>
  </si>
  <si>
    <t>Lenovo/T440/BL/ES</t>
  </si>
  <si>
    <t>Lenovo/T440/BL/UK</t>
  </si>
  <si>
    <t>04X0107</t>
  </si>
  <si>
    <t>01AX317</t>
  </si>
  <si>
    <t>04X0110</t>
  </si>
  <si>
    <t>04X0120</t>
  </si>
  <si>
    <t>04Y0882</t>
  </si>
  <si>
    <t>04X0122</t>
  </si>
  <si>
    <t>04X0123</t>
  </si>
  <si>
    <t>04X0127</t>
  </si>
  <si>
    <t>04X0128</t>
  </si>
  <si>
    <t>Lenovo/T440/BL/USI</t>
  </si>
  <si>
    <t>01AX333</t>
  </si>
  <si>
    <t>Lenovo/T440/BL/US</t>
  </si>
  <si>
    <t>01AX325</t>
  </si>
  <si>
    <t>01AX318</t>
  </si>
  <si>
    <t>04Y0830</t>
  </si>
  <si>
    <t>04Y0831</t>
  </si>
  <si>
    <t>04Y0832</t>
  </si>
  <si>
    <t>04Y0833</t>
  </si>
  <si>
    <t>04Y0839</t>
  </si>
  <si>
    <t>04Y0881</t>
  </si>
  <si>
    <t>04Y0844</t>
  </si>
  <si>
    <t>04Y0845</t>
  </si>
  <si>
    <t>04Y0846</t>
  </si>
  <si>
    <t>04Y0850</t>
  </si>
  <si>
    <t>04Y0851</t>
  </si>
  <si>
    <t>04Y0847</t>
  </si>
  <si>
    <t>Lenovo/T440/BL/NOR</t>
  </si>
  <si>
    <t>Lenovo/T440/RG/UK</t>
  </si>
  <si>
    <t>Lenovo/T440/RG/DE</t>
  </si>
  <si>
    <t>Lenovo/T440/RG/FR</t>
  </si>
  <si>
    <t>Lenovo/T440/RG/IT</t>
  </si>
  <si>
    <t>Lenovo/T440/RG/ES</t>
  </si>
  <si>
    <t>Lenovo/T440/RG/NOR</t>
  </si>
  <si>
    <t>Lenovo/T440/RG/USI</t>
  </si>
  <si>
    <t>Lenovo/T440/RG/US</t>
  </si>
  <si>
    <t>Lenovo T440 RG parent</t>
  </si>
  <si>
    <t>List Price with Tax for Display</t>
  </si>
  <si>
    <t>list_price_with_tax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</si>
</sst>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10"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10"/>
      <color rgb="FF000000"/>
      <name val="Arial"/>
      <family val="2"/>
      <charset val="1"/>
    </font>
    <font>
      <sz val="14"/>
      <color rgb="FF000000"/>
      <name val="Arial"/>
      <family val="2"/>
      <charset val="1"/>
    </font>
    <font>
      <sz val="8"/>
      <name val="Arial"/>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8">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7" fillId="0" borderId="0" xfId="0" applyFont="1" applyAlignment="1">
      <alignment wrapText="1"/>
    </xf>
    <xf numFmtId="0" fontId="8" fillId="0" borderId="0" xfId="0" applyFont="1"/>
    <xf numFmtId="0" fontId="1" fillId="0" borderId="0" xfId="0" applyFont="1" applyProtection="1">
      <protection locked="0"/>
    </xf>
    <xf numFmtId="0" fontId="9" fillId="0" borderId="0" xfId="0" applyFont="1"/>
    <xf numFmtId="1" fontId="9" fillId="0" borderId="0" xfId="0" applyNumberFormat="1" applyFont="1"/>
    <xf numFmtId="0" fontId="5" fillId="0" borderId="0" xfId="0" applyFont="1" applyAlignment="1">
      <alignment horizontal="center"/>
    </xf>
    <xf numFmtId="0" fontId="1" fillId="0" borderId="0" xfId="2" applyNumberFormat="1" applyProtection="1">
      <protection locked="0"/>
    </xf>
    <xf numFmtId="0" fontId="1" fillId="12" borderId="0" xfId="2" applyNumberFormat="1" applyFill="1" applyProtection="1">
      <protection locked="0"/>
    </xf>
  </cellXfs>
  <cellStyles count="3">
    <cellStyle name="Normal" xfId="0" builtinId="0"/>
    <cellStyle name="Normal 2" xfId="2" xr:uid="{00000000-0005-0000-0000-000007000000}"/>
    <cellStyle name="Normal 3" xfId="1" xr:uid="{00000000-0005-0000-0000-000006000000}"/>
  </cellStyles>
  <dxfs count="536">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FN1" zoomScale="130" zoomScaleNormal="130" workbookViewId="0">
      <selection activeCell="FO5" sqref="FO5:FV149"/>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3"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3"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c r="GK2" s="1" t="s">
        <v>738</v>
      </c>
    </row>
    <row r="3" spans="1:193"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c r="GK3" s="1" t="s">
        <v>739</v>
      </c>
    </row>
    <row r="4" spans="1:193" ht="17" x14ac:dyDescent="0.2">
      <c r="A4" s="1" t="str">
        <f>IF(ISBLANK(Values!E3),"",IF(Values!$B$37="EU","computercomponent","computer"))</f>
        <v>computercomponent</v>
      </c>
      <c r="B4" s="27" t="str">
        <f>Values!B13</f>
        <v>Lenovo T440 RG parent</v>
      </c>
      <c r="C4" s="27" t="s">
        <v>345</v>
      </c>
      <c r="D4" s="28">
        <f>Values!B14</f>
        <v>5714401441991</v>
      </c>
      <c r="E4" s="1" t="s">
        <v>346</v>
      </c>
      <c r="F4" s="27" t="str">
        <f>SUBSTITUTE(Values!B1, "{language}", "") &amp; " " &amp; Values!B3</f>
        <v>sostituzione della tastiera  retroilluminata per Lenovo Thinkpad T431 T431S E431 T440 T440P T440S E440 L440 T450 T450S T460 L450 T440E</v>
      </c>
      <c r="G4" s="27" t="s">
        <v>345</v>
      </c>
      <c r="H4" s="1" t="str">
        <f>Values!B16</f>
        <v>computer-keyboards</v>
      </c>
      <c r="I4" s="1" t="str">
        <f>IF(ISBLANK(Values!E3),"","4730574031")</f>
        <v>4730574031</v>
      </c>
      <c r="J4" s="29" t="str">
        <f>Values!B13</f>
        <v>Lenovo T440 RG parent</v>
      </c>
      <c r="K4" s="30"/>
      <c r="L4" s="27"/>
      <c r="M4" s="27"/>
      <c r="W4" s="27" t="s">
        <v>347</v>
      </c>
      <c r="X4" s="27"/>
      <c r="Y4" s="31" t="s">
        <v>348</v>
      </c>
      <c r="Z4" s="27"/>
      <c r="AA4" s="1" t="str">
        <f>Values!B20</f>
        <v>PartialUpdate</v>
      </c>
      <c r="DY4" s="32" t="s">
        <v>349</v>
      </c>
      <c r="DZ4" s="32" t="s">
        <v>349</v>
      </c>
      <c r="EA4" s="32" t="s">
        <v>349</v>
      </c>
      <c r="EB4" s="32" t="s">
        <v>349</v>
      </c>
      <c r="EC4" s="32" t="s">
        <v>349</v>
      </c>
      <c r="EV4" s="1" t="s">
        <v>350</v>
      </c>
      <c r="GK4" s="2">
        <f>K4</f>
        <v>0</v>
      </c>
    </row>
    <row r="5" spans="1:193" ht="17" x14ac:dyDescent="0.2">
      <c r="A5" s="1" t="str">
        <f>IF(ISBLANK(Values!E4),"",IF(Values!$B$37="EU","computercomponent","computer"))</f>
        <v/>
      </c>
      <c r="B5" s="33" t="str">
        <f>IF(ISBLANK(Values!E4),"",Values!F4)</f>
        <v/>
      </c>
      <c r="C5" s="29" t="str">
        <f>IF(ISBLANK(Values!E4),"","TellusRem")</f>
        <v/>
      </c>
      <c r="D5" s="28" t="str">
        <f>IF(ISBLANK(Values!E4),"",Values!E4)</f>
        <v/>
      </c>
      <c r="E5" s="1" t="str">
        <f>IF(ISBLANK(Values!E4),"","EAN")</f>
        <v/>
      </c>
      <c r="F5" s="27" t="str">
        <f>IF(ISBLANK(Values!E4),"",IF(Values!J4, SUBSTITUTE(Values!$B$1, "{language}", Values!H4) &amp; " " &amp;Values!$B$3, SUBSTITUTE(Values!$B$2, "{language}", Values!$H4) &amp; " " &amp;Values!$B$3))</f>
        <v/>
      </c>
      <c r="G5" s="29" t="str">
        <f>IF(ISBLANK(Values!E4),"","TellusRem")</f>
        <v/>
      </c>
      <c r="H5" s="1" t="str">
        <f>IF(ISBLANK(Values!E4),"",Values!$B$16)</f>
        <v/>
      </c>
      <c r="I5" s="1" t="str">
        <f>IF(ISBLANK(Values!E4),"","4730574031")</f>
        <v/>
      </c>
      <c r="J5" s="31" t="str">
        <f>IF(ISBLANK(Values!E4),"",Values!F4 )</f>
        <v/>
      </c>
      <c r="K5" s="27" t="str">
        <f>IF(IF(ISBLANK(Values!E4),"",IF(Values!J4, Values!$B$4, Values!$B$5))=0,"",IF(ISBLANK(Values!E4),"",IF(Values!J4, Values!$B$4, Values!$B$5)))</f>
        <v/>
      </c>
      <c r="L5" s="27" t="str">
        <f>IF(ISBLANK(Values!E4),"",IF($CO5="DEFAULT", Values!$B$18, ""))</f>
        <v/>
      </c>
      <c r="M5" s="27" t="str">
        <f>IF(ISBLANK(Values!E4),"",Values!$M4)</f>
        <v/>
      </c>
      <c r="N5" s="27" t="str">
        <f>IF(ISBLANK(Values!$F4),"",Values!N4)</f>
        <v/>
      </c>
      <c r="O5" s="27" t="str">
        <f>IF(ISBLANK(Values!$F4),"",Values!O4)</f>
        <v/>
      </c>
      <c r="P5" s="27" t="str">
        <f>IF(ISBLANK(Values!$F4),"",Values!P4)</f>
        <v/>
      </c>
      <c r="Q5" s="27" t="str">
        <f>IF(ISBLANK(Values!$F4),"",Values!Q4)</f>
        <v/>
      </c>
      <c r="R5" s="27" t="str">
        <f>IF(ISBLANK(Values!$F4),"",Values!R4)</f>
        <v/>
      </c>
      <c r="S5" s="27" t="str">
        <f>IF(ISBLANK(Values!$F4),"",Values!S4)</f>
        <v/>
      </c>
      <c r="T5" s="27" t="str">
        <f>IF(ISBLANK(Values!$F4),"",Values!T4)</f>
        <v/>
      </c>
      <c r="U5" s="27" t="str">
        <f>IF(ISBLANK(Values!$F4),"",Values!U4)</f>
        <v/>
      </c>
      <c r="W5" s="29" t="str">
        <f>IF(ISBLANK(Values!E4),"","Child")</f>
        <v/>
      </c>
      <c r="X5" s="29" t="str">
        <f>IF(ISBLANK(Values!E4),"",Values!$B$13)</f>
        <v/>
      </c>
      <c r="Y5" s="31" t="str">
        <f>IF(ISBLANK(Values!E4),"","Size-Color")</f>
        <v/>
      </c>
      <c r="Z5" s="29" t="str">
        <f>IF(ISBLANK(Values!E4),"","variation")</f>
        <v/>
      </c>
      <c r="AA5" s="1" t="str">
        <f>IF(ISBLANK(Values!E4),"",Values!$B$20)</f>
        <v/>
      </c>
      <c r="AB5" s="1" t="str">
        <f>IF(ISBLANK(Values!E4),"",Values!$B$29)</f>
        <v/>
      </c>
      <c r="AI5" s="34" t="str">
        <f>IF(ISBLANK(Values!E4),"",IF(Values!I4,Values!$B$23,Values!$B$33))</f>
        <v/>
      </c>
      <c r="AJ5" s="32" t="str">
        <f>IF(ISBLANK(Values!E4),"",Values!$B$24 &amp;" "&amp;Values!$B$3)</f>
        <v/>
      </c>
      <c r="AK5" s="1" t="str">
        <f>IF(ISBLANK(Values!E4),"",Values!$B$25)</f>
        <v/>
      </c>
      <c r="AL5" s="1" t="str">
        <f>IF(ISBLANK(Values!E4),"",SUBSTITUTE(SUBSTITUTE(IF(Values!$J4, Values!$B$26, Values!$B$33), "{language}", Values!$H4), "{flag}", INDEX(options!$E$1:$E$20, Values!$V4)))</f>
        <v/>
      </c>
      <c r="AM5" s="1" t="str">
        <f>SUBSTITUTE(IF(ISBLANK(Values!E4),"",Values!$B$27), "{model}", Values!$B$3)</f>
        <v/>
      </c>
      <c r="AT5" s="27" t="str">
        <f>IF(ISBLANK(Values!E4),"",Values!H4)</f>
        <v/>
      </c>
      <c r="AV5" s="1" t="str">
        <f>IF(ISBLANK(Values!E4),"",IF(Values!J4,"Backlit", "Non-Backlit"))</f>
        <v/>
      </c>
      <c r="AW5"/>
      <c r="BE5" s="1" t="str">
        <f>IF(ISBLANK(Values!E4),"","Professional Audience")</f>
        <v/>
      </c>
      <c r="BF5" s="1" t="str">
        <f>IF(ISBLANK(Values!E4),"","Consumer Audience")</f>
        <v/>
      </c>
      <c r="BG5" s="1" t="str">
        <f>IF(ISBLANK(Values!E4),"","Adults")</f>
        <v/>
      </c>
      <c r="BH5" s="1" t="str">
        <f>IF(ISBLANK(Values!E4),"","People")</f>
        <v/>
      </c>
      <c r="CG5" s="1" t="str">
        <f>IF(ISBLANK(Values!E4),"",Values!$B$11)</f>
        <v/>
      </c>
      <c r="CH5" s="1" t="str">
        <f>IF(ISBLANK(Values!E4),"","GR")</f>
        <v/>
      </c>
      <c r="CI5" s="1" t="str">
        <f>IF(ISBLANK(Values!E4),"",Values!$B$7)</f>
        <v/>
      </c>
      <c r="CJ5" s="1" t="str">
        <f>IF(ISBLANK(Values!E4),"",Values!$B$8)</f>
        <v/>
      </c>
      <c r="CK5" s="1" t="str">
        <f>IF(ISBLANK(Values!E4),"",Values!$B$9)</f>
        <v/>
      </c>
      <c r="CL5" s="1" t="str">
        <f>IF(ISBLANK(Values!E4),"","CM")</f>
        <v/>
      </c>
      <c r="CO5" s="1" t="str">
        <f>IF(ISBLANK(Values!E4), "", IF(AND(Values!$B$37=options!$G$2, Values!$C4), "AMAZON_NA", IF(AND(Values!$B$37=options!$G$1, Values!$D4), "AMAZON_EU", "DEFAULT")))</f>
        <v/>
      </c>
      <c r="CP5" s="1" t="str">
        <f>IF(ISBLANK(Values!E4),"",Values!$B$7)</f>
        <v/>
      </c>
      <c r="CQ5" s="1" t="str">
        <f>IF(ISBLANK(Values!E4),"",Values!$B$8)</f>
        <v/>
      </c>
      <c r="CR5" s="1" t="str">
        <f>IF(ISBLANK(Values!E4),"",Values!$B$9)</f>
        <v/>
      </c>
      <c r="CS5" s="1" t="str">
        <f>IF(ISBLANK(Values!E4),"",Values!$B$11)</f>
        <v/>
      </c>
      <c r="CT5" s="1" t="str">
        <f>IF(ISBLANK(Values!E4),"","GR")</f>
        <v/>
      </c>
      <c r="CU5" s="1" t="str">
        <f>IF(ISBLANK(Values!E4),"","CM")</f>
        <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 s="1" t="str">
        <f>IF(ISBLANK(Values!E4),"","No")</f>
        <v/>
      </c>
      <c r="DA5" s="1" t="str">
        <f>IF(ISBLANK(Values!E4),"","No")</f>
        <v/>
      </c>
      <c r="DO5" s="1" t="str">
        <f>IF(ISBLANK(Values!E4),"","Parts")</f>
        <v/>
      </c>
      <c r="DP5" s="1" t="str">
        <f>IF(ISBLANK(Values!E4),"",Values!$B$31)</f>
        <v/>
      </c>
      <c r="DY5" t="str">
        <f>IF(ISBLANK(Values!$E4), "", "not_applicable")</f>
        <v/>
      </c>
      <c r="EI5" s="1" t="str">
        <f>IF(ISBLANK(Values!E4),"",Values!$B$31)</f>
        <v/>
      </c>
      <c r="ES5" s="1" t="str">
        <f>IF(ISBLANK(Values!E4),"","Amazon Tellus UPS")</f>
        <v/>
      </c>
      <c r="EV5" s="1" t="str">
        <f>IF(ISBLANK(Values!E4),"","New")</f>
        <v/>
      </c>
      <c r="FE5" s="1" t="str">
        <f>IF(ISBLANK(Values!E4),"",IF(CO5&lt;&gt;"DEFAULT", "", 3))</f>
        <v/>
      </c>
      <c r="FH5" s="1" t="str">
        <f>IF(ISBLANK(Values!E4),"","FALSE")</f>
        <v/>
      </c>
      <c r="FI5" s="1" t="str">
        <f>IF(ISBLANK(Values!E4),"","FALSE")</f>
        <v/>
      </c>
      <c r="FJ5" s="1" t="str">
        <f>IF(ISBLANK(Values!E4),"","FALSE")</f>
        <v/>
      </c>
      <c r="FM5" s="1" t="str">
        <f>IF(ISBLANK(Values!E4),"","1")</f>
        <v/>
      </c>
      <c r="FO5" s="27"/>
      <c r="FP5" s="62"/>
      <c r="FQ5" s="62"/>
      <c r="FR5" s="62"/>
      <c r="FS5" s="62"/>
      <c r="FT5" s="62"/>
      <c r="FU5" s="62"/>
      <c r="FV5" s="62"/>
      <c r="GK5" s="66" t="str">
        <f>K5</f>
        <v/>
      </c>
    </row>
    <row r="6" spans="1:193" ht="17" x14ac:dyDescent="0.2">
      <c r="A6" s="1" t="str">
        <f>IF(ISBLANK(Values!E5),"",IF(Values!$B$37="EU","computercomponent","computer"))</f>
        <v/>
      </c>
      <c r="B6" s="33" t="str">
        <f>IF(ISBLANK(Values!E5),"",Values!F5)</f>
        <v/>
      </c>
      <c r="C6" s="29" t="str">
        <f>IF(ISBLANK(Values!E5),"","TellusRem")</f>
        <v/>
      </c>
      <c r="D6" s="28" t="str">
        <f>IF(ISBLANK(Values!E5),"",Values!E5)</f>
        <v/>
      </c>
      <c r="E6" s="1" t="str">
        <f>IF(ISBLANK(Values!E5),"","EAN")</f>
        <v/>
      </c>
      <c r="F6" s="27" t="str">
        <f>IF(ISBLANK(Values!E5),"",IF(Values!J5, SUBSTITUTE(Values!$B$1, "{language}", Values!H5) &amp; " " &amp;Values!$B$3, SUBSTITUTE(Values!$B$2, "{language}", Values!$H5) &amp; " " &amp;Values!$B$3))</f>
        <v/>
      </c>
      <c r="G6" s="29" t="str">
        <f>IF(ISBLANK(Values!E5),"","TellusRem")</f>
        <v/>
      </c>
      <c r="H6" s="1" t="str">
        <f>IF(ISBLANK(Values!E5),"",Values!$B$16)</f>
        <v/>
      </c>
      <c r="I6" s="1" t="str">
        <f>IF(ISBLANK(Values!E5),"","4730574031")</f>
        <v/>
      </c>
      <c r="J6" s="31" t="str">
        <f>IF(ISBLANK(Values!E5),"",Values!F5 )</f>
        <v/>
      </c>
      <c r="K6" s="27" t="str">
        <f>IF(IF(ISBLANK(Values!E5),"",IF(Values!J5, Values!$B$4, Values!$B$5))=0,"",IF(ISBLANK(Values!E5),"",IF(Values!J5, Values!$B$4, Values!$B$5)))</f>
        <v/>
      </c>
      <c r="L6" s="27" t="str">
        <f>IF(ISBLANK(Values!E5),"",IF($CO6="DEFAULT", Values!$B$18, ""))</f>
        <v/>
      </c>
      <c r="M6" s="27" t="str">
        <f>IF(ISBLANK(Values!E5),"",Values!$M5)</f>
        <v/>
      </c>
      <c r="N6" s="27" t="str">
        <f>IF(ISBLANK(Values!$F5),"",Values!N5)</f>
        <v/>
      </c>
      <c r="O6" s="27" t="str">
        <f>IF(ISBLANK(Values!$F5),"",Values!O5)</f>
        <v/>
      </c>
      <c r="P6" s="27" t="str">
        <f>IF(ISBLANK(Values!$F5),"",Values!P5)</f>
        <v/>
      </c>
      <c r="Q6" s="27" t="str">
        <f>IF(ISBLANK(Values!$F5),"",Values!Q5)</f>
        <v/>
      </c>
      <c r="R6" s="27" t="str">
        <f>IF(ISBLANK(Values!$F5),"",Values!R5)</f>
        <v/>
      </c>
      <c r="S6" s="27" t="str">
        <f>IF(ISBLANK(Values!$F5),"",Values!S5)</f>
        <v/>
      </c>
      <c r="T6" s="27" t="str">
        <f>IF(ISBLANK(Values!$F5),"",Values!T5)</f>
        <v/>
      </c>
      <c r="U6" s="27" t="str">
        <f>IF(ISBLANK(Values!$F5),"",Values!U5)</f>
        <v/>
      </c>
      <c r="W6" s="29" t="str">
        <f>IF(ISBLANK(Values!E5),"","Child")</f>
        <v/>
      </c>
      <c r="X6" s="29" t="str">
        <f>IF(ISBLANK(Values!E5),"",Values!$B$13)</f>
        <v/>
      </c>
      <c r="Y6" s="31" t="str">
        <f>IF(ISBLANK(Values!E5),"","Size-Color")</f>
        <v/>
      </c>
      <c r="Z6" s="29" t="str">
        <f>IF(ISBLANK(Values!E5),"","variation")</f>
        <v/>
      </c>
      <c r="AA6" s="1" t="str">
        <f>IF(ISBLANK(Values!E5),"",Values!$B$20)</f>
        <v/>
      </c>
      <c r="AB6" s="1" t="str">
        <f>IF(ISBLANK(Values!E5),"",Values!$B$29)</f>
        <v/>
      </c>
      <c r="AI6" s="34" t="str">
        <f>IF(ISBLANK(Values!E5),"",IF(Values!I5,Values!$B$23,Values!$B$33))</f>
        <v/>
      </c>
      <c r="AJ6" s="32" t="str">
        <f>IF(ISBLANK(Values!E5),"",Values!$B$24 &amp;" "&amp;Values!$B$3)</f>
        <v/>
      </c>
      <c r="AK6" s="1" t="str">
        <f>IF(ISBLANK(Values!E5),"",Values!$B$25)</f>
        <v/>
      </c>
      <c r="AL6" s="1" t="str">
        <f>IF(ISBLANK(Values!E5),"",SUBSTITUTE(SUBSTITUTE(IF(Values!$J5, Values!$B$26, Values!$B$33), "{language}", Values!$H5), "{flag}", INDEX(options!$E$1:$E$20, Values!$V5)))</f>
        <v/>
      </c>
      <c r="AM6" s="1" t="str">
        <f>SUBSTITUTE(IF(ISBLANK(Values!E5),"",Values!$B$27), "{model}", Values!$B$3)</f>
        <v/>
      </c>
      <c r="AT6" s="27" t="str">
        <f>IF(ISBLANK(Values!E5),"",Values!H5)</f>
        <v/>
      </c>
      <c r="AV6" s="1" t="str">
        <f>IF(ISBLANK(Values!E5),"",IF(Values!J5,"Backlit", "Non-Backlit"))</f>
        <v/>
      </c>
      <c r="AW6"/>
      <c r="BE6" s="1" t="str">
        <f>IF(ISBLANK(Values!E5),"","Professional Audience")</f>
        <v/>
      </c>
      <c r="BF6" s="1" t="str">
        <f>IF(ISBLANK(Values!E5),"","Consumer Audience")</f>
        <v/>
      </c>
      <c r="BG6" s="1" t="str">
        <f>IF(ISBLANK(Values!E5),"","Adults")</f>
        <v/>
      </c>
      <c r="BH6" s="1" t="str">
        <f>IF(ISBLANK(Values!E5),"","People")</f>
        <v/>
      </c>
      <c r="CG6" s="1" t="str">
        <f>IF(ISBLANK(Values!E5),"",Values!$B$11)</f>
        <v/>
      </c>
      <c r="CH6" s="1" t="str">
        <f>IF(ISBLANK(Values!E5),"","GR")</f>
        <v/>
      </c>
      <c r="CI6" s="1" t="str">
        <f>IF(ISBLANK(Values!E5),"",Values!$B$7)</f>
        <v/>
      </c>
      <c r="CJ6" s="1" t="str">
        <f>IF(ISBLANK(Values!E5),"",Values!$B$8)</f>
        <v/>
      </c>
      <c r="CK6" s="1" t="str">
        <f>IF(ISBLANK(Values!E5),"",Values!$B$9)</f>
        <v/>
      </c>
      <c r="CL6" s="1" t="str">
        <f>IF(ISBLANK(Values!E5),"","CM")</f>
        <v/>
      </c>
      <c r="CO6" s="1" t="str">
        <f>IF(ISBLANK(Values!E5), "", IF(AND(Values!$B$37=options!$G$2, Values!$C5), "AMAZON_NA", IF(AND(Values!$B$37=options!$G$1, Values!$D5), "AMAZON_EU", "DEFAULT")))</f>
        <v/>
      </c>
      <c r="CP6" s="1" t="str">
        <f>IF(ISBLANK(Values!E5),"",Values!$B$7)</f>
        <v/>
      </c>
      <c r="CQ6" s="1" t="str">
        <f>IF(ISBLANK(Values!E5),"",Values!$B$8)</f>
        <v/>
      </c>
      <c r="CR6" s="1" t="str">
        <f>IF(ISBLANK(Values!E5),"",Values!$B$9)</f>
        <v/>
      </c>
      <c r="CS6" s="1" t="str">
        <f>IF(ISBLANK(Values!E5),"",Values!$B$11)</f>
        <v/>
      </c>
      <c r="CT6" s="1" t="str">
        <f>IF(ISBLANK(Values!E5),"","GR")</f>
        <v/>
      </c>
      <c r="CU6" s="1" t="str">
        <f>IF(ISBLANK(Values!E5),"","CM")</f>
        <v/>
      </c>
      <c r="CV6" s="1"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 s="1" t="str">
        <f>IF(ISBLANK(Values!E5),"","No")</f>
        <v/>
      </c>
      <c r="DA6" s="1" t="str">
        <f>IF(ISBLANK(Values!E5),"","No")</f>
        <v/>
      </c>
      <c r="DO6" s="1" t="str">
        <f>IF(ISBLANK(Values!E5),"","Parts")</f>
        <v/>
      </c>
      <c r="DP6" s="1" t="str">
        <f>IF(ISBLANK(Values!E5),"",Values!$B$31)</f>
        <v/>
      </c>
      <c r="DY6" t="str">
        <f>IF(ISBLANK(Values!$E5), "", "not_applicable")</f>
        <v/>
      </c>
      <c r="EI6" s="1" t="str">
        <f>IF(ISBLANK(Values!E5),"",Values!$B$31)</f>
        <v/>
      </c>
      <c r="ES6" s="1" t="str">
        <f>IF(ISBLANK(Values!E5),"","Amazon Tellus UPS")</f>
        <v/>
      </c>
      <c r="EV6" s="1" t="str">
        <f>IF(ISBLANK(Values!E5),"","New")</f>
        <v/>
      </c>
      <c r="FE6" s="1" t="str">
        <f>IF(ISBLANK(Values!E5),"",IF(CO6&lt;&gt;"DEFAULT", "", 3))</f>
        <v/>
      </c>
      <c r="FH6" s="1" t="str">
        <f>IF(ISBLANK(Values!E5),"","FALSE")</f>
        <v/>
      </c>
      <c r="FI6" s="1" t="str">
        <f>IF(ISBLANK(Values!E5),"","FALSE")</f>
        <v/>
      </c>
      <c r="FJ6" s="1" t="str">
        <f>IF(ISBLANK(Values!E5),"","FALSE")</f>
        <v/>
      </c>
      <c r="FM6" s="1" t="str">
        <f>IF(ISBLANK(Values!E5),"","1")</f>
        <v/>
      </c>
      <c r="FO6" s="27"/>
      <c r="FP6" s="62"/>
      <c r="FQ6" s="62"/>
      <c r="FR6" s="62"/>
      <c r="FS6" s="62"/>
      <c r="FT6" s="62"/>
      <c r="FU6" s="62"/>
      <c r="FV6" s="62"/>
      <c r="GK6" s="66" t="str">
        <f>K6</f>
        <v/>
      </c>
    </row>
    <row r="7" spans="1:193" ht="17" x14ac:dyDescent="0.2">
      <c r="A7" s="1" t="str">
        <f>IF(ISBLANK(Values!E6),"",IF(Values!$B$37="EU","computercomponent","computer"))</f>
        <v/>
      </c>
      <c r="B7" s="33" t="str">
        <f>IF(ISBLANK(Values!E6),"",Values!F6)</f>
        <v/>
      </c>
      <c r="C7" s="29" t="str">
        <f>IF(ISBLANK(Values!E6),"","TellusRem")</f>
        <v/>
      </c>
      <c r="D7" s="28" t="str">
        <f>IF(ISBLANK(Values!E6),"",Values!E6)</f>
        <v/>
      </c>
      <c r="E7" s="1" t="str">
        <f>IF(ISBLANK(Values!E6),"","EAN")</f>
        <v/>
      </c>
      <c r="F7" s="27" t="str">
        <f>IF(ISBLANK(Values!E6),"",IF(Values!J6, SUBSTITUTE(Values!$B$1, "{language}", Values!H6) &amp; " " &amp;Values!$B$3, SUBSTITUTE(Values!$B$2, "{language}", Values!$H6) &amp; " " &amp;Values!$B$3))</f>
        <v/>
      </c>
      <c r="G7" s="29" t="str">
        <f>IF(ISBLANK(Values!E6),"","TellusRem")</f>
        <v/>
      </c>
      <c r="H7" s="1" t="str">
        <f>IF(ISBLANK(Values!E6),"",Values!$B$16)</f>
        <v/>
      </c>
      <c r="I7" s="1" t="str">
        <f>IF(ISBLANK(Values!E6),"","4730574031")</f>
        <v/>
      </c>
      <c r="J7" s="31" t="str">
        <f>IF(ISBLANK(Values!E6),"",Values!F6 )</f>
        <v/>
      </c>
      <c r="K7" s="27" t="str">
        <f>IF(IF(ISBLANK(Values!E6),"",IF(Values!J6, Values!$B$4, Values!$B$5))=0,"",IF(ISBLANK(Values!E6),"",IF(Values!J6, Values!$B$4, Values!$B$5)))</f>
        <v/>
      </c>
      <c r="L7" s="27" t="str">
        <f>IF(ISBLANK(Values!E6),"",IF($CO7="DEFAULT", Values!$B$18, ""))</f>
        <v/>
      </c>
      <c r="M7" s="27" t="str">
        <f>IF(ISBLANK(Values!E6),"",Values!$M6)</f>
        <v/>
      </c>
      <c r="N7" s="27" t="str">
        <f>IF(ISBLANK(Values!$F6),"",Values!N6)</f>
        <v/>
      </c>
      <c r="O7" s="27" t="str">
        <f>IF(ISBLANK(Values!$F6),"",Values!O6)</f>
        <v/>
      </c>
      <c r="P7" s="27" t="str">
        <f>IF(ISBLANK(Values!$F6),"",Values!P6)</f>
        <v/>
      </c>
      <c r="Q7" s="27" t="str">
        <f>IF(ISBLANK(Values!$F6),"",Values!Q6)</f>
        <v/>
      </c>
      <c r="R7" s="27" t="str">
        <f>IF(ISBLANK(Values!$F6),"",Values!R6)</f>
        <v/>
      </c>
      <c r="S7" s="27" t="str">
        <f>IF(ISBLANK(Values!$F6),"",Values!S6)</f>
        <v/>
      </c>
      <c r="T7" s="27" t="str">
        <f>IF(ISBLANK(Values!$F6),"",Values!T6)</f>
        <v/>
      </c>
      <c r="U7" s="27" t="str">
        <f>IF(ISBLANK(Values!$F6),"",Values!U6)</f>
        <v/>
      </c>
      <c r="W7" s="29" t="str">
        <f>IF(ISBLANK(Values!E6),"","Child")</f>
        <v/>
      </c>
      <c r="X7" s="29" t="str">
        <f>IF(ISBLANK(Values!E6),"",Values!$B$13)</f>
        <v/>
      </c>
      <c r="Y7" s="31" t="str">
        <f>IF(ISBLANK(Values!E6),"","Size-Color")</f>
        <v/>
      </c>
      <c r="Z7" s="29" t="str">
        <f>IF(ISBLANK(Values!E6),"","variation")</f>
        <v/>
      </c>
      <c r="AA7" s="1" t="str">
        <f>IF(ISBLANK(Values!E6),"",Values!$B$20)</f>
        <v/>
      </c>
      <c r="AB7" s="1" t="str">
        <f>IF(ISBLANK(Values!E6),"",Values!$B$29)</f>
        <v/>
      </c>
      <c r="AI7" s="34" t="str">
        <f>IF(ISBLANK(Values!E6),"",IF(Values!I6,Values!$B$23,Values!$B$33))</f>
        <v/>
      </c>
      <c r="AJ7" s="32" t="str">
        <f>IF(ISBLANK(Values!E6),"",Values!$B$24 &amp;" "&amp;Values!$B$3)</f>
        <v/>
      </c>
      <c r="AK7" s="1" t="str">
        <f>IF(ISBLANK(Values!E6),"",Values!$B$25)</f>
        <v/>
      </c>
      <c r="AL7" s="1" t="str">
        <f>IF(ISBLANK(Values!E6),"",SUBSTITUTE(SUBSTITUTE(IF(Values!$J6, Values!$B$26, Values!$B$33), "{language}", Values!$H6), "{flag}", INDEX(options!$E$1:$E$20, Values!$V6)))</f>
        <v/>
      </c>
      <c r="AM7" s="1" t="str">
        <f>SUBSTITUTE(IF(ISBLANK(Values!E6),"",Values!$B$27), "{model}", Values!$B$3)</f>
        <v/>
      </c>
      <c r="AT7" s="27" t="str">
        <f>IF(ISBLANK(Values!E6),"",Values!H6)</f>
        <v/>
      </c>
      <c r="AV7" s="1" t="str">
        <f>IF(ISBLANK(Values!E6),"",IF(Values!J6,"Backlit", "Non-Backlit"))</f>
        <v/>
      </c>
      <c r="AW7"/>
      <c r="BE7" s="1" t="str">
        <f>IF(ISBLANK(Values!E6),"","Professional Audience")</f>
        <v/>
      </c>
      <c r="BF7" s="1" t="str">
        <f>IF(ISBLANK(Values!E6),"","Consumer Audience")</f>
        <v/>
      </c>
      <c r="BG7" s="1" t="str">
        <f>IF(ISBLANK(Values!E6),"","Adults")</f>
        <v/>
      </c>
      <c r="BH7" s="1" t="str">
        <f>IF(ISBLANK(Values!E6),"","People")</f>
        <v/>
      </c>
      <c r="CG7" s="1" t="str">
        <f>IF(ISBLANK(Values!E6),"",Values!$B$11)</f>
        <v/>
      </c>
      <c r="CH7" s="1" t="str">
        <f>IF(ISBLANK(Values!E6),"","GR")</f>
        <v/>
      </c>
      <c r="CI7" s="1" t="str">
        <f>IF(ISBLANK(Values!E6),"",Values!$B$7)</f>
        <v/>
      </c>
      <c r="CJ7" s="1" t="str">
        <f>IF(ISBLANK(Values!E6),"",Values!$B$8)</f>
        <v/>
      </c>
      <c r="CK7" s="1" t="str">
        <f>IF(ISBLANK(Values!E6),"",Values!$B$9)</f>
        <v/>
      </c>
      <c r="CL7" s="1" t="str">
        <f>IF(ISBLANK(Values!E6),"","CM")</f>
        <v/>
      </c>
      <c r="CO7" s="1" t="str">
        <f>IF(ISBLANK(Values!E6), "", IF(AND(Values!$B$37=options!$G$2, Values!$C6), "AMAZON_NA", IF(AND(Values!$B$37=options!$G$1, Values!$D6), "AMAZON_EU", "DEFAULT")))</f>
        <v/>
      </c>
      <c r="CP7" s="1" t="str">
        <f>IF(ISBLANK(Values!E6),"",Values!$B$7)</f>
        <v/>
      </c>
      <c r="CQ7" s="1" t="str">
        <f>IF(ISBLANK(Values!E6),"",Values!$B$8)</f>
        <v/>
      </c>
      <c r="CR7" s="1" t="str">
        <f>IF(ISBLANK(Values!E6),"",Values!$B$9)</f>
        <v/>
      </c>
      <c r="CS7" s="1" t="str">
        <f>IF(ISBLANK(Values!E6),"",Values!$B$11)</f>
        <v/>
      </c>
      <c r="CT7" s="1" t="str">
        <f>IF(ISBLANK(Values!E6),"","GR")</f>
        <v/>
      </c>
      <c r="CU7" s="1" t="str">
        <f>IF(ISBLANK(Values!E6),"","CM")</f>
        <v/>
      </c>
      <c r="CV7" s="1"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 s="1" t="str">
        <f>IF(ISBLANK(Values!E6),"","No")</f>
        <v/>
      </c>
      <c r="DA7" s="1" t="str">
        <f>IF(ISBLANK(Values!E6),"","No")</f>
        <v/>
      </c>
      <c r="DO7" s="1" t="str">
        <f>IF(ISBLANK(Values!E6),"","Parts")</f>
        <v/>
      </c>
      <c r="DP7" s="1" t="str">
        <f>IF(ISBLANK(Values!E6),"",Values!$B$31)</f>
        <v/>
      </c>
      <c r="DY7" t="str">
        <f>IF(ISBLANK(Values!$E6), "", "not_applicable")</f>
        <v/>
      </c>
      <c r="EI7" s="1" t="str">
        <f>IF(ISBLANK(Values!E6),"",Values!$B$31)</f>
        <v/>
      </c>
      <c r="ES7" s="1" t="str">
        <f>IF(ISBLANK(Values!E6),"","Amazon Tellus UPS")</f>
        <v/>
      </c>
      <c r="EV7" s="1" t="str">
        <f>IF(ISBLANK(Values!E6),"","New")</f>
        <v/>
      </c>
      <c r="FE7" s="1" t="str">
        <f>IF(ISBLANK(Values!E6),"",IF(CO7&lt;&gt;"DEFAULT", "", 3))</f>
        <v/>
      </c>
      <c r="FH7" s="1" t="str">
        <f>IF(ISBLANK(Values!E6),"","FALSE")</f>
        <v/>
      </c>
      <c r="FI7" s="1" t="str">
        <f>IF(ISBLANK(Values!E6),"","FALSE")</f>
        <v/>
      </c>
      <c r="FJ7" s="1" t="str">
        <f>IF(ISBLANK(Values!E6),"","FALSE")</f>
        <v/>
      </c>
      <c r="FM7" s="1" t="str">
        <f>IF(ISBLANK(Values!E6),"","1")</f>
        <v/>
      </c>
      <c r="FO7" s="27"/>
      <c r="FP7" s="62"/>
      <c r="FQ7" s="62"/>
      <c r="FR7" s="62"/>
      <c r="FS7" s="62"/>
      <c r="FT7" s="62"/>
      <c r="FU7" s="62"/>
      <c r="FV7" s="62"/>
      <c r="GK7" s="66" t="str">
        <f>K7</f>
        <v/>
      </c>
    </row>
    <row r="8" spans="1:193" ht="17" x14ac:dyDescent="0.2">
      <c r="A8" s="1" t="str">
        <f>IF(ISBLANK(Values!E7),"",IF(Values!$B$37="EU","computercomponent","computer"))</f>
        <v/>
      </c>
      <c r="B8" s="33" t="str">
        <f>IF(ISBLANK(Values!E7),"",Values!F7)</f>
        <v/>
      </c>
      <c r="C8" s="29" t="str">
        <f>IF(ISBLANK(Values!E7),"","TellusRem")</f>
        <v/>
      </c>
      <c r="D8" s="28" t="str">
        <f>IF(ISBLANK(Values!E7),"",Values!E7)</f>
        <v/>
      </c>
      <c r="E8" s="1" t="str">
        <f>IF(ISBLANK(Values!E7),"","EAN")</f>
        <v/>
      </c>
      <c r="F8" s="27" t="str">
        <f>IF(ISBLANK(Values!E7),"",IF(Values!J7, SUBSTITUTE(Values!$B$1, "{language}", Values!H7) &amp; " " &amp;Values!$B$3, SUBSTITUTE(Values!$B$2, "{language}", Values!$H7) &amp; " " &amp;Values!$B$3))</f>
        <v/>
      </c>
      <c r="G8" s="29" t="str">
        <f>IF(ISBLANK(Values!E7),"","TellusRem")</f>
        <v/>
      </c>
      <c r="H8" s="1" t="str">
        <f>IF(ISBLANK(Values!E7),"",Values!$B$16)</f>
        <v/>
      </c>
      <c r="I8" s="1" t="str">
        <f>IF(ISBLANK(Values!E7),"","4730574031")</f>
        <v/>
      </c>
      <c r="J8" s="31" t="str">
        <f>IF(ISBLANK(Values!E7),"",Values!F7 )</f>
        <v/>
      </c>
      <c r="K8" s="27" t="str">
        <f>IF(IF(ISBLANK(Values!E7),"",IF(Values!J7, Values!$B$4, Values!$B$5))=0,"",IF(ISBLANK(Values!E7),"",IF(Values!J7, Values!$B$4, Values!$B$5)))</f>
        <v/>
      </c>
      <c r="L8" s="27" t="str">
        <f>IF(ISBLANK(Values!E7),"",IF($CO8="DEFAULT", Values!$B$18, ""))</f>
        <v/>
      </c>
      <c r="M8" s="27" t="str">
        <f>IF(ISBLANK(Values!E7),"",Values!$M7)</f>
        <v/>
      </c>
      <c r="N8" s="27" t="str">
        <f>IF(ISBLANK(Values!$F7),"",Values!N7)</f>
        <v/>
      </c>
      <c r="O8" s="27" t="str">
        <f>IF(ISBLANK(Values!$F7),"",Values!O7)</f>
        <v/>
      </c>
      <c r="P8" s="27" t="str">
        <f>IF(ISBLANK(Values!$F7),"",Values!P7)</f>
        <v/>
      </c>
      <c r="Q8" s="27" t="str">
        <f>IF(ISBLANK(Values!$F7),"",Values!Q7)</f>
        <v/>
      </c>
      <c r="R8" s="27" t="str">
        <f>IF(ISBLANK(Values!$F7),"",Values!R7)</f>
        <v/>
      </c>
      <c r="S8" s="27" t="str">
        <f>IF(ISBLANK(Values!$F7),"",Values!S7)</f>
        <v/>
      </c>
      <c r="T8" s="27" t="str">
        <f>IF(ISBLANK(Values!$F7),"",Values!T7)</f>
        <v/>
      </c>
      <c r="U8" s="27" t="str">
        <f>IF(ISBLANK(Values!$F7),"",Values!U7)</f>
        <v/>
      </c>
      <c r="W8" s="29" t="str">
        <f>IF(ISBLANK(Values!E7),"","Child")</f>
        <v/>
      </c>
      <c r="X8" s="29" t="str">
        <f>IF(ISBLANK(Values!E7),"",Values!$B$13)</f>
        <v/>
      </c>
      <c r="Y8" s="31" t="str">
        <f>IF(ISBLANK(Values!E7),"","Size-Color")</f>
        <v/>
      </c>
      <c r="Z8" s="29" t="str">
        <f>IF(ISBLANK(Values!E7),"","variation")</f>
        <v/>
      </c>
      <c r="AA8" s="1" t="str">
        <f>IF(ISBLANK(Values!E7),"",Values!$B$20)</f>
        <v/>
      </c>
      <c r="AB8" s="1" t="str">
        <f>IF(ISBLANK(Values!E7),"",Values!$B$29)</f>
        <v/>
      </c>
      <c r="AI8" s="34" t="str">
        <f>IF(ISBLANK(Values!E7),"",IF(Values!I7,Values!$B$23,Values!$B$33))</f>
        <v/>
      </c>
      <c r="AJ8" s="32" t="str">
        <f>IF(ISBLANK(Values!E7),"",Values!$B$24 &amp;" "&amp;Values!$B$3)</f>
        <v/>
      </c>
      <c r="AK8" s="1" t="str">
        <f>IF(ISBLANK(Values!E7),"",Values!$B$25)</f>
        <v/>
      </c>
      <c r="AL8" s="1" t="str">
        <f>IF(ISBLANK(Values!E7),"",SUBSTITUTE(SUBSTITUTE(IF(Values!$J7, Values!$B$26, Values!$B$33), "{language}", Values!$H7), "{flag}", INDEX(options!$E$1:$E$20, Values!$V7)))</f>
        <v/>
      </c>
      <c r="AM8" s="1" t="str">
        <f>SUBSTITUTE(IF(ISBLANK(Values!E7),"",Values!$B$27), "{model}", Values!$B$3)</f>
        <v/>
      </c>
      <c r="AT8" s="27" t="str">
        <f>IF(ISBLANK(Values!E7),"",Values!H7)</f>
        <v/>
      </c>
      <c r="AV8" s="1" t="str">
        <f>IF(ISBLANK(Values!E7),"",IF(Values!J7,"Backlit", "Non-Backlit"))</f>
        <v/>
      </c>
      <c r="AW8"/>
      <c r="BE8" s="1" t="str">
        <f>IF(ISBLANK(Values!E7),"","Professional Audience")</f>
        <v/>
      </c>
      <c r="BF8" s="1" t="str">
        <f>IF(ISBLANK(Values!E7),"","Consumer Audience")</f>
        <v/>
      </c>
      <c r="BG8" s="1" t="str">
        <f>IF(ISBLANK(Values!E7),"","Adults")</f>
        <v/>
      </c>
      <c r="BH8" s="1" t="str">
        <f>IF(ISBLANK(Values!E7),"","People")</f>
        <v/>
      </c>
      <c r="CG8" s="1" t="str">
        <f>IF(ISBLANK(Values!E7),"",Values!$B$11)</f>
        <v/>
      </c>
      <c r="CH8" s="1" t="str">
        <f>IF(ISBLANK(Values!E7),"","GR")</f>
        <v/>
      </c>
      <c r="CI8" s="1" t="str">
        <f>IF(ISBLANK(Values!E7),"",Values!$B$7)</f>
        <v/>
      </c>
      <c r="CJ8" s="1" t="str">
        <f>IF(ISBLANK(Values!E7),"",Values!$B$8)</f>
        <v/>
      </c>
      <c r="CK8" s="1" t="str">
        <f>IF(ISBLANK(Values!E7),"",Values!$B$9)</f>
        <v/>
      </c>
      <c r="CL8" s="1" t="str">
        <f>IF(ISBLANK(Values!E7),"","CM")</f>
        <v/>
      </c>
      <c r="CO8" s="1" t="str">
        <f>IF(ISBLANK(Values!E7), "", IF(AND(Values!$B$37=options!$G$2, Values!$C7), "AMAZON_NA", IF(AND(Values!$B$37=options!$G$1, Values!$D7), "AMAZON_EU", "DEFAULT")))</f>
        <v/>
      </c>
      <c r="CP8" s="1" t="str">
        <f>IF(ISBLANK(Values!E7),"",Values!$B$7)</f>
        <v/>
      </c>
      <c r="CQ8" s="1" t="str">
        <f>IF(ISBLANK(Values!E7),"",Values!$B$8)</f>
        <v/>
      </c>
      <c r="CR8" s="1" t="str">
        <f>IF(ISBLANK(Values!E7),"",Values!$B$9)</f>
        <v/>
      </c>
      <c r="CS8" s="1" t="str">
        <f>IF(ISBLANK(Values!E7),"",Values!$B$11)</f>
        <v/>
      </c>
      <c r="CT8" s="1" t="str">
        <f>IF(ISBLANK(Values!E7),"","GR")</f>
        <v/>
      </c>
      <c r="CU8" s="1" t="str">
        <f>IF(ISBLANK(Values!E7),"","CM")</f>
        <v/>
      </c>
      <c r="CV8" s="1"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 s="1" t="str">
        <f>IF(ISBLANK(Values!E7),"","No")</f>
        <v/>
      </c>
      <c r="DA8" s="1" t="str">
        <f>IF(ISBLANK(Values!E7),"","No")</f>
        <v/>
      </c>
      <c r="DO8" s="1" t="str">
        <f>IF(ISBLANK(Values!E7),"","Parts")</f>
        <v/>
      </c>
      <c r="DP8" s="1" t="str">
        <f>IF(ISBLANK(Values!E7),"",Values!$B$31)</f>
        <v/>
      </c>
      <c r="DY8" t="str">
        <f>IF(ISBLANK(Values!$E7), "", "not_applicable")</f>
        <v/>
      </c>
      <c r="EI8" s="1" t="str">
        <f>IF(ISBLANK(Values!E7),"",Values!$B$31)</f>
        <v/>
      </c>
      <c r="ES8" s="1" t="str">
        <f>IF(ISBLANK(Values!E7),"","Amazon Tellus UPS")</f>
        <v/>
      </c>
      <c r="EV8" s="1" t="str">
        <f>IF(ISBLANK(Values!E7),"","New")</f>
        <v/>
      </c>
      <c r="FE8" s="1" t="str">
        <f>IF(ISBLANK(Values!E7),"",IF(CO8&lt;&gt;"DEFAULT", "", 3))</f>
        <v/>
      </c>
      <c r="FH8" s="1" t="str">
        <f>IF(ISBLANK(Values!E7),"","FALSE")</f>
        <v/>
      </c>
      <c r="FI8" s="1" t="str">
        <f>IF(ISBLANK(Values!E7),"","FALSE")</f>
        <v/>
      </c>
      <c r="FJ8" s="1" t="str">
        <f>IF(ISBLANK(Values!E7),"","FALSE")</f>
        <v/>
      </c>
      <c r="FM8" s="1" t="str">
        <f>IF(ISBLANK(Values!E7),"","1")</f>
        <v/>
      </c>
      <c r="FO8" s="27"/>
      <c r="FP8" s="62"/>
      <c r="FQ8" s="62"/>
      <c r="FR8" s="62"/>
      <c r="FS8" s="62"/>
      <c r="FT8" s="62"/>
      <c r="FU8" s="62"/>
      <c r="FV8" s="62"/>
      <c r="GK8" s="66" t="str">
        <f>K8</f>
        <v/>
      </c>
    </row>
    <row r="9" spans="1:193" ht="17" x14ac:dyDescent="0.2">
      <c r="A9" s="1" t="str">
        <f>IF(ISBLANK(Values!E8),"",IF(Values!$B$37="EU","computercomponent","computer"))</f>
        <v/>
      </c>
      <c r="B9" s="33" t="str">
        <f>IF(ISBLANK(Values!E8),"",Values!F8)</f>
        <v/>
      </c>
      <c r="C9" s="29" t="str">
        <f>IF(ISBLANK(Values!E8),"","TellusRem")</f>
        <v/>
      </c>
      <c r="D9" s="28" t="str">
        <f>IF(ISBLANK(Values!E8),"",Values!E8)</f>
        <v/>
      </c>
      <c r="E9" s="1" t="str">
        <f>IF(ISBLANK(Values!E8),"","EAN")</f>
        <v/>
      </c>
      <c r="F9" s="27" t="str">
        <f>IF(ISBLANK(Values!E8),"",IF(Values!J8, SUBSTITUTE(Values!$B$1, "{language}", Values!H8) &amp; " " &amp;Values!$B$3, SUBSTITUTE(Values!$B$2, "{language}", Values!$H8) &amp; " " &amp;Values!$B$3))</f>
        <v/>
      </c>
      <c r="G9" s="29" t="str">
        <f>IF(ISBLANK(Values!E8),"","TellusRem")</f>
        <v/>
      </c>
      <c r="H9" s="1" t="str">
        <f>IF(ISBLANK(Values!E8),"",Values!$B$16)</f>
        <v/>
      </c>
      <c r="I9" s="1" t="str">
        <f>IF(ISBLANK(Values!E8),"","4730574031")</f>
        <v/>
      </c>
      <c r="J9" s="31" t="str">
        <f>IF(ISBLANK(Values!E8),"",Values!F8 )</f>
        <v/>
      </c>
      <c r="K9" s="27" t="str">
        <f>IF(IF(ISBLANK(Values!E8),"",IF(Values!J8, Values!$B$4, Values!$B$5))=0,"",IF(ISBLANK(Values!E8),"",IF(Values!J8, Values!$B$4, Values!$B$5)))</f>
        <v/>
      </c>
      <c r="L9" s="27" t="str">
        <f>IF(ISBLANK(Values!E8),"",IF($CO9="DEFAULT", Values!$B$18, ""))</f>
        <v/>
      </c>
      <c r="M9" s="27" t="str">
        <f>IF(ISBLANK(Values!E8),"",Values!$M8)</f>
        <v/>
      </c>
      <c r="N9" s="27" t="str">
        <f>IF(ISBLANK(Values!$F8),"",Values!N8)</f>
        <v/>
      </c>
      <c r="O9" s="27" t="str">
        <f>IF(ISBLANK(Values!$F8),"",Values!O8)</f>
        <v/>
      </c>
      <c r="P9" s="27" t="str">
        <f>IF(ISBLANK(Values!$F8),"",Values!P8)</f>
        <v/>
      </c>
      <c r="Q9" s="27" t="str">
        <f>IF(ISBLANK(Values!$F8),"",Values!Q8)</f>
        <v/>
      </c>
      <c r="R9" s="27" t="str">
        <f>IF(ISBLANK(Values!$F8),"",Values!R8)</f>
        <v/>
      </c>
      <c r="S9" s="27" t="str">
        <f>IF(ISBLANK(Values!$F8),"",Values!S8)</f>
        <v/>
      </c>
      <c r="T9" s="27" t="str">
        <f>IF(ISBLANK(Values!$F8),"",Values!T8)</f>
        <v/>
      </c>
      <c r="U9" s="27" t="str">
        <f>IF(ISBLANK(Values!$F8),"",Values!U8)</f>
        <v/>
      </c>
      <c r="W9" s="29" t="str">
        <f>IF(ISBLANK(Values!E8),"","Child")</f>
        <v/>
      </c>
      <c r="X9" s="29" t="str">
        <f>IF(ISBLANK(Values!E8),"",Values!$B$13)</f>
        <v/>
      </c>
      <c r="Y9" s="31" t="str">
        <f>IF(ISBLANK(Values!E8),"","Size-Color")</f>
        <v/>
      </c>
      <c r="Z9" s="29" t="str">
        <f>IF(ISBLANK(Values!E8),"","variation")</f>
        <v/>
      </c>
      <c r="AA9" s="1" t="str">
        <f>IF(ISBLANK(Values!E8),"",Values!$B$20)</f>
        <v/>
      </c>
      <c r="AB9" s="1" t="str">
        <f>IF(ISBLANK(Values!E8),"",Values!$B$29)</f>
        <v/>
      </c>
      <c r="AI9" s="34" t="str">
        <f>IF(ISBLANK(Values!E8),"",IF(Values!I8,Values!$B$23,Values!$B$33))</f>
        <v/>
      </c>
      <c r="AJ9" s="32" t="str">
        <f>IF(ISBLANK(Values!E8),"",Values!$B$24 &amp;" "&amp;Values!$B$3)</f>
        <v/>
      </c>
      <c r="AK9" s="1" t="str">
        <f>IF(ISBLANK(Values!E8),"",Values!$B$25)</f>
        <v/>
      </c>
      <c r="AL9" s="1" t="str">
        <f>IF(ISBLANK(Values!E8),"",SUBSTITUTE(SUBSTITUTE(IF(Values!$J8, Values!$B$26, Values!$B$33), "{language}", Values!$H8), "{flag}", INDEX(options!$E$1:$E$20, Values!$V8)))</f>
        <v/>
      </c>
      <c r="AM9" s="1" t="str">
        <f>SUBSTITUTE(IF(ISBLANK(Values!E8),"",Values!$B$27), "{model}", Values!$B$3)</f>
        <v/>
      </c>
      <c r="AT9" s="27" t="str">
        <f>IF(ISBLANK(Values!E8),"",Values!H8)</f>
        <v/>
      </c>
      <c r="AV9" s="1" t="str">
        <f>IF(ISBLANK(Values!E8),"",IF(Values!J8,"Backlit", "Non-Backlit"))</f>
        <v/>
      </c>
      <c r="AW9"/>
      <c r="BE9" s="1" t="str">
        <f>IF(ISBLANK(Values!E8),"","Professional Audience")</f>
        <v/>
      </c>
      <c r="BF9" s="1" t="str">
        <f>IF(ISBLANK(Values!E8),"","Consumer Audience")</f>
        <v/>
      </c>
      <c r="BG9" s="1" t="str">
        <f>IF(ISBLANK(Values!E8),"","Adults")</f>
        <v/>
      </c>
      <c r="BH9" s="1" t="str">
        <f>IF(ISBLANK(Values!E8),"","People")</f>
        <v/>
      </c>
      <c r="CG9" s="1" t="str">
        <f>IF(ISBLANK(Values!E8),"",Values!$B$11)</f>
        <v/>
      </c>
      <c r="CH9" s="1" t="str">
        <f>IF(ISBLANK(Values!E8),"","GR")</f>
        <v/>
      </c>
      <c r="CI9" s="1" t="str">
        <f>IF(ISBLANK(Values!E8),"",Values!$B$7)</f>
        <v/>
      </c>
      <c r="CJ9" s="1" t="str">
        <f>IF(ISBLANK(Values!E8),"",Values!$B$8)</f>
        <v/>
      </c>
      <c r="CK9" s="1" t="str">
        <f>IF(ISBLANK(Values!E8),"",Values!$B$9)</f>
        <v/>
      </c>
      <c r="CL9" s="1" t="str">
        <f>IF(ISBLANK(Values!E8),"","CM")</f>
        <v/>
      </c>
      <c r="CO9" s="1" t="str">
        <f>IF(ISBLANK(Values!E8), "", IF(AND(Values!$B$37=options!$G$2, Values!$C8), "AMAZON_NA", IF(AND(Values!$B$37=options!$G$1, Values!$D8), "AMAZON_EU", "DEFAULT")))</f>
        <v/>
      </c>
      <c r="CP9" s="1" t="str">
        <f>IF(ISBLANK(Values!E8),"",Values!$B$7)</f>
        <v/>
      </c>
      <c r="CQ9" s="1" t="str">
        <f>IF(ISBLANK(Values!E8),"",Values!$B$8)</f>
        <v/>
      </c>
      <c r="CR9" s="1" t="str">
        <f>IF(ISBLANK(Values!E8),"",Values!$B$9)</f>
        <v/>
      </c>
      <c r="CS9" s="1" t="str">
        <f>IF(ISBLANK(Values!E8),"",Values!$B$11)</f>
        <v/>
      </c>
      <c r="CT9" s="1" t="str">
        <f>IF(ISBLANK(Values!E8),"","GR")</f>
        <v/>
      </c>
      <c r="CU9" s="1" t="str">
        <f>IF(ISBLANK(Values!E8),"","CM")</f>
        <v/>
      </c>
      <c r="CV9" s="1"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 s="1" t="str">
        <f>IF(ISBLANK(Values!E8),"","No")</f>
        <v/>
      </c>
      <c r="DA9" s="1" t="str">
        <f>IF(ISBLANK(Values!E8),"","No")</f>
        <v/>
      </c>
      <c r="DO9" s="1" t="str">
        <f>IF(ISBLANK(Values!E8),"","Parts")</f>
        <v/>
      </c>
      <c r="DP9" s="1" t="str">
        <f>IF(ISBLANK(Values!E8),"",Values!$B$31)</f>
        <v/>
      </c>
      <c r="DY9" t="str">
        <f>IF(ISBLANK(Values!$E8), "", "not_applicable")</f>
        <v/>
      </c>
      <c r="EI9" s="1" t="str">
        <f>IF(ISBLANK(Values!E8),"",Values!$B$31)</f>
        <v/>
      </c>
      <c r="ES9" s="1" t="str">
        <f>IF(ISBLANK(Values!E8),"","Amazon Tellus UPS")</f>
        <v/>
      </c>
      <c r="EV9" s="1" t="str">
        <f>IF(ISBLANK(Values!E8),"","New")</f>
        <v/>
      </c>
      <c r="FE9" s="1" t="str">
        <f>IF(ISBLANK(Values!E8),"",IF(CO9&lt;&gt;"DEFAULT", "", 3))</f>
        <v/>
      </c>
      <c r="FH9" s="1" t="str">
        <f>IF(ISBLANK(Values!E8),"","FALSE")</f>
        <v/>
      </c>
      <c r="FI9" s="1" t="str">
        <f>IF(ISBLANK(Values!E8),"","FALSE")</f>
        <v/>
      </c>
      <c r="FJ9" s="1" t="str">
        <f>IF(ISBLANK(Values!E8),"","FALSE")</f>
        <v/>
      </c>
      <c r="FM9" s="1" t="str">
        <f>IF(ISBLANK(Values!E8),"","1")</f>
        <v/>
      </c>
      <c r="FO9" s="27"/>
      <c r="FP9" s="62"/>
      <c r="FQ9" s="62"/>
      <c r="FR9" s="62"/>
      <c r="FS9" s="62"/>
      <c r="FT9" s="62"/>
      <c r="FU9" s="62"/>
      <c r="FV9" s="62"/>
      <c r="GK9" s="66" t="str">
        <f>K9</f>
        <v/>
      </c>
    </row>
    <row r="10" spans="1:193" ht="17" x14ac:dyDescent="0.2">
      <c r="A10" s="1" t="str">
        <f>IF(ISBLANK(Values!E9),"",IF(Values!$B$37="EU","computercomponent","computer"))</f>
        <v/>
      </c>
      <c r="B10" s="33" t="str">
        <f>IF(ISBLANK(Values!E9),"",Values!F9)</f>
        <v/>
      </c>
      <c r="C10" s="29" t="str">
        <f>IF(ISBLANK(Values!E9),"","TellusRem")</f>
        <v/>
      </c>
      <c r="D10" s="28" t="str">
        <f>IF(ISBLANK(Values!E9),"",Values!E9)</f>
        <v/>
      </c>
      <c r="E10" s="1" t="str">
        <f>IF(ISBLANK(Values!E9),"","EAN")</f>
        <v/>
      </c>
      <c r="F10" s="27" t="str">
        <f>IF(ISBLANK(Values!E9),"",IF(Values!J9, SUBSTITUTE(Values!$B$1, "{language}", Values!H9) &amp; " " &amp;Values!$B$3, SUBSTITUTE(Values!$B$2, "{language}", Values!$H9) &amp; " " &amp;Values!$B$3))</f>
        <v/>
      </c>
      <c r="G10" s="29" t="str">
        <f>IF(ISBLANK(Values!E9),"","TellusRem")</f>
        <v/>
      </c>
      <c r="H10" s="1" t="str">
        <f>IF(ISBLANK(Values!E9),"",Values!$B$16)</f>
        <v/>
      </c>
      <c r="I10" s="1" t="str">
        <f>IF(ISBLANK(Values!E9),"","4730574031")</f>
        <v/>
      </c>
      <c r="J10" s="31" t="str">
        <f>IF(ISBLANK(Values!E9),"",Values!F9 )</f>
        <v/>
      </c>
      <c r="K10" s="27" t="str">
        <f>IF(IF(ISBLANK(Values!E9),"",IF(Values!J9, Values!$B$4, Values!$B$5))=0,"",IF(ISBLANK(Values!E9),"",IF(Values!J9, Values!$B$4, Values!$B$5)))</f>
        <v/>
      </c>
      <c r="L10" s="27" t="str">
        <f>IF(ISBLANK(Values!E9),"",IF($CO10="DEFAULT", Values!$B$18, ""))</f>
        <v/>
      </c>
      <c r="M10" s="27" t="str">
        <f>IF(ISBLANK(Values!E9),"",Values!$M9)</f>
        <v/>
      </c>
      <c r="N10" s="27" t="str">
        <f>IF(ISBLANK(Values!$F9),"",Values!N9)</f>
        <v/>
      </c>
      <c r="O10" s="27" t="str">
        <f>IF(ISBLANK(Values!$F9),"",Values!O9)</f>
        <v/>
      </c>
      <c r="P10" s="27" t="str">
        <f>IF(ISBLANK(Values!$F9),"",Values!P9)</f>
        <v/>
      </c>
      <c r="Q10" s="27" t="str">
        <f>IF(ISBLANK(Values!$F9),"",Values!Q9)</f>
        <v/>
      </c>
      <c r="R10" s="27" t="str">
        <f>IF(ISBLANK(Values!$F9),"",Values!R9)</f>
        <v/>
      </c>
      <c r="S10" s="27" t="str">
        <f>IF(ISBLANK(Values!$F9),"",Values!S9)</f>
        <v/>
      </c>
      <c r="T10" s="27" t="str">
        <f>IF(ISBLANK(Values!$F9),"",Values!T9)</f>
        <v/>
      </c>
      <c r="U10" s="27" t="str">
        <f>IF(ISBLANK(Values!$F9),"",Values!U9)</f>
        <v/>
      </c>
      <c r="W10" s="29" t="str">
        <f>IF(ISBLANK(Values!E9),"","Child")</f>
        <v/>
      </c>
      <c r="X10" s="29" t="str">
        <f>IF(ISBLANK(Values!E9),"",Values!$B$13)</f>
        <v/>
      </c>
      <c r="Y10" s="31" t="str">
        <f>IF(ISBLANK(Values!E9),"","Size-Color")</f>
        <v/>
      </c>
      <c r="Z10" s="29" t="str">
        <f>IF(ISBLANK(Values!E9),"","variation")</f>
        <v/>
      </c>
      <c r="AA10" s="1" t="str">
        <f>IF(ISBLANK(Values!E9),"",Values!$B$20)</f>
        <v/>
      </c>
      <c r="AB10" s="1" t="str">
        <f>IF(ISBLANK(Values!E9),"",Values!$B$29)</f>
        <v/>
      </c>
      <c r="AI10" s="34" t="str">
        <f>IF(ISBLANK(Values!E9),"",IF(Values!I9,Values!$B$23,Values!$B$33))</f>
        <v/>
      </c>
      <c r="AJ10" s="32" t="str">
        <f>IF(ISBLANK(Values!E9),"",Values!$B$24 &amp;" "&amp;Values!$B$3)</f>
        <v/>
      </c>
      <c r="AK10" s="1" t="str">
        <f>IF(ISBLANK(Values!E9),"",Values!$B$25)</f>
        <v/>
      </c>
      <c r="AL10" s="1" t="str">
        <f>IF(ISBLANK(Values!E9),"",SUBSTITUTE(SUBSTITUTE(IF(Values!$J9, Values!$B$26, Values!$B$33), "{language}", Values!$H9), "{flag}", INDEX(options!$E$1:$E$20, Values!$V9)))</f>
        <v/>
      </c>
      <c r="AM10" s="1" t="str">
        <f>SUBSTITUTE(IF(ISBLANK(Values!E9),"",Values!$B$27), "{model}", Values!$B$3)</f>
        <v/>
      </c>
      <c r="AT10" s="27" t="str">
        <f>IF(ISBLANK(Values!E9),"",Values!H9)</f>
        <v/>
      </c>
      <c r="AV10" s="1" t="str">
        <f>IF(ISBLANK(Values!E9),"",IF(Values!J9,"Backlit", "Non-Backlit"))</f>
        <v/>
      </c>
      <c r="AW10"/>
      <c r="BE10" s="1" t="str">
        <f>IF(ISBLANK(Values!E9),"","Professional Audience")</f>
        <v/>
      </c>
      <c r="BF10" s="1" t="str">
        <f>IF(ISBLANK(Values!E9),"","Consumer Audience")</f>
        <v/>
      </c>
      <c r="BG10" s="1" t="str">
        <f>IF(ISBLANK(Values!E9),"","Adults")</f>
        <v/>
      </c>
      <c r="BH10" s="1" t="str">
        <f>IF(ISBLANK(Values!E9),"","People")</f>
        <v/>
      </c>
      <c r="CG10" s="1" t="str">
        <f>IF(ISBLANK(Values!E9),"",Values!$B$11)</f>
        <v/>
      </c>
      <c r="CH10" s="1" t="str">
        <f>IF(ISBLANK(Values!E9),"","GR")</f>
        <v/>
      </c>
      <c r="CI10" s="1" t="str">
        <f>IF(ISBLANK(Values!E9),"",Values!$B$7)</f>
        <v/>
      </c>
      <c r="CJ10" s="1" t="str">
        <f>IF(ISBLANK(Values!E9),"",Values!$B$8)</f>
        <v/>
      </c>
      <c r="CK10" s="1" t="str">
        <f>IF(ISBLANK(Values!E9),"",Values!$B$9)</f>
        <v/>
      </c>
      <c r="CL10" s="1" t="str">
        <f>IF(ISBLANK(Values!E9),"","CM")</f>
        <v/>
      </c>
      <c r="CO10" s="1" t="str">
        <f>IF(ISBLANK(Values!E9), "", IF(AND(Values!$B$37=options!$G$2, Values!$C9), "AMAZON_NA", IF(AND(Values!$B$37=options!$G$1, Values!$D9), "AMAZON_EU", "DEFAULT")))</f>
        <v/>
      </c>
      <c r="CP10" s="1" t="str">
        <f>IF(ISBLANK(Values!E9),"",Values!$B$7)</f>
        <v/>
      </c>
      <c r="CQ10" s="1" t="str">
        <f>IF(ISBLANK(Values!E9),"",Values!$B$8)</f>
        <v/>
      </c>
      <c r="CR10" s="1" t="str">
        <f>IF(ISBLANK(Values!E9),"",Values!$B$9)</f>
        <v/>
      </c>
      <c r="CS10" s="1" t="str">
        <f>IF(ISBLANK(Values!E9),"",Values!$B$11)</f>
        <v/>
      </c>
      <c r="CT10" s="1" t="str">
        <f>IF(ISBLANK(Values!E9),"","GR")</f>
        <v/>
      </c>
      <c r="CU10" s="1" t="str">
        <f>IF(ISBLANK(Values!E9),"","CM")</f>
        <v/>
      </c>
      <c r="CV10" s="1"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 s="1" t="str">
        <f>IF(ISBLANK(Values!E9),"","No")</f>
        <v/>
      </c>
      <c r="DA10" s="1" t="str">
        <f>IF(ISBLANK(Values!E9),"","No")</f>
        <v/>
      </c>
      <c r="DO10" s="1" t="str">
        <f>IF(ISBLANK(Values!E9),"","Parts")</f>
        <v/>
      </c>
      <c r="DP10" s="1" t="str">
        <f>IF(ISBLANK(Values!E9),"",Values!$B$31)</f>
        <v/>
      </c>
      <c r="DY10" t="str">
        <f>IF(ISBLANK(Values!$E9), "", "not_applicable")</f>
        <v/>
      </c>
      <c r="EI10" s="1" t="str">
        <f>IF(ISBLANK(Values!E9),"",Values!$B$31)</f>
        <v/>
      </c>
      <c r="ES10" s="1" t="str">
        <f>IF(ISBLANK(Values!E9),"","Amazon Tellus UPS")</f>
        <v/>
      </c>
      <c r="EV10" s="1" t="str">
        <f>IF(ISBLANK(Values!E9),"","New")</f>
        <v/>
      </c>
      <c r="FE10" s="1" t="str">
        <f>IF(ISBLANK(Values!E9),"",IF(CO10&lt;&gt;"DEFAULT", "", 3))</f>
        <v/>
      </c>
      <c r="FH10" s="1" t="str">
        <f>IF(ISBLANK(Values!E9),"","FALSE")</f>
        <v/>
      </c>
      <c r="FI10" s="1" t="str">
        <f>IF(ISBLANK(Values!E9),"","FALSE")</f>
        <v/>
      </c>
      <c r="FJ10" s="1" t="str">
        <f>IF(ISBLANK(Values!E9),"","FALSE")</f>
        <v/>
      </c>
      <c r="FM10" s="1" t="str">
        <f>IF(ISBLANK(Values!E9),"","1")</f>
        <v/>
      </c>
      <c r="FO10" s="27"/>
      <c r="FP10" s="62"/>
      <c r="FQ10" s="62"/>
      <c r="FR10" s="62"/>
      <c r="FS10" s="62"/>
      <c r="FT10" s="62"/>
      <c r="FU10" s="62"/>
      <c r="FV10" s="62"/>
      <c r="GK10" s="66" t="str">
        <f>K10</f>
        <v/>
      </c>
    </row>
    <row r="11" spans="1:193" ht="17" x14ac:dyDescent="0.2">
      <c r="A11" s="1" t="str">
        <f>IF(ISBLANK(Values!E10),"",IF(Values!$B$37="EU","computercomponent","computer"))</f>
        <v/>
      </c>
      <c r="B11" s="33" t="str">
        <f>IF(ISBLANK(Values!E10),"",Values!F10)</f>
        <v/>
      </c>
      <c r="C11" s="29" t="str">
        <f>IF(ISBLANK(Values!E10),"","TellusRem")</f>
        <v/>
      </c>
      <c r="D11" s="28" t="str">
        <f>IF(ISBLANK(Values!E10),"",Values!E10)</f>
        <v/>
      </c>
      <c r="E11" s="1" t="str">
        <f>IF(ISBLANK(Values!E10),"","EAN")</f>
        <v/>
      </c>
      <c r="F11" s="27" t="str">
        <f>IF(ISBLANK(Values!E10),"",IF(Values!J10, SUBSTITUTE(Values!$B$1, "{language}", Values!H10) &amp; " " &amp;Values!$B$3, SUBSTITUTE(Values!$B$2, "{language}", Values!$H10) &amp; " " &amp;Values!$B$3))</f>
        <v/>
      </c>
      <c r="G11" s="29" t="str">
        <f>IF(ISBLANK(Values!E10),"","TellusRem")</f>
        <v/>
      </c>
      <c r="H11" s="1" t="str">
        <f>IF(ISBLANK(Values!E10),"",Values!$B$16)</f>
        <v/>
      </c>
      <c r="I11" s="1" t="str">
        <f>IF(ISBLANK(Values!E10),"","4730574031")</f>
        <v/>
      </c>
      <c r="J11" s="31" t="str">
        <f>IF(ISBLANK(Values!E10),"",Values!F10 )</f>
        <v/>
      </c>
      <c r="K11" s="27" t="str">
        <f>IF(IF(ISBLANK(Values!E10),"",IF(Values!J10, Values!$B$4, Values!$B$5))=0,"",IF(ISBLANK(Values!E10),"",IF(Values!J10, Values!$B$4, Values!$B$5)))</f>
        <v/>
      </c>
      <c r="L11" s="27" t="str">
        <f>IF(ISBLANK(Values!E10),"",IF($CO11="DEFAULT", Values!$B$18, ""))</f>
        <v/>
      </c>
      <c r="M11" s="27" t="str">
        <f>IF(ISBLANK(Values!E10),"",Values!$M10)</f>
        <v/>
      </c>
      <c r="N11" s="27" t="str">
        <f>IF(ISBLANK(Values!$F10),"",Values!N10)</f>
        <v/>
      </c>
      <c r="O11" s="27" t="str">
        <f>IF(ISBLANK(Values!$F10),"",Values!O10)</f>
        <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
      </c>
      <c r="X11" s="29" t="str">
        <f>IF(ISBLANK(Values!E10),"",Values!$B$13)</f>
        <v/>
      </c>
      <c r="Y11" s="31" t="str">
        <f>IF(ISBLANK(Values!E10),"","Size-Color")</f>
        <v/>
      </c>
      <c r="Z11" s="29" t="str">
        <f>IF(ISBLANK(Values!E10),"","variation")</f>
        <v/>
      </c>
      <c r="AA11" s="1" t="str">
        <f>IF(ISBLANK(Values!E10),"",Values!$B$20)</f>
        <v/>
      </c>
      <c r="AB11" s="1" t="str">
        <f>IF(ISBLANK(Values!E10),"",Values!$B$29)</f>
        <v/>
      </c>
      <c r="AI11" s="34" t="str">
        <f>IF(ISBLANK(Values!E10),"",IF(Values!I10,Values!$B$23,Values!$B$33))</f>
        <v/>
      </c>
      <c r="AJ11" s="32" t="str">
        <f>IF(ISBLANK(Values!E10),"",Values!$B$24 &amp;" "&amp;Values!$B$3)</f>
        <v/>
      </c>
      <c r="AK11" s="1" t="str">
        <f>IF(ISBLANK(Values!E10),"",Values!$B$25)</f>
        <v/>
      </c>
      <c r="AL11" s="1" t="str">
        <f>IF(ISBLANK(Values!E10),"",SUBSTITUTE(SUBSTITUTE(IF(Values!$J10, Values!$B$26, Values!$B$33), "{language}", Values!$H10), "{flag}", INDEX(options!$E$1:$E$20, Values!$V10)))</f>
        <v/>
      </c>
      <c r="AM11" s="1" t="str">
        <f>SUBSTITUTE(IF(ISBLANK(Values!E10),"",Values!$B$27), "{model}", Values!$B$3)</f>
        <v/>
      </c>
      <c r="AT11" s="27" t="str">
        <f>IF(ISBLANK(Values!E10),"",Values!H10)</f>
        <v/>
      </c>
      <c r="AV11" s="1" t="str">
        <f>IF(ISBLANK(Values!E10),"",IF(Values!J10,"Backlit", "Non-Backlit"))</f>
        <v/>
      </c>
      <c r="AW11"/>
      <c r="BE11" s="1" t="str">
        <f>IF(ISBLANK(Values!E10),"","Professional Audience")</f>
        <v/>
      </c>
      <c r="BF11" s="1" t="str">
        <f>IF(ISBLANK(Values!E10),"","Consumer Audience")</f>
        <v/>
      </c>
      <c r="BG11" s="1" t="str">
        <f>IF(ISBLANK(Values!E10),"","Adults")</f>
        <v/>
      </c>
      <c r="BH11" s="1" t="str">
        <f>IF(ISBLANK(Values!E10),"","People")</f>
        <v/>
      </c>
      <c r="CG11" s="1" t="str">
        <f>IF(ISBLANK(Values!E10),"",Values!$B$11)</f>
        <v/>
      </c>
      <c r="CH11" s="1" t="str">
        <f>IF(ISBLANK(Values!E10),"","GR")</f>
        <v/>
      </c>
      <c r="CI11" s="1" t="str">
        <f>IF(ISBLANK(Values!E10),"",Values!$B$7)</f>
        <v/>
      </c>
      <c r="CJ11" s="1" t="str">
        <f>IF(ISBLANK(Values!E10),"",Values!$B$8)</f>
        <v/>
      </c>
      <c r="CK11" s="1" t="str">
        <f>IF(ISBLANK(Values!E10),"",Values!$B$9)</f>
        <v/>
      </c>
      <c r="CL11" s="1" t="str">
        <f>IF(ISBLANK(Values!E10),"","CM")</f>
        <v/>
      </c>
      <c r="CO11" s="1" t="str">
        <f>IF(ISBLANK(Values!E10), "", IF(AND(Values!$B$37=options!$G$2, Values!$C10), "AMAZON_NA", IF(AND(Values!$B$37=options!$G$1, Values!$D10), "AMAZON_EU", "DEFAULT")))</f>
        <v/>
      </c>
      <c r="CP11" s="1" t="str">
        <f>IF(ISBLANK(Values!E10),"",Values!$B$7)</f>
        <v/>
      </c>
      <c r="CQ11" s="1" t="str">
        <f>IF(ISBLANK(Values!E10),"",Values!$B$8)</f>
        <v/>
      </c>
      <c r="CR11" s="1" t="str">
        <f>IF(ISBLANK(Values!E10),"",Values!$B$9)</f>
        <v/>
      </c>
      <c r="CS11" s="1" t="str">
        <f>IF(ISBLANK(Values!E10),"",Values!$B$11)</f>
        <v/>
      </c>
      <c r="CT11" s="1" t="str">
        <f>IF(ISBLANK(Values!E10),"","GR")</f>
        <v/>
      </c>
      <c r="CU11" s="1" t="str">
        <f>IF(ISBLANK(Values!E10),"","CM")</f>
        <v/>
      </c>
      <c r="CV11" s="1"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 s="1" t="str">
        <f>IF(ISBLANK(Values!E10),"","No")</f>
        <v/>
      </c>
      <c r="DA11" s="1" t="str">
        <f>IF(ISBLANK(Values!E10),"","No")</f>
        <v/>
      </c>
      <c r="DO11" s="1" t="str">
        <f>IF(ISBLANK(Values!E10),"","Parts")</f>
        <v/>
      </c>
      <c r="DP11" s="1" t="str">
        <f>IF(ISBLANK(Values!E10),"",Values!$B$31)</f>
        <v/>
      </c>
      <c r="DY11" t="str">
        <f>IF(ISBLANK(Values!$E10), "", "not_applicable")</f>
        <v/>
      </c>
      <c r="EI11" s="1" t="str">
        <f>IF(ISBLANK(Values!E10),"",Values!$B$31)</f>
        <v/>
      </c>
      <c r="ES11" s="1" t="str">
        <f>IF(ISBLANK(Values!E10),"","Amazon Tellus UPS")</f>
        <v/>
      </c>
      <c r="EV11" s="1" t="str">
        <f>IF(ISBLANK(Values!E10),"","New")</f>
        <v/>
      </c>
      <c r="FE11" s="1" t="str">
        <f>IF(ISBLANK(Values!E10),"",IF(CO11&lt;&gt;"DEFAULT", "", 3))</f>
        <v/>
      </c>
      <c r="FH11" s="1" t="str">
        <f>IF(ISBLANK(Values!E10),"","FALSE")</f>
        <v/>
      </c>
      <c r="FI11" s="1" t="str">
        <f>IF(ISBLANK(Values!E10),"","FALSE")</f>
        <v/>
      </c>
      <c r="FJ11" s="1" t="str">
        <f>IF(ISBLANK(Values!E10),"","FALSE")</f>
        <v/>
      </c>
      <c r="FM11" s="1" t="str">
        <f>IF(ISBLANK(Values!E10),"","1")</f>
        <v/>
      </c>
      <c r="FO11" s="27"/>
      <c r="FP11" s="62"/>
      <c r="FQ11" s="62"/>
      <c r="FR11" s="62"/>
      <c r="FS11" s="62"/>
      <c r="FT11" s="62"/>
      <c r="FU11" s="62"/>
      <c r="FV11" s="62"/>
      <c r="GK11" s="66" t="str">
        <f>K11</f>
        <v/>
      </c>
    </row>
    <row r="12" spans="1:193" ht="17" x14ac:dyDescent="0.2">
      <c r="A12" s="1" t="str">
        <f>IF(ISBLANK(Values!E11),"",IF(Values!$B$37="EU","computercomponent","computer"))</f>
        <v/>
      </c>
      <c r="B12" s="33" t="str">
        <f>IF(ISBLANK(Values!E11),"",Values!F11)</f>
        <v/>
      </c>
      <c r="C12" s="29" t="str">
        <f>IF(ISBLANK(Values!E11),"","TellusRem")</f>
        <v/>
      </c>
      <c r="D12" s="28" t="str">
        <f>IF(ISBLANK(Values!E11),"",Values!E11)</f>
        <v/>
      </c>
      <c r="E12" s="1" t="str">
        <f>IF(ISBLANK(Values!E11),"","EAN")</f>
        <v/>
      </c>
      <c r="F12" s="27" t="str">
        <f>IF(ISBLANK(Values!E11),"",IF(Values!J11, SUBSTITUTE(Values!$B$1, "{language}", Values!H11) &amp; " " &amp;Values!$B$3, SUBSTITUTE(Values!$B$2, "{language}", Values!$H11) &amp; " " &amp;Values!$B$3))</f>
        <v/>
      </c>
      <c r="G12" s="29" t="str">
        <f>IF(ISBLANK(Values!E11),"","TellusRem")</f>
        <v/>
      </c>
      <c r="H12" s="1" t="str">
        <f>IF(ISBLANK(Values!E11),"",Values!$B$16)</f>
        <v/>
      </c>
      <c r="I12" s="1" t="str">
        <f>IF(ISBLANK(Values!E11),"","4730574031")</f>
        <v/>
      </c>
      <c r="J12" s="31" t="str">
        <f>IF(ISBLANK(Values!E11),"",Values!F11 )</f>
        <v/>
      </c>
      <c r="K12" s="27" t="str">
        <f>IF(IF(ISBLANK(Values!E11),"",IF(Values!J11, Values!$B$4, Values!$B$5))=0,"",IF(ISBLANK(Values!E11),"",IF(Values!J11, Values!$B$4, Values!$B$5)))</f>
        <v/>
      </c>
      <c r="L12" s="27" t="str">
        <f>IF(ISBLANK(Values!E11),"",IF($CO12="DEFAULT", Values!$B$18, ""))</f>
        <v/>
      </c>
      <c r="M12" s="27" t="str">
        <f>IF(ISBLANK(Values!E11),"",Values!$M11)</f>
        <v/>
      </c>
      <c r="N12" s="27" t="str">
        <f>IF(ISBLANK(Values!$F11),"",Values!N11)</f>
        <v/>
      </c>
      <c r="O12" s="27" t="str">
        <f>IF(ISBLANK(Values!$F11),"",Values!O11)</f>
        <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
      </c>
      <c r="X12" s="29" t="str">
        <f>IF(ISBLANK(Values!E11),"",Values!$B$13)</f>
        <v/>
      </c>
      <c r="Y12" s="31" t="str">
        <f>IF(ISBLANK(Values!E11),"","Size-Color")</f>
        <v/>
      </c>
      <c r="Z12" s="29" t="str">
        <f>IF(ISBLANK(Values!E11),"","variation")</f>
        <v/>
      </c>
      <c r="AA12" s="1" t="str">
        <f>IF(ISBLANK(Values!E11),"",Values!$B$20)</f>
        <v/>
      </c>
      <c r="AB12" s="1" t="str">
        <f>IF(ISBLANK(Values!E11),"",Values!$B$29)</f>
        <v/>
      </c>
      <c r="AI12" s="34" t="str">
        <f>IF(ISBLANK(Values!E11),"",IF(Values!I11,Values!$B$23,Values!$B$33))</f>
        <v/>
      </c>
      <c r="AJ12" s="32" t="str">
        <f>IF(ISBLANK(Values!E11),"",Values!$B$24 &amp;" "&amp;Values!$B$3)</f>
        <v/>
      </c>
      <c r="AK12" s="1" t="str">
        <f>IF(ISBLANK(Values!E11),"",Values!$B$25)</f>
        <v/>
      </c>
      <c r="AL12" s="1" t="str">
        <f>IF(ISBLANK(Values!E11),"",SUBSTITUTE(SUBSTITUTE(IF(Values!$J11, Values!$B$26, Values!$B$33), "{language}", Values!$H11), "{flag}", INDEX(options!$E$1:$E$20, Values!$V11)))</f>
        <v/>
      </c>
      <c r="AM12" s="1" t="str">
        <f>SUBSTITUTE(IF(ISBLANK(Values!E11),"",Values!$B$27), "{model}", Values!$B$3)</f>
        <v/>
      </c>
      <c r="AT12" s="27" t="str">
        <f>IF(ISBLANK(Values!E11),"",Values!H11)</f>
        <v/>
      </c>
      <c r="AV12" s="1" t="str">
        <f>IF(ISBLANK(Values!E11),"",IF(Values!J11,"Backlit", "Non-Backlit"))</f>
        <v/>
      </c>
      <c r="AW12"/>
      <c r="BE12" s="1" t="str">
        <f>IF(ISBLANK(Values!E11),"","Professional Audience")</f>
        <v/>
      </c>
      <c r="BF12" s="1" t="str">
        <f>IF(ISBLANK(Values!E11),"","Consumer Audience")</f>
        <v/>
      </c>
      <c r="BG12" s="1" t="str">
        <f>IF(ISBLANK(Values!E11),"","Adults")</f>
        <v/>
      </c>
      <c r="BH12" s="1" t="str">
        <f>IF(ISBLANK(Values!E11),"","People")</f>
        <v/>
      </c>
      <c r="CG12" s="1" t="str">
        <f>IF(ISBLANK(Values!E11),"",Values!$B$11)</f>
        <v/>
      </c>
      <c r="CH12" s="1" t="str">
        <f>IF(ISBLANK(Values!E11),"","GR")</f>
        <v/>
      </c>
      <c r="CI12" s="1" t="str">
        <f>IF(ISBLANK(Values!E11),"",Values!$B$7)</f>
        <v/>
      </c>
      <c r="CJ12" s="1" t="str">
        <f>IF(ISBLANK(Values!E11),"",Values!$B$8)</f>
        <v/>
      </c>
      <c r="CK12" s="1" t="str">
        <f>IF(ISBLANK(Values!E11),"",Values!$B$9)</f>
        <v/>
      </c>
      <c r="CL12" s="1" t="str">
        <f>IF(ISBLANK(Values!E11),"","CM")</f>
        <v/>
      </c>
      <c r="CO12" s="1" t="str">
        <f>IF(ISBLANK(Values!E11), "", IF(AND(Values!$B$37=options!$G$2, Values!$C11), "AMAZON_NA", IF(AND(Values!$B$37=options!$G$1, Values!$D11), "AMAZON_EU", "DEFAULT")))</f>
        <v/>
      </c>
      <c r="CP12" s="1" t="str">
        <f>IF(ISBLANK(Values!E11),"",Values!$B$7)</f>
        <v/>
      </c>
      <c r="CQ12" s="1" t="str">
        <f>IF(ISBLANK(Values!E11),"",Values!$B$8)</f>
        <v/>
      </c>
      <c r="CR12" s="1" t="str">
        <f>IF(ISBLANK(Values!E11),"",Values!$B$9)</f>
        <v/>
      </c>
      <c r="CS12" s="1" t="str">
        <f>IF(ISBLANK(Values!E11),"",Values!$B$11)</f>
        <v/>
      </c>
      <c r="CT12" s="1" t="str">
        <f>IF(ISBLANK(Values!E11),"","GR")</f>
        <v/>
      </c>
      <c r="CU12" s="1" t="str">
        <f>IF(ISBLANK(Values!E11),"","CM")</f>
        <v/>
      </c>
      <c r="CV12" s="1"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 s="1" t="str">
        <f>IF(ISBLANK(Values!E11),"","No")</f>
        <v/>
      </c>
      <c r="DA12" s="1" t="str">
        <f>IF(ISBLANK(Values!E11),"","No")</f>
        <v/>
      </c>
      <c r="DO12" s="1" t="str">
        <f>IF(ISBLANK(Values!E11),"","Parts")</f>
        <v/>
      </c>
      <c r="DP12" s="1" t="str">
        <f>IF(ISBLANK(Values!E11),"",Values!$B$31)</f>
        <v/>
      </c>
      <c r="DY12" t="str">
        <f>IF(ISBLANK(Values!$E11), "", "not_applicable")</f>
        <v/>
      </c>
      <c r="EI12" s="1" t="str">
        <f>IF(ISBLANK(Values!E11),"",Values!$B$31)</f>
        <v/>
      </c>
      <c r="ES12" s="1" t="str">
        <f>IF(ISBLANK(Values!E11),"","Amazon Tellus UPS")</f>
        <v/>
      </c>
      <c r="EV12" s="1" t="str">
        <f>IF(ISBLANK(Values!E11),"","New")</f>
        <v/>
      </c>
      <c r="FE12" s="1" t="str">
        <f>IF(ISBLANK(Values!E11),"",IF(CO12&lt;&gt;"DEFAULT", "", 3))</f>
        <v/>
      </c>
      <c r="FH12" s="1" t="str">
        <f>IF(ISBLANK(Values!E11),"","FALSE")</f>
        <v/>
      </c>
      <c r="FI12" s="1" t="str">
        <f>IF(ISBLANK(Values!E11),"","FALSE")</f>
        <v/>
      </c>
      <c r="FJ12" s="1" t="str">
        <f>IF(ISBLANK(Values!E11),"","FALSE")</f>
        <v/>
      </c>
      <c r="FM12" s="1" t="str">
        <f>IF(ISBLANK(Values!E11),"","1")</f>
        <v/>
      </c>
      <c r="FO12" s="27"/>
      <c r="FP12" s="62"/>
      <c r="FQ12" s="62"/>
      <c r="FR12" s="62"/>
      <c r="FS12" s="62"/>
      <c r="FT12" s="62"/>
      <c r="FU12" s="62"/>
      <c r="FV12" s="62"/>
      <c r="GK12" s="66" t="str">
        <f>K12</f>
        <v/>
      </c>
    </row>
    <row r="13" spans="1:193" ht="17" x14ac:dyDescent="0.2">
      <c r="A13" s="1" t="str">
        <f>IF(ISBLANK(Values!E12),"",IF(Values!$B$37="EU","computercomponent","computer"))</f>
        <v/>
      </c>
      <c r="B13" s="33" t="str">
        <f>IF(ISBLANK(Values!E12),"",Values!F12)</f>
        <v/>
      </c>
      <c r="C13" s="29" t="str">
        <f>IF(ISBLANK(Values!E12),"","TellusRem")</f>
        <v/>
      </c>
      <c r="D13" s="28" t="str">
        <f>IF(ISBLANK(Values!E12),"",Values!E12)</f>
        <v/>
      </c>
      <c r="E13" s="1" t="str">
        <f>IF(ISBLANK(Values!E12),"","EAN")</f>
        <v/>
      </c>
      <c r="F13" s="27" t="str">
        <f>IF(ISBLANK(Values!E12),"",IF(Values!J12, SUBSTITUTE(Values!$B$1, "{language}", Values!H12) &amp; " " &amp;Values!$B$3, SUBSTITUTE(Values!$B$2, "{language}", Values!$H12) &amp; " " &amp;Values!$B$3))</f>
        <v/>
      </c>
      <c r="G13" s="29" t="str">
        <f>IF(ISBLANK(Values!E12),"","TellusRem")</f>
        <v/>
      </c>
      <c r="H13" s="1" t="str">
        <f>IF(ISBLANK(Values!E12),"",Values!$B$16)</f>
        <v/>
      </c>
      <c r="I13" s="1" t="str">
        <f>IF(ISBLANK(Values!E12),"","4730574031")</f>
        <v/>
      </c>
      <c r="J13" s="31" t="str">
        <f>IF(ISBLANK(Values!E12),"",Values!F12 )</f>
        <v/>
      </c>
      <c r="K13" s="27" t="str">
        <f>IF(IF(ISBLANK(Values!E12),"",IF(Values!J12, Values!$B$4, Values!$B$5))=0,"",IF(ISBLANK(Values!E12),"",IF(Values!J12, Values!$B$4, Values!$B$5)))</f>
        <v/>
      </c>
      <c r="L13" s="27" t="str">
        <f>IF(ISBLANK(Values!E12),"",IF($CO13="DEFAULT", Values!$B$18, ""))</f>
        <v/>
      </c>
      <c r="M13" s="27" t="str">
        <f>IF(ISBLANK(Values!E12),"",Values!$M12)</f>
        <v/>
      </c>
      <c r="N13" s="27" t="str">
        <f>IF(ISBLANK(Values!$F12),"",Values!N12)</f>
        <v/>
      </c>
      <c r="O13" s="27" t="str">
        <f>IF(ISBLANK(Values!$F12),"",Values!O12)</f>
        <v/>
      </c>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
      </c>
      <c r="X13" s="29" t="str">
        <f>IF(ISBLANK(Values!E12),"",Values!$B$13)</f>
        <v/>
      </c>
      <c r="Y13" s="31" t="str">
        <f>IF(ISBLANK(Values!E12),"","Size-Color")</f>
        <v/>
      </c>
      <c r="Z13" s="29" t="str">
        <f>IF(ISBLANK(Values!E12),"","variation")</f>
        <v/>
      </c>
      <c r="AA13" s="1" t="str">
        <f>IF(ISBLANK(Values!E12),"",Values!$B$20)</f>
        <v/>
      </c>
      <c r="AB13" s="1" t="str">
        <f>IF(ISBLANK(Values!E12),"",Values!$B$29)</f>
        <v/>
      </c>
      <c r="AI13" s="34" t="str">
        <f>IF(ISBLANK(Values!E12),"",IF(Values!I12,Values!$B$23,Values!$B$33))</f>
        <v/>
      </c>
      <c r="AJ13" s="32" t="str">
        <f>IF(ISBLANK(Values!E12),"",Values!$B$24 &amp;" "&amp;Values!$B$3)</f>
        <v/>
      </c>
      <c r="AK13" s="1" t="str">
        <f>IF(ISBLANK(Values!E12),"",Values!$B$25)</f>
        <v/>
      </c>
      <c r="AL13" s="1" t="str">
        <f>IF(ISBLANK(Values!E12),"",SUBSTITUTE(SUBSTITUTE(IF(Values!$J12, Values!$B$26, Values!$B$33), "{language}", Values!$H12), "{flag}", INDEX(options!$E$1:$E$20, Values!$V12)))</f>
        <v/>
      </c>
      <c r="AM13" s="1" t="str">
        <f>SUBSTITUTE(IF(ISBLANK(Values!E12),"",Values!$B$27), "{model}", Values!$B$3)</f>
        <v/>
      </c>
      <c r="AT13" s="27" t="str">
        <f>IF(ISBLANK(Values!E12),"",Values!H12)</f>
        <v/>
      </c>
      <c r="AV13" s="1" t="str">
        <f>IF(ISBLANK(Values!E12),"",IF(Values!J12,"Backlit", "Non-Backlit"))</f>
        <v/>
      </c>
      <c r="AW13"/>
      <c r="BE13" s="1" t="str">
        <f>IF(ISBLANK(Values!E12),"","Professional Audience")</f>
        <v/>
      </c>
      <c r="BF13" s="1" t="str">
        <f>IF(ISBLANK(Values!E12),"","Consumer Audience")</f>
        <v/>
      </c>
      <c r="BG13" s="1" t="str">
        <f>IF(ISBLANK(Values!E12),"","Adults")</f>
        <v/>
      </c>
      <c r="BH13" s="1" t="str">
        <f>IF(ISBLANK(Values!E12),"","People")</f>
        <v/>
      </c>
      <c r="CG13" s="1" t="str">
        <f>IF(ISBLANK(Values!E12),"",Values!$B$11)</f>
        <v/>
      </c>
      <c r="CH13" s="1" t="str">
        <f>IF(ISBLANK(Values!E12),"","GR")</f>
        <v/>
      </c>
      <c r="CI13" s="1" t="str">
        <f>IF(ISBLANK(Values!E12),"",Values!$B$7)</f>
        <v/>
      </c>
      <c r="CJ13" s="1" t="str">
        <f>IF(ISBLANK(Values!E12),"",Values!$B$8)</f>
        <v/>
      </c>
      <c r="CK13" s="1" t="str">
        <f>IF(ISBLANK(Values!E12),"",Values!$B$9)</f>
        <v/>
      </c>
      <c r="CL13" s="1" t="str">
        <f>IF(ISBLANK(Values!E12),"","CM")</f>
        <v/>
      </c>
      <c r="CO13" s="1" t="str">
        <f>IF(ISBLANK(Values!E12), "", IF(AND(Values!$B$37=options!$G$2, Values!$C12), "AMAZON_NA", IF(AND(Values!$B$37=options!$G$1, Values!$D12), "AMAZON_EU", "DEFAULT")))</f>
        <v/>
      </c>
      <c r="CP13" s="1" t="str">
        <f>IF(ISBLANK(Values!E12),"",Values!$B$7)</f>
        <v/>
      </c>
      <c r="CQ13" s="1" t="str">
        <f>IF(ISBLANK(Values!E12),"",Values!$B$8)</f>
        <v/>
      </c>
      <c r="CR13" s="1" t="str">
        <f>IF(ISBLANK(Values!E12),"",Values!$B$9)</f>
        <v/>
      </c>
      <c r="CS13" s="1" t="str">
        <f>IF(ISBLANK(Values!E12),"",Values!$B$11)</f>
        <v/>
      </c>
      <c r="CT13" s="1" t="str">
        <f>IF(ISBLANK(Values!E12),"","GR")</f>
        <v/>
      </c>
      <c r="CU13" s="1" t="str">
        <f>IF(ISBLANK(Values!E12),"","CM")</f>
        <v/>
      </c>
      <c r="CV13" s="1"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 s="1" t="str">
        <f>IF(ISBLANK(Values!E12),"","No")</f>
        <v/>
      </c>
      <c r="DA13" s="1" t="str">
        <f>IF(ISBLANK(Values!E12),"","No")</f>
        <v/>
      </c>
      <c r="DO13" s="1" t="str">
        <f>IF(ISBLANK(Values!E12),"","Parts")</f>
        <v/>
      </c>
      <c r="DP13" s="1" t="str">
        <f>IF(ISBLANK(Values!E12),"",Values!$B$31)</f>
        <v/>
      </c>
      <c r="DY13" t="str">
        <f>IF(ISBLANK(Values!$E12), "", "not_applicable")</f>
        <v/>
      </c>
      <c r="EI13" s="1" t="str">
        <f>IF(ISBLANK(Values!E12),"",Values!$B$31)</f>
        <v/>
      </c>
      <c r="ES13" s="1" t="str">
        <f>IF(ISBLANK(Values!E12),"","Amazon Tellus UPS")</f>
        <v/>
      </c>
      <c r="EV13" s="1" t="str">
        <f>IF(ISBLANK(Values!E12),"","New")</f>
        <v/>
      </c>
      <c r="FE13" s="1" t="str">
        <f>IF(ISBLANK(Values!E12),"",IF(CO13&lt;&gt;"DEFAULT", "", 3))</f>
        <v/>
      </c>
      <c r="FH13" s="1" t="str">
        <f>IF(ISBLANK(Values!E12),"","FALSE")</f>
        <v/>
      </c>
      <c r="FI13" s="1" t="str">
        <f>IF(ISBLANK(Values!E12),"","FALSE")</f>
        <v/>
      </c>
      <c r="FJ13" s="1" t="str">
        <f>IF(ISBLANK(Values!E12),"","FALSE")</f>
        <v/>
      </c>
      <c r="FM13" s="1" t="str">
        <f>IF(ISBLANK(Values!E12),"","1")</f>
        <v/>
      </c>
      <c r="FO13" s="27"/>
      <c r="FP13" s="62"/>
      <c r="FQ13" s="62"/>
      <c r="FR13" s="62"/>
      <c r="FS13" s="62"/>
      <c r="FT13" s="62"/>
      <c r="FU13" s="62"/>
      <c r="FV13" s="62"/>
      <c r="GK13" s="66" t="str">
        <f>K13</f>
        <v/>
      </c>
    </row>
    <row r="14" spans="1:193" ht="17" x14ac:dyDescent="0.2">
      <c r="A14" s="1" t="str">
        <f>IF(ISBLANK(Values!E13),"",IF(Values!$B$37="EU","computercomponent","computer"))</f>
        <v/>
      </c>
      <c r="B14" s="33" t="str">
        <f>IF(ISBLANK(Values!E13),"",Values!F13)</f>
        <v/>
      </c>
      <c r="C14" s="29" t="str">
        <f>IF(ISBLANK(Values!E13),"","TellusRem")</f>
        <v/>
      </c>
      <c r="D14" s="28" t="str">
        <f>IF(ISBLANK(Values!E13),"",Values!E13)</f>
        <v/>
      </c>
      <c r="E14" s="1" t="str">
        <f>IF(ISBLANK(Values!E13),"","EAN")</f>
        <v/>
      </c>
      <c r="F14" s="27" t="str">
        <f>IF(ISBLANK(Values!E13),"",IF(Values!J13, SUBSTITUTE(Values!$B$1, "{language}", Values!H13) &amp; " " &amp;Values!$B$3, SUBSTITUTE(Values!$B$2, "{language}", Values!$H13) &amp; " " &amp;Values!$B$3))</f>
        <v/>
      </c>
      <c r="G14" s="29" t="str">
        <f>IF(ISBLANK(Values!E13),"","TellusRem")</f>
        <v/>
      </c>
      <c r="H14" s="1" t="str">
        <f>IF(ISBLANK(Values!E13),"",Values!$B$16)</f>
        <v/>
      </c>
      <c r="I14" s="1" t="str">
        <f>IF(ISBLANK(Values!E13),"","4730574031")</f>
        <v/>
      </c>
      <c r="J14" s="31" t="str">
        <f>IF(ISBLANK(Values!E13),"",Values!F13 )</f>
        <v/>
      </c>
      <c r="K14" s="27" t="str">
        <f>IF(IF(ISBLANK(Values!E13),"",IF(Values!J13, Values!$B$4, Values!$B$5))=0,"",IF(ISBLANK(Values!E13),"",IF(Values!J13, Values!$B$4, Values!$B$5)))</f>
        <v/>
      </c>
      <c r="L14" s="27" t="str">
        <f>IF(ISBLANK(Values!E13),"",IF($CO14="DEFAULT", Values!$B$18, ""))</f>
        <v/>
      </c>
      <c r="M14" s="27" t="str">
        <f>IF(ISBLANK(Values!E13),"",Values!$M13)</f>
        <v/>
      </c>
      <c r="N14" s="27" t="str">
        <f>IF(ISBLANK(Values!$F13),"",Values!N13)</f>
        <v/>
      </c>
      <c r="O14" s="27" t="str">
        <f>IF(ISBLANK(Values!$F13),"",Values!O13)</f>
        <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
      </c>
      <c r="X14" s="29" t="str">
        <f>IF(ISBLANK(Values!E13),"",Values!$B$13)</f>
        <v/>
      </c>
      <c r="Y14" s="31" t="str">
        <f>IF(ISBLANK(Values!E13),"","Size-Color")</f>
        <v/>
      </c>
      <c r="Z14" s="29" t="str">
        <f>IF(ISBLANK(Values!E13),"","variation")</f>
        <v/>
      </c>
      <c r="AA14" s="1" t="str">
        <f>IF(ISBLANK(Values!E13),"",Values!$B$20)</f>
        <v/>
      </c>
      <c r="AB14" s="1" t="str">
        <f>IF(ISBLANK(Values!E13),"",Values!$B$29)</f>
        <v/>
      </c>
      <c r="AI14" s="34" t="str">
        <f>IF(ISBLANK(Values!E13),"",IF(Values!I13,Values!$B$23,Values!$B$33))</f>
        <v/>
      </c>
      <c r="AJ14" s="32" t="str">
        <f>IF(ISBLANK(Values!E13),"",Values!$B$24 &amp;" "&amp;Values!$B$3)</f>
        <v/>
      </c>
      <c r="AK14" s="1" t="str">
        <f>IF(ISBLANK(Values!E13),"",Values!$B$25)</f>
        <v/>
      </c>
      <c r="AL14" s="1" t="str">
        <f>IF(ISBLANK(Values!E13),"",SUBSTITUTE(SUBSTITUTE(IF(Values!$J13, Values!$B$26, Values!$B$33), "{language}", Values!$H13), "{flag}", INDEX(options!$E$1:$E$20, Values!$V13)))</f>
        <v/>
      </c>
      <c r="AM14" s="1" t="str">
        <f>SUBSTITUTE(IF(ISBLANK(Values!E13),"",Values!$B$27), "{model}", Values!$B$3)</f>
        <v/>
      </c>
      <c r="AT14" s="27" t="str">
        <f>IF(ISBLANK(Values!E13),"",Values!H13)</f>
        <v/>
      </c>
      <c r="AV14" s="1" t="str">
        <f>IF(ISBLANK(Values!E13),"",IF(Values!J13,"Backlit", "Non-Backlit"))</f>
        <v/>
      </c>
      <c r="AW14"/>
      <c r="BE14" s="1" t="str">
        <f>IF(ISBLANK(Values!E13),"","Professional Audience")</f>
        <v/>
      </c>
      <c r="BF14" s="1" t="str">
        <f>IF(ISBLANK(Values!E13),"","Consumer Audience")</f>
        <v/>
      </c>
      <c r="BG14" s="1" t="str">
        <f>IF(ISBLANK(Values!E13),"","Adults")</f>
        <v/>
      </c>
      <c r="BH14" s="1" t="str">
        <f>IF(ISBLANK(Values!E13),"","People")</f>
        <v/>
      </c>
      <c r="CG14" s="1" t="str">
        <f>IF(ISBLANK(Values!E13),"",Values!$B$11)</f>
        <v/>
      </c>
      <c r="CH14" s="1" t="str">
        <f>IF(ISBLANK(Values!E13),"","GR")</f>
        <v/>
      </c>
      <c r="CI14" s="1" t="str">
        <f>IF(ISBLANK(Values!E13),"",Values!$B$7)</f>
        <v/>
      </c>
      <c r="CJ14" s="1" t="str">
        <f>IF(ISBLANK(Values!E13),"",Values!$B$8)</f>
        <v/>
      </c>
      <c r="CK14" s="1" t="str">
        <f>IF(ISBLANK(Values!E13),"",Values!$B$9)</f>
        <v/>
      </c>
      <c r="CL14" s="1" t="str">
        <f>IF(ISBLANK(Values!E13),"","CM")</f>
        <v/>
      </c>
      <c r="CO14" s="1" t="str">
        <f>IF(ISBLANK(Values!E13), "", IF(AND(Values!$B$37=options!$G$2, Values!$C13), "AMAZON_NA", IF(AND(Values!$B$37=options!$G$1, Values!$D13), "AMAZON_EU", "DEFAULT")))</f>
        <v/>
      </c>
      <c r="CP14" s="1" t="str">
        <f>IF(ISBLANK(Values!E13),"",Values!$B$7)</f>
        <v/>
      </c>
      <c r="CQ14" s="1" t="str">
        <f>IF(ISBLANK(Values!E13),"",Values!$B$8)</f>
        <v/>
      </c>
      <c r="CR14" s="1" t="str">
        <f>IF(ISBLANK(Values!E13),"",Values!$B$9)</f>
        <v/>
      </c>
      <c r="CS14" s="1" t="str">
        <f>IF(ISBLANK(Values!E13),"",Values!$B$11)</f>
        <v/>
      </c>
      <c r="CT14" s="1" t="str">
        <f>IF(ISBLANK(Values!E13),"","GR")</f>
        <v/>
      </c>
      <c r="CU14" s="1" t="str">
        <f>IF(ISBLANK(Values!E13),"","CM")</f>
        <v/>
      </c>
      <c r="CV14" s="1"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 s="1" t="str">
        <f>IF(ISBLANK(Values!E13),"","No")</f>
        <v/>
      </c>
      <c r="DA14" s="1" t="str">
        <f>IF(ISBLANK(Values!E13),"","No")</f>
        <v/>
      </c>
      <c r="DO14" s="1" t="str">
        <f>IF(ISBLANK(Values!E13),"","Parts")</f>
        <v/>
      </c>
      <c r="DP14" s="1" t="str">
        <f>IF(ISBLANK(Values!E13),"",Values!$B$31)</f>
        <v/>
      </c>
      <c r="DY14" t="str">
        <f>IF(ISBLANK(Values!$E13), "", "not_applicable")</f>
        <v/>
      </c>
      <c r="EI14" s="1" t="str">
        <f>IF(ISBLANK(Values!E13),"",Values!$B$31)</f>
        <v/>
      </c>
      <c r="ES14" s="1" t="str">
        <f>IF(ISBLANK(Values!E13),"","Amazon Tellus UPS")</f>
        <v/>
      </c>
      <c r="EV14" s="1" t="str">
        <f>IF(ISBLANK(Values!E13),"","New")</f>
        <v/>
      </c>
      <c r="FE14" s="1" t="str">
        <f>IF(ISBLANK(Values!E13),"",IF(CO14&lt;&gt;"DEFAULT", "", 3))</f>
        <v/>
      </c>
      <c r="FH14" s="1" t="str">
        <f>IF(ISBLANK(Values!E13),"","FALSE")</f>
        <v/>
      </c>
      <c r="FI14" s="1" t="str">
        <f>IF(ISBLANK(Values!E13),"","FALSE")</f>
        <v/>
      </c>
      <c r="FJ14" s="1" t="str">
        <f>IF(ISBLANK(Values!E13),"","FALSE")</f>
        <v/>
      </c>
      <c r="FM14" s="1" t="str">
        <f>IF(ISBLANK(Values!E13),"","1")</f>
        <v/>
      </c>
      <c r="FO14" s="27"/>
      <c r="FP14" s="62"/>
      <c r="FQ14" s="62"/>
      <c r="FR14" s="62"/>
      <c r="FS14" s="62"/>
      <c r="FT14" s="62"/>
      <c r="FU14" s="62"/>
      <c r="FV14" s="62"/>
      <c r="GK14" s="66" t="str">
        <f>K14</f>
        <v/>
      </c>
    </row>
    <row r="15" spans="1:193" ht="17" x14ac:dyDescent="0.2">
      <c r="A15" s="1" t="str">
        <f>IF(ISBLANK(Values!E14),"",IF(Values!$B$37="EU","computercomponent","computer"))</f>
        <v/>
      </c>
      <c r="B15" s="33" t="str">
        <f>IF(ISBLANK(Values!E14),"",Values!F14)</f>
        <v/>
      </c>
      <c r="C15" s="29" t="str">
        <f>IF(ISBLANK(Values!E14),"","TellusRem")</f>
        <v/>
      </c>
      <c r="D15" s="28" t="str">
        <f>IF(ISBLANK(Values!E14),"",Values!E14)</f>
        <v/>
      </c>
      <c r="E15" s="1" t="str">
        <f>IF(ISBLANK(Values!E14),"","EAN")</f>
        <v/>
      </c>
      <c r="F15" s="27" t="str">
        <f>IF(ISBLANK(Values!E14),"",IF(Values!J14, SUBSTITUTE(Values!$B$1, "{language}", Values!H14) &amp; " " &amp;Values!$B$3, SUBSTITUTE(Values!$B$2, "{language}", Values!$H14) &amp; " " &amp;Values!$B$3))</f>
        <v/>
      </c>
      <c r="G15" s="29" t="str">
        <f>IF(ISBLANK(Values!E14),"","TellusRem")</f>
        <v/>
      </c>
      <c r="H15" s="1" t="str">
        <f>IF(ISBLANK(Values!E14),"",Values!$B$16)</f>
        <v/>
      </c>
      <c r="I15" s="1" t="str">
        <f>IF(ISBLANK(Values!E14),"","4730574031")</f>
        <v/>
      </c>
      <c r="J15" s="31" t="str">
        <f>IF(ISBLANK(Values!E14),"",Values!F14 )</f>
        <v/>
      </c>
      <c r="K15" s="27" t="str">
        <f>IF(IF(ISBLANK(Values!E14),"",IF(Values!J14, Values!$B$4, Values!$B$5))=0,"",IF(ISBLANK(Values!E14),"",IF(Values!J14, Values!$B$4, Values!$B$5)))</f>
        <v/>
      </c>
      <c r="L15" s="27" t="str">
        <f>IF(ISBLANK(Values!E14),"",IF($CO15="DEFAULT", Values!$B$18, ""))</f>
        <v/>
      </c>
      <c r="M15" s="27" t="str">
        <f>IF(ISBLANK(Values!E14),"",Values!$M14)</f>
        <v/>
      </c>
      <c r="N15" s="27" t="str">
        <f>IF(ISBLANK(Values!$F14),"",Values!N14)</f>
        <v/>
      </c>
      <c r="O15" s="27" t="str">
        <f>IF(ISBLANK(Values!$F14),"",Values!O14)</f>
        <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
      </c>
      <c r="X15" s="29" t="str">
        <f>IF(ISBLANK(Values!E14),"",Values!$B$13)</f>
        <v/>
      </c>
      <c r="Y15" s="31" t="str">
        <f>IF(ISBLANK(Values!E14),"","Size-Color")</f>
        <v/>
      </c>
      <c r="Z15" s="29" t="str">
        <f>IF(ISBLANK(Values!E14),"","variation")</f>
        <v/>
      </c>
      <c r="AA15" s="1" t="str">
        <f>IF(ISBLANK(Values!E14),"",Values!$B$20)</f>
        <v/>
      </c>
      <c r="AB15" s="1" t="str">
        <f>IF(ISBLANK(Values!E14),"",Values!$B$29)</f>
        <v/>
      </c>
      <c r="AI15" s="34" t="str">
        <f>IF(ISBLANK(Values!E14),"",IF(Values!I14,Values!$B$23,Values!$B$33))</f>
        <v/>
      </c>
      <c r="AJ15" s="3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7" t="str">
        <f>IF(ISBLANK(Values!E14),"",Values!H14)</f>
        <v/>
      </c>
      <c r="AV15" s="1" t="str">
        <f>IF(ISBLANK(Values!E14),"",IF(Values!J14,"Backlit", "Non-Backlit"))</f>
        <v/>
      </c>
      <c r="AW15"/>
      <c r="BE15" s="1" t="str">
        <f>IF(ISBLANK(Values!E14),"","Professional Audience")</f>
        <v/>
      </c>
      <c r="BF15" s="1" t="str">
        <f>IF(ISBLANK(Values!E14),"","Consumer Audience")</f>
        <v/>
      </c>
      <c r="BG15" s="1" t="str">
        <f>IF(ISBLANK(Values!E14),"","Adults")</f>
        <v/>
      </c>
      <c r="BH15" s="1"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1"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5" s="1" t="str">
        <f>IF(ISBLANK(Values!E14),"","No")</f>
        <v/>
      </c>
      <c r="DA15" s="1" t="str">
        <f>IF(ISBLANK(Values!E14),"","No")</f>
        <v/>
      </c>
      <c r="DO15" s="1" t="str">
        <f>IF(ISBLANK(Values!E14),"","Parts")</f>
        <v/>
      </c>
      <c r="DP15" s="1" t="str">
        <f>IF(ISBLANK(Values!E14),"",Values!$B$31)</f>
        <v/>
      </c>
      <c r="DY15" t="str">
        <f>IF(ISBLANK(Values!$E14), "", "not_applicable")</f>
        <v/>
      </c>
      <c r="EI15" s="1" t="str">
        <f>IF(ISBLANK(Values!E14),"",Values!$B$31)</f>
        <v/>
      </c>
      <c r="ES15" s="1" t="str">
        <f>IF(ISBLANK(Values!E14),"","Amazon Tellus UPS")</f>
        <v/>
      </c>
      <c r="EV15" s="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7"/>
      <c r="FP15" s="62"/>
      <c r="FQ15" s="62"/>
      <c r="FR15" s="62"/>
      <c r="FS15" s="62"/>
      <c r="FT15" s="62"/>
      <c r="FU15" s="62"/>
      <c r="FV15" s="62"/>
      <c r="GK15" s="66" t="str">
        <f>K15</f>
        <v/>
      </c>
    </row>
    <row r="16" spans="1:193" ht="17" x14ac:dyDescent="0.2">
      <c r="A16" s="1" t="str">
        <f>IF(ISBLANK(Values!E15),"",IF(Values!$B$37="EU","computercomponent","computer"))</f>
        <v/>
      </c>
      <c r="B16" s="33" t="str">
        <f>IF(ISBLANK(Values!E15),"",Values!F15)</f>
        <v/>
      </c>
      <c r="C16" s="29" t="str">
        <f>IF(ISBLANK(Values!E15),"","TellusRem")</f>
        <v/>
      </c>
      <c r="D16" s="28" t="str">
        <f>IF(ISBLANK(Values!E15),"",Values!E15)</f>
        <v/>
      </c>
      <c r="E16" s="1" t="str">
        <f>IF(ISBLANK(Values!E15),"","EAN")</f>
        <v/>
      </c>
      <c r="F16" s="27" t="str">
        <f>IF(ISBLANK(Values!E15),"",IF(Values!J15, SUBSTITUTE(Values!$B$1, "{language}", Values!H15) &amp; " " &amp;Values!$B$3, SUBSTITUTE(Values!$B$2, "{language}", Values!$H15) &amp; " " &amp;Values!$B$3))</f>
        <v/>
      </c>
      <c r="G16" s="29" t="str">
        <f>IF(ISBLANK(Values!E15),"","TellusRem")</f>
        <v/>
      </c>
      <c r="H16" s="1" t="str">
        <f>IF(ISBLANK(Values!E15),"",Values!$B$16)</f>
        <v/>
      </c>
      <c r="I16" s="1" t="str">
        <f>IF(ISBLANK(Values!E15),"","4730574031")</f>
        <v/>
      </c>
      <c r="J16" s="31" t="str">
        <f>IF(ISBLANK(Values!E15),"",Values!F15 )</f>
        <v/>
      </c>
      <c r="K16" s="27" t="str">
        <f>IF(IF(ISBLANK(Values!E15),"",IF(Values!J15, Values!$B$4, Values!$B$5))=0,"",IF(ISBLANK(Values!E15),"",IF(Values!J15, Values!$B$4, Values!$B$5)))</f>
        <v/>
      </c>
      <c r="L16" s="27" t="str">
        <f>IF(ISBLANK(Values!E15),"",IF($CO16="DEFAULT", Values!$B$18, ""))</f>
        <v/>
      </c>
      <c r="M16" s="27" t="str">
        <f>IF(ISBLANK(Values!E15),"",Values!$M15)</f>
        <v/>
      </c>
      <c r="N16" s="27" t="str">
        <f>IF(ISBLANK(Values!$F15),"",Values!N15)</f>
        <v/>
      </c>
      <c r="O16" s="27" t="str">
        <f>IF(ISBLANK(Values!$F15),"",Values!O15)</f>
        <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
      </c>
      <c r="X16" s="29" t="str">
        <f>IF(ISBLANK(Values!E15),"",Values!$B$13)</f>
        <v/>
      </c>
      <c r="Y16" s="31" t="str">
        <f>IF(ISBLANK(Values!E15),"","Size-Color")</f>
        <v/>
      </c>
      <c r="Z16" s="29" t="str">
        <f>IF(ISBLANK(Values!E15),"","variation")</f>
        <v/>
      </c>
      <c r="AA16" s="1" t="str">
        <f>IF(ISBLANK(Values!E15),"",Values!$B$20)</f>
        <v/>
      </c>
      <c r="AB16" s="1" t="str">
        <f>IF(ISBLANK(Values!E15),"",Values!$B$29)</f>
        <v/>
      </c>
      <c r="AI16" s="34" t="str">
        <f>IF(ISBLANK(Values!E15),"",IF(Values!I15,Values!$B$23,Values!$B$33))</f>
        <v/>
      </c>
      <c r="AJ16" s="3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7" t="str">
        <f>IF(ISBLANK(Values!E15),"",Values!H15)</f>
        <v/>
      </c>
      <c r="AV16" s="1" t="str">
        <f>IF(ISBLANK(Values!E15),"",IF(Values!J15,"Backlit", "Non-Backlit"))</f>
        <v/>
      </c>
      <c r="AW16"/>
      <c r="BE16" s="1" t="str">
        <f>IF(ISBLANK(Values!E15),"","Professional Audience")</f>
        <v/>
      </c>
      <c r="BF16" s="1" t="str">
        <f>IF(ISBLANK(Values!E15),"","Consumer Audience")</f>
        <v/>
      </c>
      <c r="BG16" s="1" t="str">
        <f>IF(ISBLANK(Values!E15),"","Adults")</f>
        <v/>
      </c>
      <c r="BH16" s="1"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1"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6" s="1" t="str">
        <f>IF(ISBLANK(Values!E15),"","No")</f>
        <v/>
      </c>
      <c r="DA16" s="1" t="str">
        <f>IF(ISBLANK(Values!E15),"","No")</f>
        <v/>
      </c>
      <c r="DO16" s="1" t="str">
        <f>IF(ISBLANK(Values!E15),"","Parts")</f>
        <v/>
      </c>
      <c r="DP16" s="1" t="str">
        <f>IF(ISBLANK(Values!E15),"",Values!$B$31)</f>
        <v/>
      </c>
      <c r="DY16" t="str">
        <f>IF(ISBLANK(Values!$E15), "", "not_applicable")</f>
        <v/>
      </c>
      <c r="EI16" s="1" t="str">
        <f>IF(ISBLANK(Values!E15),"",Values!$B$31)</f>
        <v/>
      </c>
      <c r="ES16" s="1" t="str">
        <f>IF(ISBLANK(Values!E15),"","Amazon Tellus UPS")</f>
        <v/>
      </c>
      <c r="EV16" s="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7"/>
      <c r="FP16" s="62"/>
      <c r="FQ16" s="62"/>
      <c r="FR16" s="62"/>
      <c r="FS16" s="62"/>
      <c r="FT16" s="62"/>
      <c r="FU16" s="62"/>
      <c r="FV16" s="62"/>
      <c r="GK16" s="66" t="str">
        <f>K16</f>
        <v/>
      </c>
    </row>
    <row r="17" spans="1:193" ht="17" x14ac:dyDescent="0.2">
      <c r="A17" s="1" t="str">
        <f>IF(ISBLANK(Values!E16),"",IF(Values!$B$37="EU","computercomponent","computer"))</f>
        <v/>
      </c>
      <c r="B17" s="33" t="str">
        <f>IF(ISBLANK(Values!E16),"",Values!F16)</f>
        <v/>
      </c>
      <c r="C17" s="29" t="str">
        <f>IF(ISBLANK(Values!E16),"","TellusRem")</f>
        <v/>
      </c>
      <c r="D17" s="28" t="str">
        <f>IF(ISBLANK(Values!E16),"",Values!E16)</f>
        <v/>
      </c>
      <c r="E17" s="1" t="str">
        <f>IF(ISBLANK(Values!E16),"","EAN")</f>
        <v/>
      </c>
      <c r="F17" s="27" t="str">
        <f>IF(ISBLANK(Values!E16),"",IF(Values!J16, SUBSTITUTE(Values!$B$1, "{language}", Values!H16) &amp; " " &amp;Values!$B$3, SUBSTITUTE(Values!$B$2, "{language}", Values!$H16) &amp; " " &amp;Values!$B$3))</f>
        <v/>
      </c>
      <c r="G17" s="29" t="str">
        <f>IF(ISBLANK(Values!E16),"","TellusRem")</f>
        <v/>
      </c>
      <c r="H17" s="1" t="str">
        <f>IF(ISBLANK(Values!E16),"",Values!$B$16)</f>
        <v/>
      </c>
      <c r="I17" s="1" t="str">
        <f>IF(ISBLANK(Values!E16),"","4730574031")</f>
        <v/>
      </c>
      <c r="J17" s="31" t="str">
        <f>IF(ISBLANK(Values!E16),"",Values!F16 )</f>
        <v/>
      </c>
      <c r="K17" s="27" t="str">
        <f>IF(IF(ISBLANK(Values!E16),"",IF(Values!J16, Values!$B$4, Values!$B$5))=0,"",IF(ISBLANK(Values!E16),"",IF(Values!J16, Values!$B$4, Values!$B$5)))</f>
        <v/>
      </c>
      <c r="L17" s="27" t="str">
        <f>IF(ISBLANK(Values!E16),"",IF($CO17="DEFAULT", Values!$B$18, ""))</f>
        <v/>
      </c>
      <c r="M17" s="27" t="str">
        <f>IF(ISBLANK(Values!E16),"",Values!$M16)</f>
        <v/>
      </c>
      <c r="N17" s="27" t="str">
        <f>IF(ISBLANK(Values!$F16),"",Values!N16)</f>
        <v/>
      </c>
      <c r="O17" s="27" t="str">
        <f>IF(ISBLANK(Values!$F16),"",Values!O16)</f>
        <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
      </c>
      <c r="X17" s="29" t="str">
        <f>IF(ISBLANK(Values!E16),"",Values!$B$13)</f>
        <v/>
      </c>
      <c r="Y17" s="31" t="str">
        <f>IF(ISBLANK(Values!E16),"","Size-Color")</f>
        <v/>
      </c>
      <c r="Z17" s="29" t="str">
        <f>IF(ISBLANK(Values!E16),"","variation")</f>
        <v/>
      </c>
      <c r="AA17" s="1" t="str">
        <f>IF(ISBLANK(Values!E16),"",Values!$B$20)</f>
        <v/>
      </c>
      <c r="AB17" s="1" t="str">
        <f>IF(ISBLANK(Values!E16),"",Values!$B$29)</f>
        <v/>
      </c>
      <c r="AI17" s="34" t="str">
        <f>IF(ISBLANK(Values!E16),"",IF(Values!I16,Values!$B$23,Values!$B$33))</f>
        <v/>
      </c>
      <c r="AJ17" s="3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7" t="str">
        <f>IF(ISBLANK(Values!E16),"",Values!H16)</f>
        <v/>
      </c>
      <c r="AV17" s="1" t="str">
        <f>IF(ISBLANK(Values!E16),"",IF(Values!J16,"Backlit", "Non-Backlit"))</f>
        <v/>
      </c>
      <c r="AW17"/>
      <c r="BE17" s="1" t="str">
        <f>IF(ISBLANK(Values!E16),"","Professional Audience")</f>
        <v/>
      </c>
      <c r="BF17" s="1" t="str">
        <f>IF(ISBLANK(Values!E16),"","Consumer Audience")</f>
        <v/>
      </c>
      <c r="BG17" s="1" t="str">
        <f>IF(ISBLANK(Values!E16),"","Adults")</f>
        <v/>
      </c>
      <c r="BH17" s="1"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1"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7" s="1" t="str">
        <f>IF(ISBLANK(Values!E16),"","No")</f>
        <v/>
      </c>
      <c r="DA17" s="1" t="str">
        <f>IF(ISBLANK(Values!E16),"","No")</f>
        <v/>
      </c>
      <c r="DO17" s="1" t="str">
        <f>IF(ISBLANK(Values!E16),"","Parts")</f>
        <v/>
      </c>
      <c r="DP17" s="1" t="str">
        <f>IF(ISBLANK(Values!E16),"",Values!$B$31)</f>
        <v/>
      </c>
      <c r="DY17" t="str">
        <f>IF(ISBLANK(Values!$E16), "", "not_applicable")</f>
        <v/>
      </c>
      <c r="EI17" s="1" t="str">
        <f>IF(ISBLANK(Values!E16),"",Values!$B$31)</f>
        <v/>
      </c>
      <c r="ES17" s="1" t="str">
        <f>IF(ISBLANK(Values!E16),"","Amazon Tellus UPS")</f>
        <v/>
      </c>
      <c r="EV17" s="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7"/>
      <c r="FP17" s="62"/>
      <c r="FQ17" s="62"/>
      <c r="FR17" s="62"/>
      <c r="FS17" s="62"/>
      <c r="FT17" s="62"/>
      <c r="FU17" s="62"/>
      <c r="FV17" s="62"/>
      <c r="GK17" s="66" t="str">
        <f>K17</f>
        <v/>
      </c>
    </row>
    <row r="18" spans="1:193" ht="17" x14ac:dyDescent="0.2">
      <c r="A18" s="1" t="str">
        <f>IF(ISBLANK(Values!E17),"",IF(Values!$B$37="EU","computercomponent","computer"))</f>
        <v/>
      </c>
      <c r="B18" s="33" t="str">
        <f>IF(ISBLANK(Values!E17),"",Values!F17)</f>
        <v/>
      </c>
      <c r="C18" s="29" t="str">
        <f>IF(ISBLANK(Values!E17),"","TellusRem")</f>
        <v/>
      </c>
      <c r="D18" s="28" t="str">
        <f>IF(ISBLANK(Values!E17),"",Values!E17)</f>
        <v/>
      </c>
      <c r="E18" s="1" t="str">
        <f>IF(ISBLANK(Values!E17),"","EAN")</f>
        <v/>
      </c>
      <c r="F18" s="27" t="str">
        <f>IF(ISBLANK(Values!E17),"",IF(Values!J17, SUBSTITUTE(Values!$B$1, "{language}", Values!H17) &amp; " " &amp;Values!$B$3, SUBSTITUTE(Values!$B$2, "{language}", Values!$H17) &amp; " " &amp;Values!$B$3))</f>
        <v/>
      </c>
      <c r="G18" s="29" t="str">
        <f>IF(ISBLANK(Values!E17),"","TellusRem")</f>
        <v/>
      </c>
      <c r="H18" s="1" t="str">
        <f>IF(ISBLANK(Values!E17),"",Values!$B$16)</f>
        <v/>
      </c>
      <c r="I18" s="1" t="str">
        <f>IF(ISBLANK(Values!E17),"","4730574031")</f>
        <v/>
      </c>
      <c r="J18" s="31" t="str">
        <f>IF(ISBLANK(Values!E17),"",Values!F17 )</f>
        <v/>
      </c>
      <c r="K18" s="27" t="str">
        <f>IF(IF(ISBLANK(Values!E17),"",IF(Values!J17, Values!$B$4, Values!$B$5))=0,"",IF(ISBLANK(Values!E17),"",IF(Values!J17, Values!$B$4, Values!$B$5)))</f>
        <v/>
      </c>
      <c r="L18" s="27" t="str">
        <f>IF(ISBLANK(Values!E17),"",IF($CO18="DEFAULT", Values!$B$18, ""))</f>
        <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
      </c>
      <c r="X18" s="29" t="str">
        <f>IF(ISBLANK(Values!E17),"",Values!$B$13)</f>
        <v/>
      </c>
      <c r="Y18" s="31" t="str">
        <f>IF(ISBLANK(Values!E17),"","Size-Color")</f>
        <v/>
      </c>
      <c r="Z18" s="29" t="str">
        <f>IF(ISBLANK(Values!E17),"","variation")</f>
        <v/>
      </c>
      <c r="AA18" s="1" t="str">
        <f>IF(ISBLANK(Values!E17),"",Values!$B$20)</f>
        <v/>
      </c>
      <c r="AB18" s="1" t="str">
        <f>IF(ISBLANK(Values!E17),"",Values!$B$29)</f>
        <v/>
      </c>
      <c r="AI18" s="34" t="str">
        <f>IF(ISBLANK(Values!E17),"",IF(Values!I17,Values!$B$23,Values!$B$33))</f>
        <v/>
      </c>
      <c r="AJ18" s="3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7" t="str">
        <f>IF(ISBLANK(Values!E17),"",Values!H17)</f>
        <v/>
      </c>
      <c r="AV18" s="1" t="str">
        <f>IF(ISBLANK(Values!E17),"",IF(Values!J17,"Backlit", "Non-Backlit"))</f>
        <v/>
      </c>
      <c r="AW18"/>
      <c r="BE18" s="1" t="str">
        <f>IF(ISBLANK(Values!E17),"","Professional Audience")</f>
        <v/>
      </c>
      <c r="BF18" s="1" t="str">
        <f>IF(ISBLANK(Values!E17),"","Consumer Audience")</f>
        <v/>
      </c>
      <c r="BG18" s="1" t="str">
        <f>IF(ISBLANK(Values!E17),"","Adults")</f>
        <v/>
      </c>
      <c r="BH18" s="1"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1"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8" s="1" t="str">
        <f>IF(ISBLANK(Values!E17),"","No")</f>
        <v/>
      </c>
      <c r="DA18" s="1" t="str">
        <f>IF(ISBLANK(Values!E17),"","No")</f>
        <v/>
      </c>
      <c r="DO18" s="1" t="str">
        <f>IF(ISBLANK(Values!E17),"","Parts")</f>
        <v/>
      </c>
      <c r="DP18" s="1" t="str">
        <f>IF(ISBLANK(Values!E17),"",Values!$B$31)</f>
        <v/>
      </c>
      <c r="DY18" t="str">
        <f>IF(ISBLANK(Values!$E17), "", "not_applicable")</f>
        <v/>
      </c>
      <c r="EI18" s="1" t="str">
        <f>IF(ISBLANK(Values!E17),"",Values!$B$31)</f>
        <v/>
      </c>
      <c r="ES18" s="1" t="str">
        <f>IF(ISBLANK(Values!E17),"","Amazon Tellus UPS")</f>
        <v/>
      </c>
      <c r="EV18" s="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7"/>
      <c r="FP18" s="62"/>
      <c r="FQ18" s="62"/>
      <c r="FR18" s="62"/>
      <c r="FS18" s="62"/>
      <c r="FT18" s="62"/>
      <c r="FU18" s="62"/>
      <c r="FV18" s="62"/>
      <c r="GK18" s="66" t="str">
        <f>K18</f>
        <v/>
      </c>
    </row>
    <row r="19" spans="1:193" ht="17" x14ac:dyDescent="0.2">
      <c r="A19" s="1" t="str">
        <f>IF(ISBLANK(Values!E18),"",IF(Values!$B$37="EU","computercomponent","computer"))</f>
        <v/>
      </c>
      <c r="B19" s="33" t="str">
        <f>IF(ISBLANK(Values!E18),"",Values!F18)</f>
        <v/>
      </c>
      <c r="C19" s="29" t="str">
        <f>IF(ISBLANK(Values!E18),"","TellusRem")</f>
        <v/>
      </c>
      <c r="D19" s="28" t="str">
        <f>IF(ISBLANK(Values!E18),"",Values!E18)</f>
        <v/>
      </c>
      <c r="E19" s="1" t="str">
        <f>IF(ISBLANK(Values!E18),"","EAN")</f>
        <v/>
      </c>
      <c r="F19" s="27" t="str">
        <f>IF(ISBLANK(Values!E18),"",IF(Values!J18, SUBSTITUTE(Values!$B$1, "{language}", Values!H18) &amp; " " &amp;Values!$B$3, SUBSTITUTE(Values!$B$2, "{language}", Values!$H18) &amp; " " &amp;Values!$B$3))</f>
        <v/>
      </c>
      <c r="G19" s="29" t="str">
        <f>IF(ISBLANK(Values!E18),"","TellusRem")</f>
        <v/>
      </c>
      <c r="H19" s="1" t="str">
        <f>IF(ISBLANK(Values!E18),"",Values!$B$16)</f>
        <v/>
      </c>
      <c r="I19" s="1" t="str">
        <f>IF(ISBLANK(Values!E18),"","4730574031")</f>
        <v/>
      </c>
      <c r="J19" s="31" t="str">
        <f>IF(ISBLANK(Values!E18),"",Values!F18 )</f>
        <v/>
      </c>
      <c r="K19" s="27" t="str">
        <f>IF(IF(ISBLANK(Values!E18),"",IF(Values!J18, Values!$B$4, Values!$B$5))=0,"",IF(ISBLANK(Values!E18),"",IF(Values!J18, Values!$B$4, Values!$B$5)))</f>
        <v/>
      </c>
      <c r="L19" s="27" t="str">
        <f>IF(ISBLANK(Values!E18),"",IF($CO19="DEFAULT", Values!$B$18, ""))</f>
        <v/>
      </c>
      <c r="M19" s="27" t="str">
        <f>IF(ISBLANK(Values!E18),"",Values!$M18)</f>
        <v/>
      </c>
      <c r="N19" s="27" t="str">
        <f>IF(ISBLANK(Values!$F18),"",Values!N18)</f>
        <v/>
      </c>
      <c r="O19" s="27" t="str">
        <f>IF(ISBLANK(Values!$F18),"",Values!O18)</f>
        <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
      </c>
      <c r="X19" s="29" t="str">
        <f>IF(ISBLANK(Values!E18),"",Values!$B$13)</f>
        <v/>
      </c>
      <c r="Y19" s="31" t="str">
        <f>IF(ISBLANK(Values!E18),"","Size-Color")</f>
        <v/>
      </c>
      <c r="Z19" s="29" t="str">
        <f>IF(ISBLANK(Values!E18),"","variation")</f>
        <v/>
      </c>
      <c r="AA19" s="1" t="str">
        <f>IF(ISBLANK(Values!E18),"",Values!$B$20)</f>
        <v/>
      </c>
      <c r="AB19" s="1" t="str">
        <f>IF(ISBLANK(Values!E18),"",Values!$B$29)</f>
        <v/>
      </c>
      <c r="AI19" s="34" t="str">
        <f>IF(ISBLANK(Values!E18),"",IF(Values!I18,Values!$B$23,Values!$B$33))</f>
        <v/>
      </c>
      <c r="AJ19" s="3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7" t="str">
        <f>IF(ISBLANK(Values!E18),"",Values!H18)</f>
        <v/>
      </c>
      <c r="AV19" s="1" t="str">
        <f>IF(ISBLANK(Values!E18),"",IF(Values!J18,"Backlit", "Non-Backlit"))</f>
        <v/>
      </c>
      <c r="AW19"/>
      <c r="BE19" s="1" t="str">
        <f>IF(ISBLANK(Values!E18),"","Professional Audience")</f>
        <v/>
      </c>
      <c r="BF19" s="1" t="str">
        <f>IF(ISBLANK(Values!E18),"","Consumer Audience")</f>
        <v/>
      </c>
      <c r="BG19" s="1" t="str">
        <f>IF(ISBLANK(Values!E18),"","Adults")</f>
        <v/>
      </c>
      <c r="BH19" s="1"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9" s="1" t="str">
        <f>IF(ISBLANK(Values!E18),"","No")</f>
        <v/>
      </c>
      <c r="DA19" s="1" t="str">
        <f>IF(ISBLANK(Values!E18),"","No")</f>
        <v/>
      </c>
      <c r="DO19" s="1" t="str">
        <f>IF(ISBLANK(Values!E18),"","Parts")</f>
        <v/>
      </c>
      <c r="DP19" s="1" t="str">
        <f>IF(ISBLANK(Values!E18),"",Values!$B$31)</f>
        <v/>
      </c>
      <c r="DY19" t="str">
        <f>IF(ISBLANK(Values!$E18), "", "not_applicable")</f>
        <v/>
      </c>
      <c r="EI19" s="1" t="str">
        <f>IF(ISBLANK(Values!E18),"",Values!$B$31)</f>
        <v/>
      </c>
      <c r="ES19" s="1" t="str">
        <f>IF(ISBLANK(Values!E18),"","Amazon Tellus UPS")</f>
        <v/>
      </c>
      <c r="EV19" s="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7"/>
      <c r="FP19" s="62"/>
      <c r="FQ19" s="62"/>
      <c r="FR19" s="62"/>
      <c r="FS19" s="62"/>
      <c r="FT19" s="62"/>
      <c r="FU19" s="62"/>
      <c r="FV19" s="62"/>
      <c r="GK19" s="66" t="str">
        <f>K19</f>
        <v/>
      </c>
    </row>
    <row r="20" spans="1:193" ht="17" x14ac:dyDescent="0.2">
      <c r="A20" s="1" t="str">
        <f>IF(ISBLANK(Values!E19),"",IF(Values!$B$37="EU","computercomponent","computer"))</f>
        <v/>
      </c>
      <c r="B20" s="33" t="str">
        <f>IF(ISBLANK(Values!E19),"",Values!F19)</f>
        <v/>
      </c>
      <c r="C20" s="29" t="str">
        <f>IF(ISBLANK(Values!E19),"","TellusRem")</f>
        <v/>
      </c>
      <c r="D20" s="28" t="str">
        <f>IF(ISBLANK(Values!E19),"",Values!E19)</f>
        <v/>
      </c>
      <c r="E20" s="1" t="str">
        <f>IF(ISBLANK(Values!E19),"","EAN")</f>
        <v/>
      </c>
      <c r="F20" s="27" t="str">
        <f>IF(ISBLANK(Values!E19),"",IF(Values!J19, SUBSTITUTE(Values!$B$1, "{language}", Values!H19) &amp; " " &amp;Values!$B$3, SUBSTITUTE(Values!$B$2, "{language}", Values!$H19) &amp; " " &amp;Values!$B$3))</f>
        <v/>
      </c>
      <c r="G20" s="29" t="str">
        <f>IF(ISBLANK(Values!E19),"","TellusRem")</f>
        <v/>
      </c>
      <c r="H20" s="1" t="str">
        <f>IF(ISBLANK(Values!E19),"",Values!$B$16)</f>
        <v/>
      </c>
      <c r="I20" s="1" t="str">
        <f>IF(ISBLANK(Values!E19),"","4730574031")</f>
        <v/>
      </c>
      <c r="J20" s="31" t="str">
        <f>IF(ISBLANK(Values!E19),"",Values!F19 )</f>
        <v/>
      </c>
      <c r="K20" s="27" t="str">
        <f>IF(IF(ISBLANK(Values!E19),"",IF(Values!J19, Values!$B$4, Values!$B$5))=0,"",IF(ISBLANK(Values!E19),"",IF(Values!J19, Values!$B$4, Values!$B$5)))</f>
        <v/>
      </c>
      <c r="L20" s="27" t="str">
        <f>IF(ISBLANK(Values!E19),"",IF($CO20="DEFAULT", Values!$B$18, ""))</f>
        <v/>
      </c>
      <c r="M20" s="27" t="str">
        <f>IF(ISBLANK(Values!E19),"",Values!$M19)</f>
        <v/>
      </c>
      <c r="N20" s="27" t="str">
        <f>IF(ISBLANK(Values!$F19),"",Values!N19)</f>
        <v/>
      </c>
      <c r="O20" s="27" t="str">
        <f>IF(ISBLANK(Values!$F19),"",Values!O19)</f>
        <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
      </c>
      <c r="X20" s="29" t="str">
        <f>IF(ISBLANK(Values!E19),"",Values!$B$13)</f>
        <v/>
      </c>
      <c r="Y20" s="31" t="str">
        <f>IF(ISBLANK(Values!E19),"","Size-Color")</f>
        <v/>
      </c>
      <c r="Z20" s="29" t="str">
        <f>IF(ISBLANK(Values!E19),"","variation")</f>
        <v/>
      </c>
      <c r="AA20" s="1" t="str">
        <f>IF(ISBLANK(Values!E19),"",Values!$B$20)</f>
        <v/>
      </c>
      <c r="AB20" s="1" t="str">
        <f>IF(ISBLANK(Values!E19),"",Values!$B$29)</f>
        <v/>
      </c>
      <c r="AI20" s="34" t="str">
        <f>IF(ISBLANK(Values!E19),"",IF(Values!I19,Values!$B$23,Values!$B$33))</f>
        <v/>
      </c>
      <c r="AJ20" s="3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7" t="str">
        <f>IF(ISBLANK(Values!E19),"",Values!H19)</f>
        <v/>
      </c>
      <c r="AV20" s="1" t="str">
        <f>IF(ISBLANK(Values!E19),"",IF(Values!J19,"Backlit", "Non-Backlit"))</f>
        <v/>
      </c>
      <c r="AW20"/>
      <c r="BE20" s="1" t="str">
        <f>IF(ISBLANK(Values!E19),"","Professional Audience")</f>
        <v/>
      </c>
      <c r="BF20" s="1" t="str">
        <f>IF(ISBLANK(Values!E19),"","Consumer Audience")</f>
        <v/>
      </c>
      <c r="BG20" s="1" t="str">
        <f>IF(ISBLANK(Values!E19),"","Adults")</f>
        <v/>
      </c>
      <c r="BH20" s="1"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0" s="1" t="str">
        <f>IF(ISBLANK(Values!E19),"","No")</f>
        <v/>
      </c>
      <c r="DA20" s="1" t="str">
        <f>IF(ISBLANK(Values!E19),"","No")</f>
        <v/>
      </c>
      <c r="DO20" s="1" t="str">
        <f>IF(ISBLANK(Values!E19),"","Parts")</f>
        <v/>
      </c>
      <c r="DP20" s="1" t="str">
        <f>IF(ISBLANK(Values!E19),"",Values!$B$31)</f>
        <v/>
      </c>
      <c r="DY20" t="str">
        <f>IF(ISBLANK(Values!$E19), "", "not_applicable")</f>
        <v/>
      </c>
      <c r="EI20" s="1" t="str">
        <f>IF(ISBLANK(Values!E19),"",Values!$B$31)</f>
        <v/>
      </c>
      <c r="ES20" s="1" t="str">
        <f>IF(ISBLANK(Values!E19),"","Amazon Tellus UPS")</f>
        <v/>
      </c>
      <c r="EV20" s="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7"/>
      <c r="FP20" s="62"/>
      <c r="FQ20" s="62"/>
      <c r="FR20" s="62"/>
      <c r="FS20" s="62"/>
      <c r="FT20" s="62"/>
      <c r="FU20" s="62"/>
      <c r="FV20" s="62"/>
      <c r="GK20" s="66" t="str">
        <f>K20</f>
        <v/>
      </c>
    </row>
    <row r="21" spans="1:193" ht="17" x14ac:dyDescent="0.2">
      <c r="A21" s="1" t="str">
        <f>IF(ISBLANK(Values!E20),"",IF(Values!$B$37="EU","computercomponent","computer"))</f>
        <v/>
      </c>
      <c r="B21" s="33" t="str">
        <f>IF(ISBLANK(Values!E20),"",Values!F20)</f>
        <v/>
      </c>
      <c r="C21" s="29" t="str">
        <f>IF(ISBLANK(Values!E20),"","TellusRem")</f>
        <v/>
      </c>
      <c r="D21" s="28" t="str">
        <f>IF(ISBLANK(Values!E20),"",Values!E20)</f>
        <v/>
      </c>
      <c r="E21" s="1" t="str">
        <f>IF(ISBLANK(Values!E20),"","EAN")</f>
        <v/>
      </c>
      <c r="F21" s="27" t="str">
        <f>IF(ISBLANK(Values!E20),"",IF(Values!J20, SUBSTITUTE(Values!$B$1, "{language}", Values!H20) &amp; " " &amp;Values!$B$3, SUBSTITUTE(Values!$B$2, "{language}", Values!$H20) &amp; " " &amp;Values!$B$3))</f>
        <v/>
      </c>
      <c r="G21" s="29" t="str">
        <f>IF(ISBLANK(Values!E20),"","TellusRem")</f>
        <v/>
      </c>
      <c r="H21" s="1" t="str">
        <f>IF(ISBLANK(Values!E20),"",Values!$B$16)</f>
        <v/>
      </c>
      <c r="I21" s="1" t="str">
        <f>IF(ISBLANK(Values!E20),"","4730574031")</f>
        <v/>
      </c>
      <c r="J21" s="31" t="str">
        <f>IF(ISBLANK(Values!E20),"",Values!F20 )</f>
        <v/>
      </c>
      <c r="K21" s="27" t="str">
        <f>IF(IF(ISBLANK(Values!E20),"",IF(Values!J20, Values!$B$4, Values!$B$5))=0,"",IF(ISBLANK(Values!E20),"",IF(Values!J20, Values!$B$4, Values!$B$5)))</f>
        <v/>
      </c>
      <c r="L21" s="27" t="str">
        <f>IF(ISBLANK(Values!E20),"",IF($CO21="DEFAULT", Values!$B$18, ""))</f>
        <v/>
      </c>
      <c r="M21" s="27" t="str">
        <f>IF(ISBLANK(Values!E20),"",Values!$M20)</f>
        <v/>
      </c>
      <c r="N21" s="27" t="str">
        <f>IF(ISBLANK(Values!$F20),"",Values!N20)</f>
        <v/>
      </c>
      <c r="O21" s="27" t="str">
        <f>IF(ISBLANK(Values!$F20),"",Values!O20)</f>
        <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
      </c>
      <c r="X21" s="29" t="str">
        <f>IF(ISBLANK(Values!E20),"",Values!$B$13)</f>
        <v/>
      </c>
      <c r="Y21" s="31" t="str">
        <f>IF(ISBLANK(Values!E20),"","Size-Color")</f>
        <v/>
      </c>
      <c r="Z21" s="29" t="str">
        <f>IF(ISBLANK(Values!E20),"","variation")</f>
        <v/>
      </c>
      <c r="AA21" s="1" t="str">
        <f>IF(ISBLANK(Values!E20),"",Values!$B$20)</f>
        <v/>
      </c>
      <c r="AB21" s="1" t="str">
        <f>IF(ISBLANK(Values!E20),"",Values!$B$29)</f>
        <v/>
      </c>
      <c r="AI21" s="34" t="str">
        <f>IF(ISBLANK(Values!E20),"",IF(Values!I20,Values!$B$23,Values!$B$33))</f>
        <v/>
      </c>
      <c r="AJ21" s="3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7" t="str">
        <f>IF(ISBLANK(Values!E20),"",Values!H20)</f>
        <v/>
      </c>
      <c r="AV21" s="1" t="str">
        <f>IF(ISBLANK(Values!E20),"",IF(Values!J20,"Backlit", "Non-Backlit"))</f>
        <v/>
      </c>
      <c r="AW21"/>
      <c r="BE21" s="1" t="str">
        <f>IF(ISBLANK(Values!E20),"","Professional Audience")</f>
        <v/>
      </c>
      <c r="BF21" s="1" t="str">
        <f>IF(ISBLANK(Values!E20),"","Consumer Audience")</f>
        <v/>
      </c>
      <c r="BG21" s="1" t="str">
        <f>IF(ISBLANK(Values!E20),"","Adults")</f>
        <v/>
      </c>
      <c r="BH21" s="1"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1"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1" s="1" t="str">
        <f>IF(ISBLANK(Values!E20),"","No")</f>
        <v/>
      </c>
      <c r="DA21" s="1" t="str">
        <f>IF(ISBLANK(Values!E20),"","No")</f>
        <v/>
      </c>
      <c r="DO21" s="1" t="str">
        <f>IF(ISBLANK(Values!E20),"","Parts")</f>
        <v/>
      </c>
      <c r="DP21" s="1" t="str">
        <f>IF(ISBLANK(Values!E20),"",Values!$B$31)</f>
        <v/>
      </c>
      <c r="DY21" t="str">
        <f>IF(ISBLANK(Values!$E20), "", "not_applicable")</f>
        <v/>
      </c>
      <c r="EI21" s="1" t="str">
        <f>IF(ISBLANK(Values!E20),"",Values!$B$31)</f>
        <v/>
      </c>
      <c r="ES21" s="1" t="str">
        <f>IF(ISBLANK(Values!E20),"","Amazon Tellus UPS")</f>
        <v/>
      </c>
      <c r="EV21" s="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7"/>
      <c r="FP21" s="62"/>
      <c r="FQ21" s="62"/>
      <c r="FR21" s="62"/>
      <c r="FS21" s="62"/>
      <c r="FT21" s="62"/>
      <c r="FU21" s="62"/>
      <c r="FV21" s="62"/>
      <c r="GK21" s="66" t="str">
        <f>K21</f>
        <v/>
      </c>
    </row>
    <row r="22" spans="1:193" ht="17" x14ac:dyDescent="0.2">
      <c r="A22" s="1" t="str">
        <f>IF(ISBLANK(Values!E21),"",IF(Values!$B$37="EU","computercomponent","computer"))</f>
        <v/>
      </c>
      <c r="B22" s="33" t="str">
        <f>IF(ISBLANK(Values!E21),"",Values!F21)</f>
        <v/>
      </c>
      <c r="C22" s="29" t="str">
        <f>IF(ISBLANK(Values!E21),"","TellusRem")</f>
        <v/>
      </c>
      <c r="D22" s="28" t="str">
        <f>IF(ISBLANK(Values!E21),"",Values!E21)</f>
        <v/>
      </c>
      <c r="E22" s="1" t="str">
        <f>IF(ISBLANK(Values!E21),"","EAN")</f>
        <v/>
      </c>
      <c r="F22" s="27" t="str">
        <f>IF(ISBLANK(Values!E21),"",IF(Values!J21, SUBSTITUTE(Values!$B$1, "{language}", Values!H21) &amp; " " &amp;Values!$B$3, SUBSTITUTE(Values!$B$2, "{language}", Values!$H21) &amp; " " &amp;Values!$B$3))</f>
        <v/>
      </c>
      <c r="G22" s="29" t="str">
        <f>IF(ISBLANK(Values!E21),"","TellusRem")</f>
        <v/>
      </c>
      <c r="H22" s="1" t="str">
        <f>IF(ISBLANK(Values!E21),"",Values!$B$16)</f>
        <v/>
      </c>
      <c r="I22" s="1" t="str">
        <f>IF(ISBLANK(Values!E21),"","4730574031")</f>
        <v/>
      </c>
      <c r="J22" s="31" t="str">
        <f>IF(ISBLANK(Values!E21),"",Values!F21 )</f>
        <v/>
      </c>
      <c r="K22" s="27" t="str">
        <f>IF(IF(ISBLANK(Values!E21),"",IF(Values!J21, Values!$B$4, Values!$B$5))=0,"",IF(ISBLANK(Values!E21),"",IF(Values!J21, Values!$B$4, Values!$B$5)))</f>
        <v/>
      </c>
      <c r="L22" s="27" t="str">
        <f>IF(ISBLANK(Values!E21),"",IF($CO22="DEFAULT", Values!$B$18, ""))</f>
        <v/>
      </c>
      <c r="M22" s="27" t="str">
        <f>IF(ISBLANK(Values!E21),"",Values!$M21)</f>
        <v/>
      </c>
      <c r="N22" s="27" t="str">
        <f>IF(ISBLANK(Values!$F21),"",Values!N21)</f>
        <v/>
      </c>
      <c r="O22" s="27" t="str">
        <f>IF(ISBLANK(Values!$F21),"",Values!O21)</f>
        <v/>
      </c>
      <c r="P22" s="27" t="str">
        <f>IF(ISBLANK(Values!$F21),"",Values!P21)</f>
        <v/>
      </c>
      <c r="Q22" s="27" t="str">
        <f>IF(ISBLANK(Values!$F21),"",Values!Q21)</f>
        <v/>
      </c>
      <c r="R22" s="27" t="str">
        <f>IF(ISBLANK(Values!$F21),"",Values!R21)</f>
        <v/>
      </c>
      <c r="S22" s="27" t="str">
        <f>IF(ISBLANK(Values!$F21),"",Values!S21)</f>
        <v/>
      </c>
      <c r="T22" s="27" t="str">
        <f>IF(ISBLANK(Values!$F21),"",Values!T21)</f>
        <v/>
      </c>
      <c r="U22" s="27" t="str">
        <f>IF(ISBLANK(Values!$F21),"",Values!U21)</f>
        <v/>
      </c>
      <c r="W22" s="29" t="str">
        <f>IF(ISBLANK(Values!E21),"","Child")</f>
        <v/>
      </c>
      <c r="X22" s="29" t="str">
        <f>IF(ISBLANK(Values!E21),"",Values!$B$13)</f>
        <v/>
      </c>
      <c r="Y22" s="31" t="str">
        <f>IF(ISBLANK(Values!E21),"","Size-Color")</f>
        <v/>
      </c>
      <c r="Z22" s="29" t="str">
        <f>IF(ISBLANK(Values!E21),"","variation")</f>
        <v/>
      </c>
      <c r="AA22" s="1" t="str">
        <f>IF(ISBLANK(Values!E21),"",Values!$B$20)</f>
        <v/>
      </c>
      <c r="AB22" s="1" t="str">
        <f>IF(ISBLANK(Values!E21),"",Values!$B$29)</f>
        <v/>
      </c>
      <c r="AI22" s="34" t="str">
        <f>IF(ISBLANK(Values!E21),"",IF(Values!I21,Values!$B$23,Values!$B$33))</f>
        <v/>
      </c>
      <c r="AJ22" s="3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7" t="str">
        <f>IF(ISBLANK(Values!E21),"",Values!H21)</f>
        <v/>
      </c>
      <c r="AV22" s="1" t="str">
        <f>IF(ISBLANK(Values!E21),"",IF(Values!J21,"Backlit", "Non-Backlit"))</f>
        <v/>
      </c>
      <c r="AW22"/>
      <c r="BE22" s="1" t="str">
        <f>IF(ISBLANK(Values!E21),"","Professional Audience")</f>
        <v/>
      </c>
      <c r="BF22" s="1" t="str">
        <f>IF(ISBLANK(Values!E21),"","Consumer Audience")</f>
        <v/>
      </c>
      <c r="BG22" s="1" t="str">
        <f>IF(ISBLANK(Values!E21),"","Adults")</f>
        <v/>
      </c>
      <c r="BH22" s="1"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1"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2" s="1" t="str">
        <f>IF(ISBLANK(Values!E21),"","No")</f>
        <v/>
      </c>
      <c r="DA22" s="1" t="str">
        <f>IF(ISBLANK(Values!E21),"","No")</f>
        <v/>
      </c>
      <c r="DO22" s="1" t="str">
        <f>IF(ISBLANK(Values!E21),"","Parts")</f>
        <v/>
      </c>
      <c r="DP22" s="1" t="str">
        <f>IF(ISBLANK(Values!E21),"",Values!$B$31)</f>
        <v/>
      </c>
      <c r="DY22" t="str">
        <f>IF(ISBLANK(Values!$E21), "", "not_applicable")</f>
        <v/>
      </c>
      <c r="EI22" s="1" t="str">
        <f>IF(ISBLANK(Values!E21),"",Values!$B$31)</f>
        <v/>
      </c>
      <c r="ES22" s="1" t="str">
        <f>IF(ISBLANK(Values!E21),"","Amazon Tellus UPS")</f>
        <v/>
      </c>
      <c r="EV22" s="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7"/>
      <c r="FP22" s="62"/>
      <c r="FQ22" s="62"/>
      <c r="FR22" s="62"/>
      <c r="FS22" s="62"/>
      <c r="FT22" s="62"/>
      <c r="FU22" s="62"/>
      <c r="FV22" s="62"/>
      <c r="GK22" s="66" t="str">
        <f>K22</f>
        <v/>
      </c>
    </row>
    <row r="23" spans="1:193" s="35" customFormat="1" ht="17" x14ac:dyDescent="0.2">
      <c r="A23" s="1" t="str">
        <f>IF(ISBLANK(Values!E22),"",IF(Values!$B$37="EU","computercomponent","computer"))</f>
        <v/>
      </c>
      <c r="B23" s="33" t="str">
        <f>IF(ISBLANK(Values!E22),"",Values!F22)</f>
        <v/>
      </c>
      <c r="C23" s="29" t="str">
        <f>IF(ISBLANK(Values!E22),"","TellusRem")</f>
        <v/>
      </c>
      <c r="D23" s="28" t="str">
        <f>IF(ISBLANK(Values!E22),"",Values!E22)</f>
        <v/>
      </c>
      <c r="E23" s="1" t="str">
        <f>IF(ISBLANK(Values!E22),"","EAN")</f>
        <v/>
      </c>
      <c r="F23" s="27" t="str">
        <f>IF(ISBLANK(Values!E22),"",IF(Values!J22, SUBSTITUTE(Values!$B$1, "{language}", Values!H22) &amp; " " &amp;Values!$B$3, SUBSTITUTE(Values!$B$2, "{language}", Values!$H22) &amp; " " &amp;Values!$B$3))</f>
        <v/>
      </c>
      <c r="G23" s="29" t="str">
        <f>IF(ISBLANK(Values!E22),"","TellusRem")</f>
        <v/>
      </c>
      <c r="H23" s="1" t="str">
        <f>IF(ISBLANK(Values!E22),"",Values!$B$16)</f>
        <v/>
      </c>
      <c r="I23" s="1" t="str">
        <f>IF(ISBLANK(Values!E22),"","4730574031")</f>
        <v/>
      </c>
      <c r="J23" s="31" t="str">
        <f>IF(ISBLANK(Values!E22),"",Values!F22 )</f>
        <v/>
      </c>
      <c r="K23" s="27" t="str">
        <f>IF(IF(ISBLANK(Values!E22),"",IF(Values!J22, Values!$B$4, Values!$B$5))=0,"",IF(ISBLANK(Values!E22),"",IF(Values!J22, Values!$B$4, Values!$B$5)))</f>
        <v/>
      </c>
      <c r="L23" s="27" t="str">
        <f>IF(ISBLANK(Values!E22),"",IF($CO23="DEFAULT", Values!$B$18, ""))</f>
        <v/>
      </c>
      <c r="M23" s="27" t="str">
        <f>IF(ISBLANK(Values!E22),"",Values!$M22)</f>
        <v/>
      </c>
      <c r="N23" s="27" t="str">
        <f>IF(ISBLANK(Values!$F22),"",Values!N22)</f>
        <v/>
      </c>
      <c r="O23" s="27" t="str">
        <f>IF(ISBLANK(Values!$F22),"",Values!O22)</f>
        <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
      </c>
      <c r="X23" s="29" t="str">
        <f>IF(ISBLANK(Values!E22),"",Values!$B$13)</f>
        <v/>
      </c>
      <c r="Y23" s="31" t="str">
        <f>IF(ISBLANK(Values!E22),"","Size-Color")</f>
        <v/>
      </c>
      <c r="Z23" s="29" t="str">
        <f>IF(ISBLANK(Values!E22),"","variation")</f>
        <v/>
      </c>
      <c r="AA23" s="1" t="str">
        <f>IF(ISBLANK(Values!E22),"",Values!$B$20)</f>
        <v/>
      </c>
      <c r="AB23" s="1" t="str">
        <f>IF(ISBLANK(Values!E22),"",Values!$B$29)</f>
        <v/>
      </c>
      <c r="AC23" s="1"/>
      <c r="AD23" s="1"/>
      <c r="AE23" s="1"/>
      <c r="AF23" s="1"/>
      <c r="AG23" s="1"/>
      <c r="AH23" s="1"/>
      <c r="AI23" s="34" t="str">
        <f>IF(ISBLANK(Values!E22),"",IF(Values!I22,Values!$B$23,Values!$B$33))</f>
        <v/>
      </c>
      <c r="AJ23" s="3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7" t="str">
        <f>IF(ISBLANK(Values!E22),"",Values!H22)</f>
        <v/>
      </c>
      <c r="AU23" s="1"/>
      <c r="AV23" s="1" t="str">
        <f>IF(ISBLANK(Values!E22),"",IF(Values!J22,"Backlit", "Non-Backlit"))</f>
        <v/>
      </c>
      <c r="AW23"/>
      <c r="AX23" s="1"/>
      <c r="AY23" s="1"/>
      <c r="AZ23" s="1"/>
      <c r="BA23" s="1"/>
      <c r="BB23" s="1"/>
      <c r="BC23" s="1"/>
      <c r="BD23" s="1"/>
      <c r="BE23" s="1" t="str">
        <f>IF(ISBLANK(Values!E22),"","Professional Audience")</f>
        <v/>
      </c>
      <c r="BF23" s="1" t="str">
        <f>IF(ISBLANK(Values!E22),"","Consumer Audience")</f>
        <v/>
      </c>
      <c r="BG23" s="1" t="str">
        <f>IF(ISBLANK(Values!E22),"","Adults")</f>
        <v/>
      </c>
      <c r="BH23" s="1"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1" t="str">
        <f>IF(ISBLANK(Values!E22),"","Parts")</f>
        <v/>
      </c>
      <c r="DP23" s="1" t="str">
        <f>IF(ISBLANK(Values!E22),"",Values!$B$31)</f>
        <v/>
      </c>
      <c r="DQ23" s="1"/>
      <c r="DR23" s="1"/>
      <c r="DS23" s="1"/>
      <c r="DT23" s="1"/>
      <c r="DU23" s="1"/>
      <c r="DV23" s="1"/>
      <c r="DW23" s="1"/>
      <c r="DX23" s="1"/>
      <c r="DY23" t="str">
        <f>IF(ISBLANK(Values!$E22), "", "not_applicable")</f>
        <v/>
      </c>
      <c r="DZ23" s="1"/>
      <c r="EA23" s="1"/>
      <c r="EB23" s="1"/>
      <c r="EC23" s="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7"/>
      <c r="FP23" s="62"/>
      <c r="FQ23" s="62"/>
      <c r="FR23" s="62"/>
      <c r="FS23" s="62"/>
      <c r="FT23" s="62"/>
      <c r="FU23" s="62"/>
      <c r="FV23" s="62"/>
      <c r="FW23" s="1"/>
      <c r="FX23" s="1"/>
      <c r="FY23" s="1"/>
      <c r="FZ23" s="1"/>
      <c r="GA23" s="1"/>
      <c r="GB23" s="1"/>
      <c r="GC23" s="1"/>
      <c r="GD23" s="1"/>
      <c r="GE23" s="1"/>
      <c r="GF23" s="1"/>
      <c r="GG23" s="1"/>
      <c r="GH23" s="1"/>
      <c r="GI23" s="1"/>
      <c r="GJ23" s="1"/>
      <c r="GK23" s="67" t="str">
        <f>K23</f>
        <v/>
      </c>
    </row>
    <row r="24" spans="1:193" s="35" customFormat="1" ht="17" x14ac:dyDescent="0.2">
      <c r="A24" s="1" t="str">
        <f>IF(ISBLANK(Values!E23),"",IF(Values!$B$37="EU","computercomponent","computer"))</f>
        <v/>
      </c>
      <c r="B24" s="33" t="str">
        <f>IF(ISBLANK(Values!E23),"",Values!F23)</f>
        <v/>
      </c>
      <c r="C24" s="29" t="str">
        <f>IF(ISBLANK(Values!E23),"","TellusRem")</f>
        <v/>
      </c>
      <c r="D24" s="28" t="str">
        <f>IF(ISBLANK(Values!E23),"",Values!E23)</f>
        <v/>
      </c>
      <c r="E24" s="1" t="str">
        <f>IF(ISBLANK(Values!E23),"","EAN")</f>
        <v/>
      </c>
      <c r="F24" s="27" t="str">
        <f>IF(ISBLANK(Values!E23),"",IF(Values!J23, SUBSTITUTE(Values!$B$1, "{language}", Values!H23) &amp; " " &amp;Values!$B$3, SUBSTITUTE(Values!$B$2, "{language}", Values!$H23) &amp; " " &amp;Values!$B$3))</f>
        <v/>
      </c>
      <c r="G24" s="29" t="str">
        <f>IF(ISBLANK(Values!E23),"","TellusRem")</f>
        <v/>
      </c>
      <c r="H24" s="1" t="str">
        <f>IF(ISBLANK(Values!E23),"",Values!$B$16)</f>
        <v/>
      </c>
      <c r="I24" s="1" t="str">
        <f>IF(ISBLANK(Values!E23),"","4730574031")</f>
        <v/>
      </c>
      <c r="J24" s="31" t="str">
        <f>IF(ISBLANK(Values!E23),"",Values!F23 )</f>
        <v/>
      </c>
      <c r="K24" s="27" t="str">
        <f>IF(IF(ISBLANK(Values!E23),"",IF(Values!J23, Values!$B$4, Values!$B$5))=0,"",IF(ISBLANK(Values!E23),"",IF(Values!J23, Values!$B$4, Values!$B$5)))</f>
        <v/>
      </c>
      <c r="L24" s="27" t="str">
        <f>IF(ISBLANK(Values!E23),"",IF($CO24="DEFAULT", Values!$B$18, ""))</f>
        <v/>
      </c>
      <c r="M24" s="27" t="str">
        <f>IF(ISBLANK(Values!E23),"",Values!$M23)</f>
        <v/>
      </c>
      <c r="N24" s="27" t="str">
        <f>IF(ISBLANK(Values!$F23),"",Values!N23)</f>
        <v/>
      </c>
      <c r="O24" s="27" t="str">
        <f>IF(ISBLANK(Values!$F23),"",Values!O23)</f>
        <v/>
      </c>
      <c r="P24" s="27" t="str">
        <f>IF(ISBLANK(Values!$F23),"",Values!P23)</f>
        <v/>
      </c>
      <c r="Q24" s="27" t="str">
        <f>IF(ISBLANK(Values!$F23),"",Values!Q23)</f>
        <v/>
      </c>
      <c r="R24" s="27" t="str">
        <f>IF(ISBLANK(Values!$F23),"",Values!R23)</f>
        <v/>
      </c>
      <c r="S24" s="27" t="str">
        <f>IF(ISBLANK(Values!$F23),"",Values!S23)</f>
        <v/>
      </c>
      <c r="T24" s="27" t="str">
        <f>IF(ISBLANK(Values!$F23),"",Values!T23)</f>
        <v/>
      </c>
      <c r="U24" s="27" t="str">
        <f>IF(ISBLANK(Values!$F23),"",Values!U23)</f>
        <v/>
      </c>
      <c r="V24" s="1"/>
      <c r="W24" s="29" t="str">
        <f>IF(ISBLANK(Values!E23),"","Child")</f>
        <v/>
      </c>
      <c r="X24" s="29" t="str">
        <f>IF(ISBLANK(Values!E23),"",Values!$B$13)</f>
        <v/>
      </c>
      <c r="Y24" s="31" t="str">
        <f>IF(ISBLANK(Values!E23),"","Size-Color")</f>
        <v/>
      </c>
      <c r="Z24" s="29" t="str">
        <f>IF(ISBLANK(Values!E23),"","variation")</f>
        <v/>
      </c>
      <c r="AA24" s="1" t="str">
        <f>IF(ISBLANK(Values!E23),"",Values!$B$20)</f>
        <v/>
      </c>
      <c r="AB24" s="1" t="str">
        <f>IF(ISBLANK(Values!E23),"",Values!$B$29)</f>
        <v/>
      </c>
      <c r="AC24" s="1"/>
      <c r="AD24" s="1"/>
      <c r="AE24" s="1"/>
      <c r="AF24" s="1"/>
      <c r="AG24" s="1"/>
      <c r="AH24" s="1"/>
      <c r="AI24" s="34" t="str">
        <f>IF(ISBLANK(Values!E23),"",IF(Values!I23,Values!$B$23,Values!$B$33))</f>
        <v/>
      </c>
      <c r="AJ24" s="3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7" t="str">
        <f>IF(ISBLANK(Values!E23),"",Values!H23)</f>
        <v/>
      </c>
      <c r="AU24" s="1"/>
      <c r="AV24" s="1" t="str">
        <f>IF(ISBLANK(Values!E23),"",IF(Values!J23,"Backlit", "Non-Backlit"))</f>
        <v/>
      </c>
      <c r="AW24"/>
      <c r="AX24" s="1"/>
      <c r="AY24" s="1"/>
      <c r="AZ24" s="1"/>
      <c r="BA24" s="1"/>
      <c r="BB24" s="1"/>
      <c r="BC24" s="1"/>
      <c r="BD24" s="1"/>
      <c r="BE24" s="1" t="str">
        <f>IF(ISBLANK(Values!E23),"","Professional Audience")</f>
        <v/>
      </c>
      <c r="BF24" s="1" t="str">
        <f>IF(ISBLANK(Values!E23),"","Consumer Audience")</f>
        <v/>
      </c>
      <c r="BG24" s="1" t="str">
        <f>IF(ISBLANK(Values!E23),"","Adults")</f>
        <v/>
      </c>
      <c r="BH24" s="1"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1"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1" t="str">
        <f>IF(ISBLANK(Values!E23),"","Parts")</f>
        <v/>
      </c>
      <c r="DP24" s="1" t="str">
        <f>IF(ISBLANK(Values!E23),"",Values!$B$31)</f>
        <v/>
      </c>
      <c r="DQ24" s="1"/>
      <c r="DR24" s="1"/>
      <c r="DS24" s="1"/>
      <c r="DT24" s="1"/>
      <c r="DU24" s="1"/>
      <c r="DV24" s="1"/>
      <c r="DW24" s="1"/>
      <c r="DX24" s="1"/>
      <c r="DY24" t="str">
        <f>IF(ISBLANK(Values!$E23), "", "not_applicable")</f>
        <v/>
      </c>
      <c r="DZ24" s="1"/>
      <c r="EA24" s="1"/>
      <c r="EB24" s="1"/>
      <c r="EC24" s="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7"/>
      <c r="FP24" s="62"/>
      <c r="FQ24" s="62"/>
      <c r="FR24" s="62"/>
      <c r="FS24" s="62"/>
      <c r="FT24" s="62"/>
      <c r="FU24" s="62"/>
      <c r="FV24" s="62"/>
      <c r="FW24" s="1"/>
      <c r="FX24" s="1"/>
      <c r="FY24" s="1"/>
      <c r="FZ24" s="1"/>
      <c r="GA24" s="1"/>
      <c r="GB24" s="1"/>
      <c r="GC24" s="1"/>
      <c r="GD24" s="1"/>
      <c r="GE24" s="1"/>
      <c r="GF24" s="1"/>
      <c r="GG24" s="1"/>
      <c r="GH24" s="1"/>
      <c r="GI24" s="1"/>
      <c r="GJ24" s="1"/>
      <c r="GK24" s="67" t="str">
        <f>K24</f>
        <v/>
      </c>
    </row>
    <row r="25" spans="1:193" s="35" customFormat="1" ht="17" x14ac:dyDescent="0.2">
      <c r="A25" s="1" t="str">
        <f>IF(ISBLANK(Values!E24),"",IF(Values!$B$37="EU","computercomponent","computer"))</f>
        <v>computercomponent</v>
      </c>
      <c r="B25" s="33" t="str">
        <f>IF(ISBLANK(Values!E24),"",Values!F24)</f>
        <v>Lenovo T440 RG - DE</v>
      </c>
      <c r="C25" s="29" t="str">
        <f>IF(ISBLANK(Values!E24),"","TellusRem")</f>
        <v>TellusRem</v>
      </c>
      <c r="D25" s="28">
        <f>IF(ISBLANK(Values!E24),"",Values!E24)</f>
        <v>5714401441014</v>
      </c>
      <c r="E25" s="1" t="str">
        <f>IF(ISBLANK(Values!E24),"","EAN")</f>
        <v>EAN</v>
      </c>
      <c r="F25" s="27" t="str">
        <f>IF(ISBLANK(Values!E24),"",IF(Values!J24, SUBSTITUTE(Values!$B$1, "{language}", Values!H24) &amp; " " &amp;Values!$B$3, SUBSTITUTE(Values!$B$2, "{language}", Values!$H24) &amp; " " &amp;Values!$B$3))</f>
        <v>sostituzione della tastiera Tedesco non retroilluminata per Lenovo Thinkpad T431 T431S E431 T440 T440P T440S E440 L440 T450 T450S T460 L450 T440E</v>
      </c>
      <c r="G25" s="29" t="str">
        <f>IF(ISBLANK(Values!E24),"","TellusRem")</f>
        <v>TellusRem</v>
      </c>
      <c r="H25" s="1" t="str">
        <f>IF(ISBLANK(Values!E24),"",Values!$B$16)</f>
        <v>computer-keyboards</v>
      </c>
      <c r="I25" s="1" t="str">
        <f>IF(ISBLANK(Values!E24),"","4730574031")</f>
        <v>4730574031</v>
      </c>
      <c r="J25" s="31" t="str">
        <f>IF(ISBLANK(Values!E24),"",Values!F24 )</f>
        <v>Lenovo T440 RG - DE</v>
      </c>
      <c r="K25" s="27">
        <f>IF(IF(ISBLANK(Values!E24),"",IF(Values!J24, Values!$B$4, Values!$B$5))=0,"",IF(ISBLANK(Values!E24),"",IF(Values!J24, Values!$B$4, Values!$B$5)))</f>
        <v>44.95</v>
      </c>
      <c r="L25" s="27" t="str">
        <f>IF(ISBLANK(Values!E24),"",IF($CO25="DEFAULT", Values!$B$18, ""))</f>
        <v/>
      </c>
      <c r="M25" s="27" t="str">
        <f>IF(ISBLANK(Values!E24),"",Values!$M24)</f>
        <v>https://raw.githubusercontent.com/PatrickVibild/TellusAmazonPictures/master/pictures/Lenovo/T440/RG/DE/1.jpg</v>
      </c>
      <c r="N25" s="27" t="str">
        <f>IF(ISBLANK(Values!$F24),"",Values!N24)</f>
        <v>https://raw.githubusercontent.com/PatrickVibild/TellusAmazonPictures/master/pictures/Lenovo/T440/RG/DE/2.jpg</v>
      </c>
      <c r="O25" s="27" t="str">
        <f>IF(ISBLANK(Values!$F24),"",Values!O24)</f>
        <v>https://raw.githubusercontent.com/PatrickVibild/TellusAmazonPictures/master/pictures/Lenovo/T440/RG/DE/3.jpg</v>
      </c>
      <c r="P25" s="27" t="str">
        <f>IF(ISBLANK(Values!$F24),"",Values!P24)</f>
        <v>https://raw.githubusercontent.com/PatrickVibild/TellusAmazonPictures/master/pictures/Lenovo/T440/RG/DE/4.jpg</v>
      </c>
      <c r="Q25" s="27" t="str">
        <f>IF(ISBLANK(Values!$F24),"",Values!Q24)</f>
        <v>https://raw.githubusercontent.com/PatrickVibild/TellusAmazonPictures/master/pictures/Lenovo/T440/RG/DE/5.jpg</v>
      </c>
      <c r="R25" s="27" t="str">
        <f>IF(ISBLANK(Values!$F24),"",Values!R24)</f>
        <v>https://raw.githubusercontent.com/PatrickVibild/TellusAmazonPictures/master/pictures/Lenovo/T440/RG/DE/6.jpg</v>
      </c>
      <c r="S25" s="27" t="str">
        <f>IF(ISBLANK(Values!$F24),"",Values!S24)</f>
        <v>https://raw.githubusercontent.com/PatrickVibild/TellusAmazonPictures/master/pictures/Lenovo/T440/RG/DE/7.jpg</v>
      </c>
      <c r="T25" s="27" t="str">
        <f>IF(ISBLANK(Values!$F24),"",Values!T24)</f>
        <v>https://raw.githubusercontent.com/PatrickVibild/TellusAmazonPictures/master/pictures/Lenovo/T440/RG/DE/8.jpg</v>
      </c>
      <c r="U25" s="27" t="str">
        <f>IF(ISBLANK(Values!$F24),"",Values!U24)</f>
        <v>https://raw.githubusercontent.com/PatrickVibild/TellusAmazonPictures/master/pictures/Lenovo/T440/RG/DE/9.jpg</v>
      </c>
      <c r="V25" s="1"/>
      <c r="W25" s="29" t="str">
        <f>IF(ISBLANK(Values!E24),"","Child")</f>
        <v>Child</v>
      </c>
      <c r="X25" s="29" t="str">
        <f>IF(ISBLANK(Values!E24),"",Values!$B$13)</f>
        <v>Lenovo T440 RG parent</v>
      </c>
      <c r="Y25" s="31" t="str">
        <f>IF(ISBLANK(Values!E24),"","Size-Color")</f>
        <v>Size-Color</v>
      </c>
      <c r="Z25" s="29" t="str">
        <f>IF(ISBLANK(Values!E24),"","variation")</f>
        <v>variation</v>
      </c>
      <c r="AA25" s="1" t="str">
        <f>IF(ISBLANK(Values!E24),"",Values!$B$20)</f>
        <v>PartialUpdate</v>
      </c>
      <c r="AB25" s="1" t="str">
        <f>IF(ISBLANK(Values!E24),"",Values!$B$29)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25" s="1"/>
      <c r="AD25" s="1"/>
      <c r="AE25" s="1"/>
      <c r="AF25" s="1"/>
      <c r="AG25" s="1"/>
      <c r="AH25" s="1"/>
      <c r="AI25" s="34" t="str">
        <f>IF(ISBLANK(Values!E24),"",IF(Values!I24,Values!$B$23,Values!$B$33))</f>
        <v xml:space="preserve">👉 LAYOUT - {flag} {language} NO retroilluminato. </v>
      </c>
      <c r="AJ25" s="32" t="str">
        <f>IF(ISBLANK(Values!E24),"",Values!$B$24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T431 T431S E431 T440 T440P T440S E440 L440 T450 T450S T460 L450 T440E</v>
      </c>
      <c r="AK25" s="1" t="str">
        <f>IF(ISBLANK(Values!E24),"",Values!$B$25)</f>
        <v xml:space="preserve">♻️ PRODOTTO ECOLOGICO - Acquista ricondizionato, ACQUISTA VERDE! Riduci oltre l'80% di anidride carbonica acquistando le nostre tastiere ricondizionate, rispetto a ottenere una nuova tastiera! </v>
      </c>
      <c r="AL25" s="1" t="str">
        <f>IF(ISBLANK(Values!E24),"",SUBSTITUTE(SUBSTITUTE(IF(Values!$J24, Values!$B$26, Values!$B$33), "{language}", Values!$H24), "{flag}", INDEX(options!$E$1:$E$20, Values!$V24)))</f>
        <v xml:space="preserve">👉 LAYOUT - 🇩🇪 Tedesco NO retroilluminato. </v>
      </c>
      <c r="AM25" s="1" t="str">
        <f>SUBSTITUTE(IF(ISBLANK(Values!E24),"",Values!$B$27), "{model}", Values!$B$3)</f>
        <v xml:space="preserve">👉 COMPATIBILE CON - Lenovo T431 T431S E431 T440 T440P T440S E440 L440 T450 T450S T460 L450 T440E. Si prega di controllare attentamente l'immagine e la descrizione prima di acquistare qualsiasi tastiera. Ciò garantisce di ottenere la tastiera del laptop corretta per il computer. Installazione super facile. </v>
      </c>
      <c r="AN25" s="1"/>
      <c r="AO25" s="1"/>
      <c r="AP25" s="1"/>
      <c r="AQ25" s="1"/>
      <c r="AR25" s="1"/>
      <c r="AS25" s="1"/>
      <c r="AT25" s="27" t="str">
        <f>IF(ISBLANK(Values!E24),"",Values!H24)</f>
        <v>Tedesco</v>
      </c>
      <c r="AU25" s="1"/>
      <c r="AV25" s="1" t="str">
        <f>IF(ISBLANK(Values!E24),"",IF(Values!J24,"Backlit", "Non-Backlit"))</f>
        <v>Non-Backlit</v>
      </c>
      <c r="AW25"/>
      <c r="AX25" s="1"/>
      <c r="AY25" s="1"/>
      <c r="AZ25" s="1"/>
      <c r="BA25" s="1"/>
      <c r="BB25" s="1"/>
      <c r="BC25" s="1"/>
      <c r="BD25" s="1"/>
      <c r="BE25" s="1" t="str">
        <f>IF(ISBLANK(Values!E24),"","Professional Audience")</f>
        <v>Professional Audience</v>
      </c>
      <c r="BF25" s="1" t="str">
        <f>IF(ISBLANK(Values!E24),"","Consumer Audience")</f>
        <v>Consumer Audience</v>
      </c>
      <c r="BG25" s="1" t="str">
        <f>IF(ISBLANK(Values!E24),"","Adults")</f>
        <v>Adults</v>
      </c>
      <c r="BH25" s="1" t="str">
        <f>IF(ISBLANK(Values!E24),"","People")</f>
        <v>People</v>
      </c>
      <c r="BI25" s="1"/>
      <c r="BJ25" s="1"/>
      <c r="BK25" s="1"/>
      <c r="BL25" s="1"/>
      <c r="BM25" s="1"/>
      <c r="BN25" s="1"/>
      <c r="BO25" s="1"/>
      <c r="BP25" s="1"/>
      <c r="BQ25" s="1"/>
      <c r="BR25" s="1"/>
      <c r="BS25" s="1"/>
      <c r="BT25" s="1"/>
      <c r="BU25" s="1"/>
      <c r="BV25" s="1"/>
      <c r="BW25" s="1"/>
      <c r="BX25" s="1"/>
      <c r="BY25" s="1"/>
      <c r="BZ25" s="1"/>
      <c r="CA25" s="1"/>
      <c r="CB25" s="1"/>
      <c r="CC25" s="1"/>
      <c r="CD25" s="1"/>
      <c r="CE25" s="1"/>
      <c r="CF25" s="1"/>
      <c r="CG25" s="1">
        <f>IF(ISBLANK(Values!E24),"",Values!$B$11)</f>
        <v>150</v>
      </c>
      <c r="CH25" s="1" t="str">
        <f>IF(ISBLANK(Values!E24),"","GR")</f>
        <v>GR</v>
      </c>
      <c r="CI25" s="1" t="str">
        <f>IF(ISBLANK(Values!E24),"",Values!$B$7)</f>
        <v>32</v>
      </c>
      <c r="CJ25" s="1" t="str">
        <f>IF(ISBLANK(Values!E24),"",Values!$B$8)</f>
        <v>18</v>
      </c>
      <c r="CK25" s="1" t="str">
        <f>IF(ISBLANK(Values!E24),"",Values!$B$9)</f>
        <v>2</v>
      </c>
      <c r="CL25" s="1" t="str">
        <f>IF(ISBLANK(Values!E24),"","CM")</f>
        <v>CM</v>
      </c>
      <c r="CM25" s="1"/>
      <c r="CN25" s="1"/>
      <c r="CO25" s="1" t="str">
        <f>IF(ISBLANK(Values!E24), "", IF(AND(Values!$B$37=options!$G$2, Values!$C24), "AMAZON_NA", IF(AND(Values!$B$37=options!$G$1, Values!$D24), "AMAZON_EU", "DEFAULT")))</f>
        <v>AMAZON_EU</v>
      </c>
      <c r="CP25" s="1" t="str">
        <f>IF(ISBLANK(Values!E24),"",Values!$B$7)</f>
        <v>32</v>
      </c>
      <c r="CQ25" s="1" t="str">
        <f>IF(ISBLANK(Values!E24),"",Values!$B$8)</f>
        <v>18</v>
      </c>
      <c r="CR25" s="1" t="str">
        <f>IF(ISBLANK(Values!E24),"",Values!$B$9)</f>
        <v>2</v>
      </c>
      <c r="CS25" s="1">
        <f>IF(ISBLANK(Values!E24),"",Values!$B$11)</f>
        <v>150</v>
      </c>
      <c r="CT25" s="1" t="str">
        <f>IF(ISBLANK(Values!E24),"","GR")</f>
        <v>GR</v>
      </c>
      <c r="CU25" s="1" t="str">
        <f>IF(ISBLANK(Values!E24),"","CM")</f>
        <v>CM</v>
      </c>
      <c r="CV25" s="1"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25" s="1"/>
      <c r="CX25" s="1"/>
      <c r="CY25" s="1"/>
      <c r="CZ25" s="1" t="str">
        <f>IF(ISBLANK(Values!E24),"","No")</f>
        <v>No</v>
      </c>
      <c r="DA25" s="1" t="str">
        <f>IF(ISBLANK(Values!E24),"","No")</f>
        <v>No</v>
      </c>
      <c r="DB25" s="1"/>
      <c r="DC25" s="1"/>
      <c r="DD25" s="1"/>
      <c r="DE25" s="1"/>
      <c r="DF25" s="1"/>
      <c r="DG25" s="1"/>
      <c r="DH25" s="1"/>
      <c r="DI25" s="1"/>
      <c r="DJ25" s="1"/>
      <c r="DK25" s="1"/>
      <c r="DL25" s="1"/>
      <c r="DM25" s="1"/>
      <c r="DN25" s="1"/>
      <c r="DO25" s="1" t="str">
        <f>IF(ISBLANK(Values!E24),"","Parts")</f>
        <v>Parts</v>
      </c>
      <c r="DP25" s="1" t="str">
        <f>IF(ISBLANK(Values!E24),"",Values!$B$31)</f>
        <v>6 mesi di garanzia dopo la data di consegna. In caso di malfunzionamento della tastiera verrà inviata una nuova unità o un pezzo di ricambio per la tastiera del prodotto. In caso di smistamento delle scorte viene emesso un rimborso completo.</v>
      </c>
      <c r="DQ25" s="1"/>
      <c r="DR25" s="1"/>
      <c r="DS25" s="1"/>
      <c r="DT25" s="1"/>
      <c r="DU25" s="1"/>
      <c r="DV25" s="1"/>
      <c r="DW25" s="1"/>
      <c r="DX25" s="1"/>
      <c r="DY25" t="str">
        <f>IF(ISBLANK(Values!$E24), "", "not_applicable")</f>
        <v>not_applicable</v>
      </c>
      <c r="DZ25" s="1"/>
      <c r="EA25" s="1"/>
      <c r="EB25" s="1"/>
      <c r="EC25" s="1"/>
      <c r="ED25" s="1"/>
      <c r="EE25" s="1"/>
      <c r="EF25" s="1"/>
      <c r="EG25" s="1"/>
      <c r="EH25" s="1"/>
      <c r="EI25" s="1" t="str">
        <f>IF(ISBLANK(Values!E24),"",Values!$B$31)</f>
        <v>6 mesi di garanzia dopo la data di consegna. In caso di malfunzionamento della tastiera verrà inviata una nuova unità o un pezzo di ricambio per la tastiera del prodotto. In caso di smistamento delle scorte viene emesso un rimborso completo.</v>
      </c>
      <c r="EJ25" s="1"/>
      <c r="EK25" s="1"/>
      <c r="EL25" s="1"/>
      <c r="EM25" s="1"/>
      <c r="EN25" s="1"/>
      <c r="EO25" s="1"/>
      <c r="EP25" s="1"/>
      <c r="EQ25" s="1"/>
      <c r="ER25" s="1"/>
      <c r="ES25" s="1" t="str">
        <f>IF(ISBLANK(Values!E24),"","Amazon Tellus UPS")</f>
        <v>Amazon Tellus UPS</v>
      </c>
      <c r="ET25" s="1"/>
      <c r="EU25" s="1"/>
      <c r="EV25" s="1" t="str">
        <f>IF(ISBLANK(Values!E24),"","New")</f>
        <v>New</v>
      </c>
      <c r="EW25" s="1"/>
      <c r="EX25" s="1"/>
      <c r="EY25" s="1"/>
      <c r="EZ25" s="1"/>
      <c r="FA25" s="1"/>
      <c r="FB25" s="1"/>
      <c r="FC25" s="1"/>
      <c r="FD25" s="1"/>
      <c r="FE25" s="1" t="str">
        <f>IF(ISBLANK(Values!E24),"",IF(CO25&lt;&gt;"DEFAULT", "", 3))</f>
        <v/>
      </c>
      <c r="FF25" s="1"/>
      <c r="FG25" s="1"/>
      <c r="FH25" s="1" t="str">
        <f>IF(ISBLANK(Values!E24),"","FALSE")</f>
        <v>FALSE</v>
      </c>
      <c r="FI25" s="1" t="str">
        <f>IF(ISBLANK(Values!E24),"","FALSE")</f>
        <v>FALSE</v>
      </c>
      <c r="FJ25" s="1" t="str">
        <f>IF(ISBLANK(Values!E24),"","FALSE")</f>
        <v>FALSE</v>
      </c>
      <c r="FK25" s="1"/>
      <c r="FL25" s="1"/>
      <c r="FM25" s="1" t="str">
        <f>IF(ISBLANK(Values!E24),"","1")</f>
        <v>1</v>
      </c>
      <c r="FN25" s="1"/>
      <c r="FO25" s="27"/>
      <c r="FP25" s="62"/>
      <c r="FQ25" s="62"/>
      <c r="FR25" s="62"/>
      <c r="FS25" s="62"/>
      <c r="FT25" s="62"/>
      <c r="FU25" s="62"/>
      <c r="FV25" s="62"/>
      <c r="FW25" s="1"/>
      <c r="FX25" s="1"/>
      <c r="FY25" s="1"/>
      <c r="FZ25" s="1"/>
      <c r="GA25" s="1"/>
      <c r="GB25" s="1"/>
      <c r="GC25" s="1"/>
      <c r="GD25" s="1"/>
      <c r="GE25" s="1"/>
      <c r="GF25" s="1"/>
      <c r="GG25" s="1"/>
      <c r="GH25" s="1"/>
      <c r="GI25" s="1"/>
      <c r="GJ25" s="1"/>
      <c r="GK25" s="67">
        <f>K25</f>
        <v>44.95</v>
      </c>
    </row>
    <row r="26" spans="1:193" s="35" customFormat="1" ht="16" x14ac:dyDescent="0.2">
      <c r="A26" s="1" t="str">
        <f>IF(ISBLANK(Values!E25),"",IF(Values!$B$37="EU","computercomponent","computer"))</f>
        <v>computercomponent</v>
      </c>
      <c r="B26" s="33" t="str">
        <f>IF(ISBLANK(Values!E25),"",Values!F25)</f>
        <v>Lenovo T440 RG - FR</v>
      </c>
      <c r="C26" s="29" t="str">
        <f>IF(ISBLANK(Values!E25),"","TellusRem")</f>
        <v>TellusRem</v>
      </c>
      <c r="D26" s="28">
        <f>IF(ISBLANK(Values!E25),"",Values!E25)</f>
        <v>5714401441021</v>
      </c>
      <c r="E26" s="1" t="str">
        <f>IF(ISBLANK(Values!E25),"","EAN")</f>
        <v>EAN</v>
      </c>
      <c r="F26" s="27" t="str">
        <f>IF(ISBLANK(Values!E25),"",IF(Values!J25, SUBSTITUTE(Values!$B$1, "{language}", Values!H25) &amp; " " &amp;Values!$B$3, SUBSTITUTE(Values!$B$2, "{language}", Values!$H25) &amp; " " &amp;Values!$B$3))</f>
        <v>sostituzione della tastiera Francese non retroilluminata per Lenovo Thinkpad T431 T431S E431 T440 T440P T440S E440 L440 T450 T450S T460 L450 T440E</v>
      </c>
      <c r="G26" s="29" t="str">
        <f>IF(ISBLANK(Values!E25),"","TellusRem")</f>
        <v>TellusRem</v>
      </c>
      <c r="H26" s="1" t="str">
        <f>IF(ISBLANK(Values!E25),"",Values!$B$16)</f>
        <v>computer-keyboards</v>
      </c>
      <c r="I26" s="1" t="str">
        <f>IF(ISBLANK(Values!E25),"","4730574031")</f>
        <v>4730574031</v>
      </c>
      <c r="J26" s="31" t="str">
        <f>IF(ISBLANK(Values!E25),"",Values!F25 )</f>
        <v>Lenovo T440 RG - FR</v>
      </c>
      <c r="K26" s="27">
        <f>IF(IF(ISBLANK(Values!E25),"",IF(Values!J25, Values!$B$4, Values!$B$5))=0,"",IF(ISBLANK(Values!E25),"",IF(Values!J25, Values!$B$4, Values!$B$5)))</f>
        <v>44.95</v>
      </c>
      <c r="L26" s="27" t="str">
        <f>IF(ISBLANK(Values!E25),"",IF($CO26="DEFAULT", Values!$B$18, ""))</f>
        <v/>
      </c>
      <c r="M26" s="27" t="str">
        <f>IF(ISBLANK(Values!E25),"",Values!$M25)</f>
        <v>https://raw.githubusercontent.com/PatrickVibild/TellusAmazonPictures/master/pictures/Lenovo/T440/RG/FR/1.jpg</v>
      </c>
      <c r="N26" s="27" t="str">
        <f>IF(ISBLANK(Values!$F25),"",Values!N25)</f>
        <v>https://raw.githubusercontent.com/PatrickVibild/TellusAmazonPictures/master/pictures/Lenovo/T440/RG/FR/2.jpg</v>
      </c>
      <c r="O26" s="27" t="str">
        <f>IF(ISBLANK(Values!$F25),"",Values!O25)</f>
        <v>https://raw.githubusercontent.com/PatrickVibild/TellusAmazonPictures/master/pictures/Lenovo/T440/RG/FR/3.jpg</v>
      </c>
      <c r="P26" s="27" t="str">
        <f>IF(ISBLANK(Values!$F25),"",Values!P25)</f>
        <v>https://raw.githubusercontent.com/PatrickVibild/TellusAmazonPictures/master/pictures/Lenovo/T440/RG/FR/4.jpg</v>
      </c>
      <c r="Q26" s="27" t="str">
        <f>IF(ISBLANK(Values!$F25),"",Values!Q25)</f>
        <v>https://raw.githubusercontent.com/PatrickVibild/TellusAmazonPictures/master/pictures/Lenovo/T440/RG/FR/5.jpg</v>
      </c>
      <c r="R26" s="27" t="str">
        <f>IF(ISBLANK(Values!$F25),"",Values!R25)</f>
        <v>https://raw.githubusercontent.com/PatrickVibild/TellusAmazonPictures/master/pictures/Lenovo/T440/RG/FR/6.jpg</v>
      </c>
      <c r="S26" s="27" t="str">
        <f>IF(ISBLANK(Values!$F25),"",Values!S25)</f>
        <v>https://raw.githubusercontent.com/PatrickVibild/TellusAmazonPictures/master/pictures/Lenovo/T440/RG/FR/7.jpg</v>
      </c>
      <c r="T26" s="27" t="str">
        <f>IF(ISBLANK(Values!$F25),"",Values!T25)</f>
        <v>https://raw.githubusercontent.com/PatrickVibild/TellusAmazonPictures/master/pictures/Lenovo/T440/RG/FR/8.jpg</v>
      </c>
      <c r="U26" s="27" t="str">
        <f>IF(ISBLANK(Values!$F25),"",Values!U25)</f>
        <v>https://raw.githubusercontent.com/PatrickVibild/TellusAmazonPictures/master/pictures/Lenovo/T440/RG/FR/9.jpg</v>
      </c>
      <c r="V26" s="1"/>
      <c r="W26" s="29" t="str">
        <f>IF(ISBLANK(Values!E25),"","Child")</f>
        <v>Child</v>
      </c>
      <c r="X26" s="29" t="str">
        <f>IF(ISBLANK(Values!E25),"",Values!$B$13)</f>
        <v>Lenovo T440 RG parent</v>
      </c>
      <c r="Y26" s="31" t="str">
        <f>IF(ISBLANK(Values!E25),"","Size-Color")</f>
        <v>Size-Color</v>
      </c>
      <c r="Z26" s="29" t="str">
        <f>IF(ISBLANK(Values!E25),"","variation")</f>
        <v>variation</v>
      </c>
      <c r="AA26" s="1" t="str">
        <f>IF(ISBLANK(Values!E25),"",Values!$B$20)</f>
        <v>PartialUpdate</v>
      </c>
      <c r="AB26" s="1" t="str">
        <f>IF(ISBLANK(Values!E25),"",Values!$B$29)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26" s="1"/>
      <c r="AD26" s="1"/>
      <c r="AE26" s="1"/>
      <c r="AF26" s="1"/>
      <c r="AG26" s="1"/>
      <c r="AH26" s="1"/>
      <c r="AI26" s="34" t="str">
        <f>IF(ISBLANK(Values!E25),"",IF(Values!I25,Values!$B$23,Values!$B$33))</f>
        <v xml:space="preserve">👉 LAYOUT - {flag} {language} NO retroilluminato. </v>
      </c>
      <c r="AJ26" s="32" t="str">
        <f>IF(ISBLANK(Values!E25),"",Values!$B$24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T431 T431S E431 T440 T440P T440S E440 L440 T450 T450S T460 L450 T440E</v>
      </c>
      <c r="AK26" s="1" t="str">
        <f>IF(ISBLANK(Values!E25),"",Values!$B$25)</f>
        <v xml:space="preserve">♻️ PRODOTTO ECOLOGICO - Acquista ricondizionato, ACQUISTA VERDE! Riduci oltre l'80% di anidride carbonica acquistando le nostre tastiere ricondizionate, rispetto a ottenere una nuova tastiera! </v>
      </c>
      <c r="AL26" s="1" t="str">
        <f>IF(ISBLANK(Values!E25),"",SUBSTITUTE(SUBSTITUTE(IF(Values!$J25, Values!$B$26, Values!$B$33), "{language}", Values!$H25), "{flag}", INDEX(options!$E$1:$E$20, Values!$V25)))</f>
        <v xml:space="preserve">👉 LAYOUT - 🇫🇷 Francese NO retroilluminato. </v>
      </c>
      <c r="AM26" s="1" t="str">
        <f>SUBSTITUTE(IF(ISBLANK(Values!E25),"",Values!$B$27), "{model}", Values!$B$3)</f>
        <v xml:space="preserve">👉 COMPATIBILE CON - Lenovo T431 T431S E431 T440 T440P T440S E440 L440 T450 T450S T460 L450 T440E. Si prega di controllare attentamente l'immagine e la descrizione prima di acquistare qualsiasi tastiera. Ciò garantisce di ottenere la tastiera del laptop corretta per il computer. Installazione super facile. </v>
      </c>
      <c r="AN26" s="1"/>
      <c r="AO26" s="1"/>
      <c r="AP26" s="1"/>
      <c r="AQ26" s="1"/>
      <c r="AR26" s="1"/>
      <c r="AS26" s="1"/>
      <c r="AT26" s="27" t="str">
        <f>IF(ISBLANK(Values!E25),"",Values!H25)</f>
        <v>Francese</v>
      </c>
      <c r="AU26" s="1"/>
      <c r="AV26" s="1" t="str">
        <f>IF(ISBLANK(Values!E25),"",IF(Values!J25,"Backlit", "Non-Backlit"))</f>
        <v>Non-Backlit</v>
      </c>
      <c r="AW26"/>
      <c r="AX26" s="1"/>
      <c r="AY26" s="1"/>
      <c r="AZ26" s="1"/>
      <c r="BA26" s="1"/>
      <c r="BB26" s="1"/>
      <c r="BC26" s="1"/>
      <c r="BD26" s="1"/>
      <c r="BE26" s="1" t="str">
        <f>IF(ISBLANK(Values!E25),"","Professional Audience")</f>
        <v>Professional Audience</v>
      </c>
      <c r="BF26" s="1" t="str">
        <f>IF(ISBLANK(Values!E25),"","Consumer Audience")</f>
        <v>Consumer Audience</v>
      </c>
      <c r="BG26" s="1" t="str">
        <f>IF(ISBLANK(Values!E25),"","Adults")</f>
        <v>Adults</v>
      </c>
      <c r="BH26" s="1" t="str">
        <f>IF(ISBLANK(Values!E25),"","People")</f>
        <v>People</v>
      </c>
      <c r="BI26" s="1"/>
      <c r="BJ26" s="1"/>
      <c r="BK26" s="1"/>
      <c r="BL26" s="1"/>
      <c r="BM26" s="1"/>
      <c r="BN26" s="1"/>
      <c r="BO26" s="1"/>
      <c r="BP26" s="1"/>
      <c r="BQ26" s="1"/>
      <c r="BR26" s="1"/>
      <c r="BS26" s="1"/>
      <c r="BT26" s="1"/>
      <c r="BU26" s="1"/>
      <c r="BV26" s="1"/>
      <c r="BW26" s="1"/>
      <c r="BX26" s="1"/>
      <c r="BY26" s="1"/>
      <c r="BZ26" s="1"/>
      <c r="CA26" s="1"/>
      <c r="CB26" s="1"/>
      <c r="CC26" s="1"/>
      <c r="CD26" s="1"/>
      <c r="CE26" s="1"/>
      <c r="CF26" s="1"/>
      <c r="CG26" s="1">
        <f>IF(ISBLANK(Values!E25),"",Values!$B$11)</f>
        <v>150</v>
      </c>
      <c r="CH26" s="1" t="str">
        <f>IF(ISBLANK(Values!E25),"","GR")</f>
        <v>GR</v>
      </c>
      <c r="CI26" s="1" t="str">
        <f>IF(ISBLANK(Values!E25),"",Values!$B$7)</f>
        <v>32</v>
      </c>
      <c r="CJ26" s="1" t="str">
        <f>IF(ISBLANK(Values!E25),"",Values!$B$8)</f>
        <v>18</v>
      </c>
      <c r="CK26" s="1" t="str">
        <f>IF(ISBLANK(Values!E25),"",Values!$B$9)</f>
        <v>2</v>
      </c>
      <c r="CL26" s="1" t="str">
        <f>IF(ISBLANK(Values!E25),"","CM")</f>
        <v>CM</v>
      </c>
      <c r="CM26" s="1"/>
      <c r="CN26" s="1"/>
      <c r="CO26" s="1" t="str">
        <f>IF(ISBLANK(Values!E25), "", IF(AND(Values!$B$37=options!$G$2, Values!$C25), "AMAZON_NA", IF(AND(Values!$B$37=options!$G$1, Values!$D25), "AMAZON_EU", "DEFAULT")))</f>
        <v>AMAZON_EU</v>
      </c>
      <c r="CP26" s="1" t="str">
        <f>IF(ISBLANK(Values!E25),"",Values!$B$7)</f>
        <v>32</v>
      </c>
      <c r="CQ26" s="1" t="str">
        <f>IF(ISBLANK(Values!E25),"",Values!$B$8)</f>
        <v>18</v>
      </c>
      <c r="CR26" s="1" t="str">
        <f>IF(ISBLANK(Values!E25),"",Values!$B$9)</f>
        <v>2</v>
      </c>
      <c r="CS26" s="1">
        <f>IF(ISBLANK(Values!E25),"",Values!$B$11)</f>
        <v>150</v>
      </c>
      <c r="CT26" s="1" t="str">
        <f>IF(ISBLANK(Values!E25),"","GR")</f>
        <v>GR</v>
      </c>
      <c r="CU26" s="1" t="str">
        <f>IF(ISBLANK(Values!E25),"","CM")</f>
        <v>CM</v>
      </c>
      <c r="CV26" s="1"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26" s="1"/>
      <c r="CX26" s="1"/>
      <c r="CY26" s="1"/>
      <c r="CZ26" s="1" t="str">
        <f>IF(ISBLANK(Values!E25),"","No")</f>
        <v>No</v>
      </c>
      <c r="DA26" s="1" t="str">
        <f>IF(ISBLANK(Values!E25),"","No")</f>
        <v>No</v>
      </c>
      <c r="DB26" s="1"/>
      <c r="DC26" s="1"/>
      <c r="DD26" s="1"/>
      <c r="DE26" s="1"/>
      <c r="DF26" s="1"/>
      <c r="DG26" s="1"/>
      <c r="DH26" s="1"/>
      <c r="DI26" s="1"/>
      <c r="DJ26" s="1"/>
      <c r="DK26" s="1"/>
      <c r="DL26" s="1"/>
      <c r="DM26" s="1"/>
      <c r="DN26" s="1"/>
      <c r="DO26" s="1" t="str">
        <f>IF(ISBLANK(Values!E25),"","Parts")</f>
        <v>Parts</v>
      </c>
      <c r="DP26" s="1" t="str">
        <f>IF(ISBLANK(Values!E25),"",Values!$B$31)</f>
        <v>6 mesi di garanzia dopo la data di consegna. In caso di malfunzionamento della tastiera verrà inviata una nuova unità o un pezzo di ricambio per la tastiera del prodotto. In caso di smistamento delle scorte viene emesso un rimborso completo.</v>
      </c>
      <c r="DQ26" s="1"/>
      <c r="DR26" s="1"/>
      <c r="DS26" s="1"/>
      <c r="DT26" s="1"/>
      <c r="DU26" s="1"/>
      <c r="DV26" s="1"/>
      <c r="DW26" s="1"/>
      <c r="DX26" s="1"/>
      <c r="DY26" t="str">
        <f>IF(ISBLANK(Values!$E25), "", "not_applicable")</f>
        <v>not_applicable</v>
      </c>
      <c r="DZ26" s="1"/>
      <c r="EA26" s="1"/>
      <c r="EB26" s="1"/>
      <c r="EC26" s="1"/>
      <c r="ED26" s="1"/>
      <c r="EE26" s="1"/>
      <c r="EF26" s="1"/>
      <c r="EG26" s="1"/>
      <c r="EH26" s="1"/>
      <c r="EI26" s="1" t="str">
        <f>IF(ISBLANK(Values!E25),"",Values!$B$31)</f>
        <v>6 mesi di garanzia dopo la data di consegna. In caso di malfunzionamento della tastiera verrà inviata una nuova unità o un pezzo di ricambio per la tastiera del prodotto. In caso di smistamento delle scorte viene emesso un rimborso completo.</v>
      </c>
      <c r="EJ26" s="1"/>
      <c r="EK26" s="1"/>
      <c r="EL26" s="1"/>
      <c r="EM26" s="1"/>
      <c r="EN26" s="1"/>
      <c r="EO26" s="1"/>
      <c r="EP26" s="1"/>
      <c r="EQ26" s="1"/>
      <c r="ER26" s="1"/>
      <c r="ES26" s="1" t="str">
        <f>IF(ISBLANK(Values!E25),"","Amazon Tellus UPS")</f>
        <v>Amazon Tellus UPS</v>
      </c>
      <c r="ET26" s="1"/>
      <c r="EU26" s="1"/>
      <c r="EV26" s="1" t="str">
        <f>IF(ISBLANK(Values!E25),"","New")</f>
        <v>New</v>
      </c>
      <c r="EW26" s="1"/>
      <c r="EX26" s="1"/>
      <c r="EY26" s="1"/>
      <c r="EZ26" s="1"/>
      <c r="FA26" s="1"/>
      <c r="FB26" s="1"/>
      <c r="FC26" s="1"/>
      <c r="FD26" s="1"/>
      <c r="FE26" s="1" t="str">
        <f>IF(ISBLANK(Values!E25),"",IF(CO26&lt;&gt;"DEFAULT", "", 3))</f>
        <v/>
      </c>
      <c r="FF26" s="1"/>
      <c r="FG26" s="1"/>
      <c r="FH26" s="1" t="str">
        <f>IF(ISBLANK(Values!E25),"","FALSE")</f>
        <v>FALSE</v>
      </c>
      <c r="FI26" s="1" t="str">
        <f>IF(ISBLANK(Values!E25),"","FALSE")</f>
        <v>FALSE</v>
      </c>
      <c r="FJ26" s="1" t="str">
        <f>IF(ISBLANK(Values!E25),"","FALSE")</f>
        <v>FALSE</v>
      </c>
      <c r="FK26" s="1"/>
      <c r="FL26" s="1"/>
      <c r="FM26" s="1" t="str">
        <f>IF(ISBLANK(Values!E25),"","1")</f>
        <v>1</v>
      </c>
      <c r="FN26" s="1"/>
      <c r="FO26" s="27"/>
      <c r="FP26" s="62"/>
      <c r="FQ26" s="62"/>
      <c r="FR26" s="62"/>
      <c r="FS26" s="62"/>
      <c r="FT26" s="62"/>
      <c r="FU26" s="62"/>
      <c r="FV26" s="62"/>
      <c r="FW26" s="1"/>
      <c r="FX26" s="1"/>
      <c r="FY26" s="1"/>
      <c r="FZ26" s="1"/>
      <c r="GA26" s="1"/>
      <c r="GB26" s="1"/>
      <c r="GC26" s="1"/>
      <c r="GD26" s="1"/>
      <c r="GE26" s="1"/>
      <c r="GF26" s="1"/>
      <c r="GG26" s="1"/>
      <c r="GH26" s="1"/>
      <c r="GI26" s="1"/>
      <c r="GJ26" s="1"/>
      <c r="GK26" s="67">
        <f>K26</f>
        <v>44.95</v>
      </c>
    </row>
    <row r="27" spans="1:193" s="35" customFormat="1" ht="16" x14ac:dyDescent="0.2">
      <c r="A27" s="1" t="str">
        <f>IF(ISBLANK(Values!E26),"",IF(Values!$B$37="EU","computercomponent","computer"))</f>
        <v>computercomponent</v>
      </c>
      <c r="B27" s="33" t="str">
        <f>IF(ISBLANK(Values!E26),"",Values!F26)</f>
        <v>Lenovo T440 RG - IT</v>
      </c>
      <c r="C27" s="29" t="str">
        <f>IF(ISBLANK(Values!E26),"","TellusRem")</f>
        <v>TellusRem</v>
      </c>
      <c r="D27" s="28">
        <f>IF(ISBLANK(Values!E26),"",Values!E26)</f>
        <v>5714401441038</v>
      </c>
      <c r="E27" s="1" t="str">
        <f>IF(ISBLANK(Values!E26),"","EAN")</f>
        <v>EAN</v>
      </c>
      <c r="F27" s="27" t="str">
        <f>IF(ISBLANK(Values!E26),"",IF(Values!J26, SUBSTITUTE(Values!$B$1, "{language}", Values!H26) &amp; " " &amp;Values!$B$3, SUBSTITUTE(Values!$B$2, "{language}", Values!$H26) &amp; " " &amp;Values!$B$3))</f>
        <v>sostituzione della tastiera Italiano non retroilluminata per Lenovo Thinkpad T431 T431S E431 T440 T440P T440S E440 L440 T450 T450S T460 L450 T440E</v>
      </c>
      <c r="G27" s="29" t="str">
        <f>IF(ISBLANK(Values!E26),"","TellusRem")</f>
        <v>TellusRem</v>
      </c>
      <c r="H27" s="1" t="str">
        <f>IF(ISBLANK(Values!E26),"",Values!$B$16)</f>
        <v>computer-keyboards</v>
      </c>
      <c r="I27" s="1" t="str">
        <f>IF(ISBLANK(Values!E26),"","4730574031")</f>
        <v>4730574031</v>
      </c>
      <c r="J27" s="31" t="str">
        <f>IF(ISBLANK(Values!E26),"",Values!F26 )</f>
        <v>Lenovo T440 RG - IT</v>
      </c>
      <c r="K27" s="27">
        <f>IF(IF(ISBLANK(Values!E26),"",IF(Values!J26, Values!$B$4, Values!$B$5))=0,"",IF(ISBLANK(Values!E26),"",IF(Values!J26, Values!$B$4, Values!$B$5)))</f>
        <v>44.95</v>
      </c>
      <c r="L27" s="27" t="str">
        <f>IF(ISBLANK(Values!E26),"",IF($CO27="DEFAULT", Values!$B$18, ""))</f>
        <v/>
      </c>
      <c r="M27" s="27" t="str">
        <f>IF(ISBLANK(Values!E26),"",Values!$M26)</f>
        <v>https://raw.githubusercontent.com/PatrickVibild/TellusAmazonPictures/master/pictures/Lenovo/T440/RG/IT/1.jpg</v>
      </c>
      <c r="N27" s="27" t="str">
        <f>IF(ISBLANK(Values!$F26),"",Values!N26)</f>
        <v>https://raw.githubusercontent.com/PatrickVibild/TellusAmazonPictures/master/pictures/Lenovo/T440/RG/IT/2.jpg</v>
      </c>
      <c r="O27" s="27" t="str">
        <f>IF(ISBLANK(Values!$F26),"",Values!O26)</f>
        <v>https://raw.githubusercontent.com/PatrickVibild/TellusAmazonPictures/master/pictures/Lenovo/T440/RG/IT/3.jpg</v>
      </c>
      <c r="P27" s="27" t="str">
        <f>IF(ISBLANK(Values!$F26),"",Values!P26)</f>
        <v>https://raw.githubusercontent.com/PatrickVibild/TellusAmazonPictures/master/pictures/Lenovo/T440/RG/IT/4.jpg</v>
      </c>
      <c r="Q27" s="27" t="str">
        <f>IF(ISBLANK(Values!$F26),"",Values!Q26)</f>
        <v>https://raw.githubusercontent.com/PatrickVibild/TellusAmazonPictures/master/pictures/Lenovo/T440/RG/IT/5.jpg</v>
      </c>
      <c r="R27" s="27" t="str">
        <f>IF(ISBLANK(Values!$F26),"",Values!R26)</f>
        <v>https://raw.githubusercontent.com/PatrickVibild/TellusAmazonPictures/master/pictures/Lenovo/T440/RG/IT/6.jpg</v>
      </c>
      <c r="S27" s="27" t="str">
        <f>IF(ISBLANK(Values!$F26),"",Values!S26)</f>
        <v>https://raw.githubusercontent.com/PatrickVibild/TellusAmazonPictures/master/pictures/Lenovo/T440/RG/IT/7.jpg</v>
      </c>
      <c r="T27" s="27" t="str">
        <f>IF(ISBLANK(Values!$F26),"",Values!T26)</f>
        <v>https://raw.githubusercontent.com/PatrickVibild/TellusAmazonPictures/master/pictures/Lenovo/T440/RG/IT/8.jpg</v>
      </c>
      <c r="U27" s="27" t="str">
        <f>IF(ISBLANK(Values!$F26),"",Values!U26)</f>
        <v>https://raw.githubusercontent.com/PatrickVibild/TellusAmazonPictures/master/pictures/Lenovo/T440/RG/IT/9.jpg</v>
      </c>
      <c r="V27" s="1"/>
      <c r="W27" s="29" t="str">
        <f>IF(ISBLANK(Values!E26),"","Child")</f>
        <v>Child</v>
      </c>
      <c r="X27" s="29" t="str">
        <f>IF(ISBLANK(Values!E26),"",Values!$B$13)</f>
        <v>Lenovo T440 RG parent</v>
      </c>
      <c r="Y27" s="31" t="str">
        <f>IF(ISBLANK(Values!E26),"","Size-Color")</f>
        <v>Size-Color</v>
      </c>
      <c r="Z27" s="29" t="str">
        <f>IF(ISBLANK(Values!E26),"","variation")</f>
        <v>variation</v>
      </c>
      <c r="AA27" s="1" t="str">
        <f>IF(ISBLANK(Values!E26),"",Values!$B$20)</f>
        <v>PartialUpdate</v>
      </c>
      <c r="AB27" s="1" t="str">
        <f>IF(ISBLANK(Values!E26),"",Values!$B$29)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27" s="1"/>
      <c r="AD27" s="1"/>
      <c r="AE27" s="1"/>
      <c r="AF27" s="1"/>
      <c r="AG27" s="1"/>
      <c r="AH27" s="1"/>
      <c r="AI27" s="34" t="str">
        <f>IF(ISBLANK(Values!E26),"",IF(Values!I26,Values!$B$23,Values!$B$33))</f>
        <v xml:space="preserve">👉 LAYOUT - {flag} {language} NO retroilluminato. </v>
      </c>
      <c r="AJ27" s="32" t="str">
        <f>IF(ISBLANK(Values!E26),"",Values!$B$24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T431 T431S E431 T440 T440P T440S E440 L440 T450 T450S T460 L450 T440E</v>
      </c>
      <c r="AK27" s="1" t="str">
        <f>IF(ISBLANK(Values!E26),"",Values!$B$25)</f>
        <v xml:space="preserve">♻️ PRODOTTO ECOLOGICO - Acquista ricondizionato, ACQUISTA VERDE! Riduci oltre l'80% di anidride carbonica acquistando le nostre tastiere ricondizionate, rispetto a ottenere una nuova tastiera! </v>
      </c>
      <c r="AL27" s="1" t="str">
        <f>IF(ISBLANK(Values!E26),"",SUBSTITUTE(SUBSTITUTE(IF(Values!$J26, Values!$B$26, Values!$B$33), "{language}", Values!$H26), "{flag}", INDEX(options!$E$1:$E$20, Values!$V26)))</f>
        <v xml:space="preserve">👉 LAYOUT - 🇮🇹 Italiano NO retroilluminato. </v>
      </c>
      <c r="AM27" s="1" t="str">
        <f>SUBSTITUTE(IF(ISBLANK(Values!E26),"",Values!$B$27), "{model}", Values!$B$3)</f>
        <v xml:space="preserve">👉 COMPATIBILE CON - Lenovo T431 T431S E431 T440 T440P T440S E440 L440 T450 T450S T460 L450 T440E. Si prega di controllare attentamente l'immagine e la descrizione prima di acquistare qualsiasi tastiera. Ciò garantisce di ottenere la tastiera del laptop corretta per il computer. Installazione super facile. </v>
      </c>
      <c r="AN27" s="1"/>
      <c r="AO27" s="1"/>
      <c r="AP27" s="1"/>
      <c r="AQ27" s="1"/>
      <c r="AR27" s="1"/>
      <c r="AS27" s="1"/>
      <c r="AT27" s="27" t="str">
        <f>IF(ISBLANK(Values!E26),"",Values!H26)</f>
        <v>Italiano</v>
      </c>
      <c r="AU27" s="1"/>
      <c r="AV27" s="1" t="str">
        <f>IF(ISBLANK(Values!E26),"",IF(Values!J26,"Backlit", "Non-Backlit"))</f>
        <v>Non-Backlit</v>
      </c>
      <c r="AW27"/>
      <c r="AX27" s="1"/>
      <c r="AY27" s="1"/>
      <c r="AZ27" s="1"/>
      <c r="BA27" s="1"/>
      <c r="BB27" s="1"/>
      <c r="BC27" s="1"/>
      <c r="BD27" s="1"/>
      <c r="BE27" s="1" t="str">
        <f>IF(ISBLANK(Values!E26),"","Professional Audience")</f>
        <v>Professional Audience</v>
      </c>
      <c r="BF27" s="1" t="str">
        <f>IF(ISBLANK(Values!E26),"","Consumer Audience")</f>
        <v>Consumer Audience</v>
      </c>
      <c r="BG27" s="1" t="str">
        <f>IF(ISBLANK(Values!E26),"","Adults")</f>
        <v>Adults</v>
      </c>
      <c r="BH27" s="1" t="str">
        <f>IF(ISBLANK(Values!E26),"","People")</f>
        <v>People</v>
      </c>
      <c r="BI27" s="1"/>
      <c r="BJ27" s="1"/>
      <c r="BK27" s="1"/>
      <c r="BL27" s="1"/>
      <c r="BM27" s="1"/>
      <c r="BN27" s="1"/>
      <c r="BO27" s="1"/>
      <c r="BP27" s="1"/>
      <c r="BQ27" s="1"/>
      <c r="BR27" s="1"/>
      <c r="BS27" s="1"/>
      <c r="BT27" s="1"/>
      <c r="BU27" s="1"/>
      <c r="BV27" s="1"/>
      <c r="BW27" s="1"/>
      <c r="BX27" s="1"/>
      <c r="BY27" s="1"/>
      <c r="BZ27" s="1"/>
      <c r="CA27" s="1"/>
      <c r="CB27" s="1"/>
      <c r="CC27" s="1"/>
      <c r="CD27" s="1"/>
      <c r="CE27" s="1"/>
      <c r="CF27" s="1"/>
      <c r="CG27" s="1">
        <f>IF(ISBLANK(Values!E26),"",Values!$B$11)</f>
        <v>150</v>
      </c>
      <c r="CH27" s="1" t="str">
        <f>IF(ISBLANK(Values!E26),"","GR")</f>
        <v>GR</v>
      </c>
      <c r="CI27" s="1" t="str">
        <f>IF(ISBLANK(Values!E26),"",Values!$B$7)</f>
        <v>32</v>
      </c>
      <c r="CJ27" s="1" t="str">
        <f>IF(ISBLANK(Values!E26),"",Values!$B$8)</f>
        <v>18</v>
      </c>
      <c r="CK27" s="1" t="str">
        <f>IF(ISBLANK(Values!E26),"",Values!$B$9)</f>
        <v>2</v>
      </c>
      <c r="CL27" s="1" t="str">
        <f>IF(ISBLANK(Values!E26),"","CM")</f>
        <v>CM</v>
      </c>
      <c r="CM27" s="1"/>
      <c r="CN27" s="1"/>
      <c r="CO27" s="1" t="str">
        <f>IF(ISBLANK(Values!E26), "", IF(AND(Values!$B$37=options!$G$2, Values!$C26), "AMAZON_NA", IF(AND(Values!$B$37=options!$G$1, Values!$D26), "AMAZON_EU", "DEFAULT")))</f>
        <v>AMAZON_EU</v>
      </c>
      <c r="CP27" s="1" t="str">
        <f>IF(ISBLANK(Values!E26),"",Values!$B$7)</f>
        <v>32</v>
      </c>
      <c r="CQ27" s="1" t="str">
        <f>IF(ISBLANK(Values!E26),"",Values!$B$8)</f>
        <v>18</v>
      </c>
      <c r="CR27" s="1" t="str">
        <f>IF(ISBLANK(Values!E26),"",Values!$B$9)</f>
        <v>2</v>
      </c>
      <c r="CS27" s="1">
        <f>IF(ISBLANK(Values!E26),"",Values!$B$11)</f>
        <v>150</v>
      </c>
      <c r="CT27" s="1" t="str">
        <f>IF(ISBLANK(Values!E26),"","GR")</f>
        <v>GR</v>
      </c>
      <c r="CU27" s="1" t="str">
        <f>IF(ISBLANK(Values!E26),"","CM")</f>
        <v>CM</v>
      </c>
      <c r="CV27" s="1"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27" s="1"/>
      <c r="CX27" s="1"/>
      <c r="CY27" s="1"/>
      <c r="CZ27" s="1" t="str">
        <f>IF(ISBLANK(Values!E26),"","No")</f>
        <v>No</v>
      </c>
      <c r="DA27" s="1" t="str">
        <f>IF(ISBLANK(Values!E26),"","No")</f>
        <v>No</v>
      </c>
      <c r="DB27" s="1"/>
      <c r="DC27" s="1"/>
      <c r="DD27" s="1"/>
      <c r="DE27" s="1"/>
      <c r="DF27" s="1"/>
      <c r="DG27" s="1"/>
      <c r="DH27" s="1"/>
      <c r="DI27" s="1"/>
      <c r="DJ27" s="1"/>
      <c r="DK27" s="1"/>
      <c r="DL27" s="1"/>
      <c r="DM27" s="1"/>
      <c r="DN27" s="1"/>
      <c r="DO27" s="1" t="str">
        <f>IF(ISBLANK(Values!E26),"","Parts")</f>
        <v>Parts</v>
      </c>
      <c r="DP27" s="1" t="str">
        <f>IF(ISBLANK(Values!E26),"",Values!$B$31)</f>
        <v>6 mesi di garanzia dopo la data di consegna. In caso di malfunzionamento della tastiera verrà inviata una nuova unità o un pezzo di ricambio per la tastiera del prodotto. In caso di smistamento delle scorte viene emesso un rimborso completo.</v>
      </c>
      <c r="DQ27" s="1"/>
      <c r="DR27" s="1"/>
      <c r="DS27" s="1"/>
      <c r="DT27" s="1"/>
      <c r="DU27" s="1"/>
      <c r="DV27" s="1"/>
      <c r="DW27" s="1"/>
      <c r="DX27" s="1"/>
      <c r="DY27" t="str">
        <f>IF(ISBLANK(Values!$E26), "", "not_applicable")</f>
        <v>not_applicable</v>
      </c>
      <c r="DZ27" s="1"/>
      <c r="EA27" s="1"/>
      <c r="EB27" s="1"/>
      <c r="EC27" s="1"/>
      <c r="ED27" s="1"/>
      <c r="EE27" s="1"/>
      <c r="EF27" s="1"/>
      <c r="EG27" s="1"/>
      <c r="EH27" s="1"/>
      <c r="EI27" s="1" t="str">
        <f>IF(ISBLANK(Values!E26),"",Values!$B$31)</f>
        <v>6 mesi di garanzia dopo la data di consegna. In caso di malfunzionamento della tastiera verrà inviata una nuova unità o un pezzo di ricambio per la tastiera del prodotto. In caso di smistamento delle scorte viene emesso un rimborso completo.</v>
      </c>
      <c r="EJ27" s="1"/>
      <c r="EK27" s="1"/>
      <c r="EL27" s="1"/>
      <c r="EM27" s="1"/>
      <c r="EN27" s="1"/>
      <c r="EO27" s="1"/>
      <c r="EP27" s="1"/>
      <c r="EQ27" s="1"/>
      <c r="ER27" s="1"/>
      <c r="ES27" s="1" t="str">
        <f>IF(ISBLANK(Values!E26),"","Amazon Tellus UPS")</f>
        <v>Amazon Tellus UPS</v>
      </c>
      <c r="ET27" s="1"/>
      <c r="EU27" s="1"/>
      <c r="EV27" s="1" t="str">
        <f>IF(ISBLANK(Values!E26),"","New")</f>
        <v>New</v>
      </c>
      <c r="EW27" s="1"/>
      <c r="EX27" s="1"/>
      <c r="EY27" s="1"/>
      <c r="EZ27" s="1"/>
      <c r="FA27" s="1"/>
      <c r="FB27" s="1"/>
      <c r="FC27" s="1"/>
      <c r="FD27" s="1"/>
      <c r="FE27" s="1" t="str">
        <f>IF(ISBLANK(Values!E26),"",IF(CO27&lt;&gt;"DEFAULT", "", 3))</f>
        <v/>
      </c>
      <c r="FF27" s="1"/>
      <c r="FG27" s="1"/>
      <c r="FH27" s="1" t="str">
        <f>IF(ISBLANK(Values!E26),"","FALSE")</f>
        <v>FALSE</v>
      </c>
      <c r="FI27" s="1" t="str">
        <f>IF(ISBLANK(Values!E26),"","FALSE")</f>
        <v>FALSE</v>
      </c>
      <c r="FJ27" s="1" t="str">
        <f>IF(ISBLANK(Values!E26),"","FALSE")</f>
        <v>FALSE</v>
      </c>
      <c r="FK27" s="1"/>
      <c r="FL27" s="1"/>
      <c r="FM27" s="1" t="str">
        <f>IF(ISBLANK(Values!E26),"","1")</f>
        <v>1</v>
      </c>
      <c r="FN27" s="1"/>
      <c r="FO27" s="27"/>
      <c r="FP27" s="62"/>
      <c r="FQ27" s="62"/>
      <c r="FR27" s="62"/>
      <c r="FS27" s="62"/>
      <c r="FT27" s="62"/>
      <c r="FU27" s="62"/>
      <c r="FV27" s="62"/>
      <c r="FW27" s="1"/>
      <c r="FX27" s="1"/>
      <c r="FY27" s="1"/>
      <c r="FZ27" s="1"/>
      <c r="GA27" s="1"/>
      <c r="GB27" s="1"/>
      <c r="GC27" s="1"/>
      <c r="GD27" s="1"/>
      <c r="GE27" s="1"/>
      <c r="GF27" s="1"/>
      <c r="GG27" s="1"/>
      <c r="GH27" s="1"/>
      <c r="GI27" s="1"/>
      <c r="GJ27" s="1"/>
      <c r="GK27" s="67">
        <f>K27</f>
        <v>44.95</v>
      </c>
    </row>
    <row r="28" spans="1:193" s="35" customFormat="1" ht="16" x14ac:dyDescent="0.2">
      <c r="A28" s="1" t="str">
        <f>IF(ISBLANK(Values!E27),"",IF(Values!$B$37="EU","computercomponent","computer"))</f>
        <v>computercomponent</v>
      </c>
      <c r="B28" s="33" t="str">
        <f>IF(ISBLANK(Values!E27),"",Values!F27)</f>
        <v>Lenovo T440 RG - ES</v>
      </c>
      <c r="C28" s="29" t="str">
        <f>IF(ISBLANK(Values!E27),"","TellusRem")</f>
        <v>TellusRem</v>
      </c>
      <c r="D28" s="28">
        <f>IF(ISBLANK(Values!E27),"",Values!E27)</f>
        <v>5714401441045</v>
      </c>
      <c r="E28" s="1" t="str">
        <f>IF(ISBLANK(Values!E27),"","EAN")</f>
        <v>EAN</v>
      </c>
      <c r="F28" s="27" t="str">
        <f>IF(ISBLANK(Values!E27),"",IF(Values!J27, SUBSTITUTE(Values!$B$1, "{language}", Values!H27) &amp; " " &amp;Values!$B$3, SUBSTITUTE(Values!$B$2, "{language}", Values!$H27) &amp; " " &amp;Values!$B$3))</f>
        <v>sostituzione della tastiera Spagnolo non retroilluminata per Lenovo Thinkpad T431 T431S E431 T440 T440P T440S E440 L440 T450 T450S T460 L450 T440E</v>
      </c>
      <c r="G28" s="29" t="str">
        <f>IF(ISBLANK(Values!E27),"","TellusRem")</f>
        <v>TellusRem</v>
      </c>
      <c r="H28" s="1" t="str">
        <f>IF(ISBLANK(Values!E27),"",Values!$B$16)</f>
        <v>computer-keyboards</v>
      </c>
      <c r="I28" s="1" t="str">
        <f>IF(ISBLANK(Values!E27),"","4730574031")</f>
        <v>4730574031</v>
      </c>
      <c r="J28" s="31" t="str">
        <f>IF(ISBLANK(Values!E27),"",Values!F27 )</f>
        <v>Lenovo T440 RG - ES</v>
      </c>
      <c r="K28" s="27">
        <f>IF(IF(ISBLANK(Values!E27),"",IF(Values!J27, Values!$B$4, Values!$B$5))=0,"",IF(ISBLANK(Values!E27),"",IF(Values!J27, Values!$B$4, Values!$B$5)))</f>
        <v>44.95</v>
      </c>
      <c r="L28" s="27" t="str">
        <f>IF(ISBLANK(Values!E27),"",IF($CO28="DEFAULT", Values!$B$18, ""))</f>
        <v/>
      </c>
      <c r="M28" s="27" t="str">
        <f>IF(ISBLANK(Values!E27),"",Values!$M27)</f>
        <v>https://raw.githubusercontent.com/PatrickVibild/TellusAmazonPictures/master/pictures/Lenovo/T440/RG/ES/1.jpg</v>
      </c>
      <c r="N28" s="27" t="str">
        <f>IF(ISBLANK(Values!$F27),"",Values!N27)</f>
        <v>https://raw.githubusercontent.com/PatrickVibild/TellusAmazonPictures/master/pictures/Lenovo/T440/RG/ES/2.jpg</v>
      </c>
      <c r="O28" s="27" t="str">
        <f>IF(ISBLANK(Values!$F27),"",Values!O27)</f>
        <v>https://raw.githubusercontent.com/PatrickVibild/TellusAmazonPictures/master/pictures/Lenovo/T440/RG/ES/3.jpg</v>
      </c>
      <c r="P28" s="27" t="str">
        <f>IF(ISBLANK(Values!$F27),"",Values!P27)</f>
        <v>https://raw.githubusercontent.com/PatrickVibild/TellusAmazonPictures/master/pictures/Lenovo/T440/RG/ES/4.jpg</v>
      </c>
      <c r="Q28" s="27" t="str">
        <f>IF(ISBLANK(Values!$F27),"",Values!Q27)</f>
        <v>https://raw.githubusercontent.com/PatrickVibild/TellusAmazonPictures/master/pictures/Lenovo/T440/RG/ES/5.jpg</v>
      </c>
      <c r="R28" s="27" t="str">
        <f>IF(ISBLANK(Values!$F27),"",Values!R27)</f>
        <v>https://raw.githubusercontent.com/PatrickVibild/TellusAmazonPictures/master/pictures/Lenovo/T440/RG/ES/6.jpg</v>
      </c>
      <c r="S28" s="27" t="str">
        <f>IF(ISBLANK(Values!$F27),"",Values!S27)</f>
        <v>https://raw.githubusercontent.com/PatrickVibild/TellusAmazonPictures/master/pictures/Lenovo/T440/RG/ES/7.jpg</v>
      </c>
      <c r="T28" s="27" t="str">
        <f>IF(ISBLANK(Values!$F27),"",Values!T27)</f>
        <v>https://raw.githubusercontent.com/PatrickVibild/TellusAmazonPictures/master/pictures/Lenovo/T440/RG/ES/8.jpg</v>
      </c>
      <c r="U28" s="27" t="str">
        <f>IF(ISBLANK(Values!$F27),"",Values!U27)</f>
        <v>https://raw.githubusercontent.com/PatrickVibild/TellusAmazonPictures/master/pictures/Lenovo/T440/RG/ES/9.jpg</v>
      </c>
      <c r="V28" s="1"/>
      <c r="W28" s="29" t="str">
        <f>IF(ISBLANK(Values!E27),"","Child")</f>
        <v>Child</v>
      </c>
      <c r="X28" s="29" t="str">
        <f>IF(ISBLANK(Values!E27),"",Values!$B$13)</f>
        <v>Lenovo T440 RG parent</v>
      </c>
      <c r="Y28" s="31" t="str">
        <f>IF(ISBLANK(Values!E27),"","Size-Color")</f>
        <v>Size-Color</v>
      </c>
      <c r="Z28" s="29" t="str">
        <f>IF(ISBLANK(Values!E27),"","variation")</f>
        <v>variation</v>
      </c>
      <c r="AA28" s="1" t="str">
        <f>IF(ISBLANK(Values!E27),"",Values!$B$20)</f>
        <v>PartialUpdate</v>
      </c>
      <c r="AB28" s="1" t="str">
        <f>IF(ISBLANK(Values!E27),"",Values!$B$29)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28" s="1"/>
      <c r="AD28" s="1"/>
      <c r="AE28" s="1"/>
      <c r="AF28" s="1"/>
      <c r="AG28" s="1"/>
      <c r="AH28" s="1"/>
      <c r="AI28" s="34" t="str">
        <f>IF(ISBLANK(Values!E27),"",IF(Values!I27,Values!$B$23,Values!$B$33))</f>
        <v xml:space="preserve">👉 LAYOUT - {flag} {language} NO retroilluminato. </v>
      </c>
      <c r="AJ28" s="32" t="str">
        <f>IF(ISBLANK(Values!E27),"",Values!$B$24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T431 T431S E431 T440 T440P T440S E440 L440 T450 T450S T460 L450 T440E</v>
      </c>
      <c r="AK28" s="1" t="str">
        <f>IF(ISBLANK(Values!E27),"",Values!$B$25)</f>
        <v xml:space="preserve">♻️ PRODOTTO ECOLOGICO - Acquista ricondizionato, ACQUISTA VERDE! Riduci oltre l'80% di anidride carbonica acquistando le nostre tastiere ricondizionate, rispetto a ottenere una nuova tastiera! </v>
      </c>
      <c r="AL28" s="1" t="str">
        <f>IF(ISBLANK(Values!E27),"",SUBSTITUTE(SUBSTITUTE(IF(Values!$J27, Values!$B$26, Values!$B$33), "{language}", Values!$H27), "{flag}", INDEX(options!$E$1:$E$20, Values!$V27)))</f>
        <v xml:space="preserve">👉 LAYOUT - 🇪🇸 Spagnolo NO retroilluminato. </v>
      </c>
      <c r="AM28" s="1" t="str">
        <f>SUBSTITUTE(IF(ISBLANK(Values!E27),"",Values!$B$27), "{model}", Values!$B$3)</f>
        <v xml:space="preserve">👉 COMPATIBILE CON - Lenovo T431 T431S E431 T440 T440P T440S E440 L440 T450 T450S T460 L450 T440E. Si prega di controllare attentamente l'immagine e la descrizione prima di acquistare qualsiasi tastiera. Ciò garantisce di ottenere la tastiera del laptop corretta per il computer. Installazione super facile. </v>
      </c>
      <c r="AN28" s="1"/>
      <c r="AO28" s="1"/>
      <c r="AP28" s="1"/>
      <c r="AQ28" s="1"/>
      <c r="AR28" s="1"/>
      <c r="AS28" s="1"/>
      <c r="AT28" s="27" t="str">
        <f>IF(ISBLANK(Values!E27),"",Values!H27)</f>
        <v>Spagnolo</v>
      </c>
      <c r="AU28" s="1"/>
      <c r="AV28" s="1" t="str">
        <f>IF(ISBLANK(Values!E27),"",IF(Values!J27,"Backlit", "Non-Backlit"))</f>
        <v>Non-Backlit</v>
      </c>
      <c r="AW28"/>
      <c r="AX28" s="1"/>
      <c r="AY28" s="1"/>
      <c r="AZ28" s="1"/>
      <c r="BA28" s="1"/>
      <c r="BB28" s="1"/>
      <c r="BC28" s="1"/>
      <c r="BD28" s="1"/>
      <c r="BE28" s="1" t="str">
        <f>IF(ISBLANK(Values!E27),"","Professional Audience")</f>
        <v>Professional Audience</v>
      </c>
      <c r="BF28" s="1" t="str">
        <f>IF(ISBLANK(Values!E27),"","Consumer Audience")</f>
        <v>Consumer Audience</v>
      </c>
      <c r="BG28" s="1" t="str">
        <f>IF(ISBLANK(Values!E27),"","Adults")</f>
        <v>Adults</v>
      </c>
      <c r="BH28" s="1" t="str">
        <f>IF(ISBLANK(Values!E27),"","People")</f>
        <v>People</v>
      </c>
      <c r="BI28" s="1"/>
      <c r="BJ28" s="1"/>
      <c r="BK28" s="1"/>
      <c r="BL28" s="1"/>
      <c r="BM28" s="1"/>
      <c r="BN28" s="1"/>
      <c r="BO28" s="1"/>
      <c r="BP28" s="1"/>
      <c r="BQ28" s="1"/>
      <c r="BR28" s="1"/>
      <c r="BS28" s="1"/>
      <c r="BT28" s="1"/>
      <c r="BU28" s="1"/>
      <c r="BV28" s="1"/>
      <c r="BW28" s="1"/>
      <c r="BX28" s="1"/>
      <c r="BY28" s="1"/>
      <c r="BZ28" s="1"/>
      <c r="CA28" s="1"/>
      <c r="CB28" s="1"/>
      <c r="CC28" s="1"/>
      <c r="CD28" s="1"/>
      <c r="CE28" s="1"/>
      <c r="CF28" s="1"/>
      <c r="CG28" s="1">
        <f>IF(ISBLANK(Values!E27),"",Values!$B$11)</f>
        <v>150</v>
      </c>
      <c r="CH28" s="1" t="str">
        <f>IF(ISBLANK(Values!E27),"","GR")</f>
        <v>GR</v>
      </c>
      <c r="CI28" s="1" t="str">
        <f>IF(ISBLANK(Values!E27),"",Values!$B$7)</f>
        <v>32</v>
      </c>
      <c r="CJ28" s="1" t="str">
        <f>IF(ISBLANK(Values!E27),"",Values!$B$8)</f>
        <v>18</v>
      </c>
      <c r="CK28" s="1" t="str">
        <f>IF(ISBLANK(Values!E27),"",Values!$B$9)</f>
        <v>2</v>
      </c>
      <c r="CL28" s="1" t="str">
        <f>IF(ISBLANK(Values!E27),"","CM")</f>
        <v>CM</v>
      </c>
      <c r="CM28" s="1"/>
      <c r="CN28" s="1"/>
      <c r="CO28" s="1" t="str">
        <f>IF(ISBLANK(Values!E27), "", IF(AND(Values!$B$37=options!$G$2, Values!$C27), "AMAZON_NA", IF(AND(Values!$B$37=options!$G$1, Values!$D27), "AMAZON_EU", "DEFAULT")))</f>
        <v>AMAZON_EU</v>
      </c>
      <c r="CP28" s="1" t="str">
        <f>IF(ISBLANK(Values!E27),"",Values!$B$7)</f>
        <v>32</v>
      </c>
      <c r="CQ28" s="1" t="str">
        <f>IF(ISBLANK(Values!E27),"",Values!$B$8)</f>
        <v>18</v>
      </c>
      <c r="CR28" s="1" t="str">
        <f>IF(ISBLANK(Values!E27),"",Values!$B$9)</f>
        <v>2</v>
      </c>
      <c r="CS28" s="1">
        <f>IF(ISBLANK(Values!E27),"",Values!$B$11)</f>
        <v>150</v>
      </c>
      <c r="CT28" s="1" t="str">
        <f>IF(ISBLANK(Values!E27),"","GR")</f>
        <v>GR</v>
      </c>
      <c r="CU28" s="1" t="str">
        <f>IF(ISBLANK(Values!E27),"","CM")</f>
        <v>CM</v>
      </c>
      <c r="CV28" s="1"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28" s="1"/>
      <c r="CX28" s="1"/>
      <c r="CY28" s="1"/>
      <c r="CZ28" s="1" t="str">
        <f>IF(ISBLANK(Values!E27),"","No")</f>
        <v>No</v>
      </c>
      <c r="DA28" s="1" t="str">
        <f>IF(ISBLANK(Values!E27),"","No")</f>
        <v>No</v>
      </c>
      <c r="DB28" s="1"/>
      <c r="DC28" s="1"/>
      <c r="DD28" s="1"/>
      <c r="DE28" s="1"/>
      <c r="DF28" s="1"/>
      <c r="DG28" s="1"/>
      <c r="DH28" s="1"/>
      <c r="DI28" s="1"/>
      <c r="DJ28" s="1"/>
      <c r="DK28" s="1"/>
      <c r="DL28" s="1"/>
      <c r="DM28" s="1"/>
      <c r="DN28" s="1"/>
      <c r="DO28" s="1" t="str">
        <f>IF(ISBLANK(Values!E27),"","Parts")</f>
        <v>Parts</v>
      </c>
      <c r="DP28" s="1" t="str">
        <f>IF(ISBLANK(Values!E27),"",Values!$B$31)</f>
        <v>6 mesi di garanzia dopo la data di consegna. In caso di malfunzionamento della tastiera verrà inviata una nuova unità o un pezzo di ricambio per la tastiera del prodotto. In caso di smistamento delle scorte viene emesso un rimborso completo.</v>
      </c>
      <c r="DQ28" s="1"/>
      <c r="DR28" s="1"/>
      <c r="DS28" s="1"/>
      <c r="DT28" s="1"/>
      <c r="DU28" s="1"/>
      <c r="DV28" s="1"/>
      <c r="DW28" s="1"/>
      <c r="DX28" s="1"/>
      <c r="DY28" t="str">
        <f>IF(ISBLANK(Values!$E27), "", "not_applicable")</f>
        <v>not_applicable</v>
      </c>
      <c r="DZ28" s="1"/>
      <c r="EA28" s="1"/>
      <c r="EB28" s="1"/>
      <c r="EC28" s="1"/>
      <c r="ED28" s="1"/>
      <c r="EE28" s="1"/>
      <c r="EF28" s="1"/>
      <c r="EG28" s="1"/>
      <c r="EH28" s="1"/>
      <c r="EI28" s="1" t="str">
        <f>IF(ISBLANK(Values!E27),"",Values!$B$31)</f>
        <v>6 mesi di garanzia dopo la data di consegna. In caso di malfunzionamento della tastiera verrà inviata una nuova unità o un pezzo di ricambio per la tastiera del prodotto. In caso di smistamento delle scorte viene emesso un rimborso completo.</v>
      </c>
      <c r="EJ28" s="1"/>
      <c r="EK28" s="1"/>
      <c r="EL28" s="1"/>
      <c r="EM28" s="1"/>
      <c r="EN28" s="1"/>
      <c r="EO28" s="1"/>
      <c r="EP28" s="1"/>
      <c r="EQ28" s="1"/>
      <c r="ER28" s="1"/>
      <c r="ES28" s="1" t="str">
        <f>IF(ISBLANK(Values!E27),"","Amazon Tellus UPS")</f>
        <v>Amazon Tellus UPS</v>
      </c>
      <c r="ET28" s="1"/>
      <c r="EU28" s="1"/>
      <c r="EV28" s="1" t="str">
        <f>IF(ISBLANK(Values!E27),"","New")</f>
        <v>New</v>
      </c>
      <c r="EW28" s="1"/>
      <c r="EX28" s="1"/>
      <c r="EY28" s="1"/>
      <c r="EZ28" s="1"/>
      <c r="FA28" s="1"/>
      <c r="FB28" s="1"/>
      <c r="FC28" s="1"/>
      <c r="FD28" s="1"/>
      <c r="FE28" s="1" t="str">
        <f>IF(ISBLANK(Values!E27),"",IF(CO28&lt;&gt;"DEFAULT", "", 3))</f>
        <v/>
      </c>
      <c r="FF28" s="1"/>
      <c r="FG28" s="1"/>
      <c r="FH28" s="1" t="str">
        <f>IF(ISBLANK(Values!E27),"","FALSE")</f>
        <v>FALSE</v>
      </c>
      <c r="FI28" s="1" t="str">
        <f>IF(ISBLANK(Values!E27),"","FALSE")</f>
        <v>FALSE</v>
      </c>
      <c r="FJ28" s="1" t="str">
        <f>IF(ISBLANK(Values!E27),"","FALSE")</f>
        <v>FALSE</v>
      </c>
      <c r="FK28" s="1"/>
      <c r="FL28" s="1"/>
      <c r="FM28" s="1" t="str">
        <f>IF(ISBLANK(Values!E27),"","1")</f>
        <v>1</v>
      </c>
      <c r="FN28" s="1"/>
      <c r="FO28" s="27"/>
      <c r="FP28" s="62"/>
      <c r="FQ28" s="62"/>
      <c r="FR28" s="62"/>
      <c r="FS28" s="62"/>
      <c r="FT28" s="62"/>
      <c r="FU28" s="62"/>
      <c r="FV28" s="62"/>
      <c r="FW28" s="1"/>
      <c r="FX28" s="1"/>
      <c r="FY28" s="1"/>
      <c r="FZ28" s="1"/>
      <c r="GA28" s="1"/>
      <c r="GB28" s="1"/>
      <c r="GC28" s="1"/>
      <c r="GD28" s="1"/>
      <c r="GE28" s="1"/>
      <c r="GF28" s="1"/>
      <c r="GG28" s="1"/>
      <c r="GH28" s="1"/>
      <c r="GI28" s="1"/>
      <c r="GJ28" s="1"/>
      <c r="GK28" s="67">
        <f>K28</f>
        <v>44.95</v>
      </c>
    </row>
    <row r="29" spans="1:193" s="35" customFormat="1" ht="16" x14ac:dyDescent="0.2">
      <c r="A29" s="1" t="str">
        <f>IF(ISBLANK(Values!E28),"",IF(Values!$B$37="EU","computercomponent","computer"))</f>
        <v>computercomponent</v>
      </c>
      <c r="B29" s="33" t="str">
        <f>IF(ISBLANK(Values!E28),"",Values!F28)</f>
        <v>Lenovo T440 RG - UK</v>
      </c>
      <c r="C29" s="29" t="str">
        <f>IF(ISBLANK(Values!E28),"","TellusRem")</f>
        <v>TellusRem</v>
      </c>
      <c r="D29" s="28">
        <f>IF(ISBLANK(Values!E28),"",Values!E28)</f>
        <v>5714401441052</v>
      </c>
      <c r="E29" s="1" t="str">
        <f>IF(ISBLANK(Values!E28),"","EAN")</f>
        <v>EAN</v>
      </c>
      <c r="F29" s="27" t="str">
        <f>IF(ISBLANK(Values!E28),"",IF(Values!J28, SUBSTITUTE(Values!$B$1, "{language}", Values!H28) &amp; " " &amp;Values!$B$3, SUBSTITUTE(Values!$B$2, "{language}", Values!$H28) &amp; " " &amp;Values!$B$3))</f>
        <v>sostituzione della tastiera UK non retroilluminata per Lenovo Thinkpad T431 T431S E431 T440 T440P T440S E440 L440 T450 T450S T460 L450 T440E</v>
      </c>
      <c r="G29" s="29" t="str">
        <f>IF(ISBLANK(Values!E28),"","TellusRem")</f>
        <v>TellusRem</v>
      </c>
      <c r="H29" s="1" t="str">
        <f>IF(ISBLANK(Values!E28),"",Values!$B$16)</f>
        <v>computer-keyboards</v>
      </c>
      <c r="I29" s="1" t="str">
        <f>IF(ISBLANK(Values!E28),"","4730574031")</f>
        <v>4730574031</v>
      </c>
      <c r="J29" s="31" t="str">
        <f>IF(ISBLANK(Values!E28),"",Values!F28 )</f>
        <v>Lenovo T440 RG - UK</v>
      </c>
      <c r="K29" s="27">
        <f>IF(IF(ISBLANK(Values!E28),"",IF(Values!J28, Values!$B$4, Values!$B$5))=0,"",IF(ISBLANK(Values!E28),"",IF(Values!J28, Values!$B$4, Values!$B$5)))</f>
        <v>44.95</v>
      </c>
      <c r="L29" s="27" t="str">
        <f>IF(ISBLANK(Values!E28),"",IF($CO29="DEFAULT", Values!$B$18, ""))</f>
        <v/>
      </c>
      <c r="M29" s="27" t="str">
        <f>IF(ISBLANK(Values!E28),"",Values!$M28)</f>
        <v>https://raw.githubusercontent.com/PatrickVibild/TellusAmazonPictures/master/pictures/Lenovo/T440/RG/UK/1.jpg</v>
      </c>
      <c r="N29" s="27" t="str">
        <f>IF(ISBLANK(Values!$F28),"",Values!N28)</f>
        <v>https://raw.githubusercontent.com/PatrickVibild/TellusAmazonPictures/master/pictures/Lenovo/T440/RG/UK/2.jpg</v>
      </c>
      <c r="O29" s="27" t="str">
        <f>IF(ISBLANK(Values!$F28),"",Values!O28)</f>
        <v>https://raw.githubusercontent.com/PatrickVibild/TellusAmazonPictures/master/pictures/Lenovo/T440/RG/UK/3.jpg</v>
      </c>
      <c r="P29" s="27" t="str">
        <f>IF(ISBLANK(Values!$F28),"",Values!P28)</f>
        <v>https://raw.githubusercontent.com/PatrickVibild/TellusAmazonPictures/master/pictures/Lenovo/T440/RG/UK/4.jpg</v>
      </c>
      <c r="Q29" s="27" t="str">
        <f>IF(ISBLANK(Values!$F28),"",Values!Q28)</f>
        <v>https://raw.githubusercontent.com/PatrickVibild/TellusAmazonPictures/master/pictures/Lenovo/T440/RG/UK/5.jpg</v>
      </c>
      <c r="R29" s="27" t="str">
        <f>IF(ISBLANK(Values!$F28),"",Values!R28)</f>
        <v>https://raw.githubusercontent.com/PatrickVibild/TellusAmazonPictures/master/pictures/Lenovo/T440/RG/UK/6.jpg</v>
      </c>
      <c r="S29" s="27" t="str">
        <f>IF(ISBLANK(Values!$F28),"",Values!S28)</f>
        <v>https://raw.githubusercontent.com/PatrickVibild/TellusAmazonPictures/master/pictures/Lenovo/T440/RG/UK/7.jpg</v>
      </c>
      <c r="T29" s="27" t="str">
        <f>IF(ISBLANK(Values!$F28),"",Values!T28)</f>
        <v>https://raw.githubusercontent.com/PatrickVibild/TellusAmazonPictures/master/pictures/Lenovo/T440/RG/UK/8.jpg</v>
      </c>
      <c r="U29" s="27" t="str">
        <f>IF(ISBLANK(Values!$F28),"",Values!U28)</f>
        <v>https://raw.githubusercontent.com/PatrickVibild/TellusAmazonPictures/master/pictures/Lenovo/T440/RG/UK/9.jpg</v>
      </c>
      <c r="V29" s="1"/>
      <c r="W29" s="29" t="str">
        <f>IF(ISBLANK(Values!E28),"","Child")</f>
        <v>Child</v>
      </c>
      <c r="X29" s="29" t="str">
        <f>IF(ISBLANK(Values!E28),"",Values!$B$13)</f>
        <v>Lenovo T440 RG parent</v>
      </c>
      <c r="Y29" s="31" t="str">
        <f>IF(ISBLANK(Values!E28),"","Size-Color")</f>
        <v>Size-Color</v>
      </c>
      <c r="Z29" s="29" t="str">
        <f>IF(ISBLANK(Values!E28),"","variation")</f>
        <v>variation</v>
      </c>
      <c r="AA29" s="1" t="str">
        <f>IF(ISBLANK(Values!E28),"",Values!$B$20)</f>
        <v>PartialUpdate</v>
      </c>
      <c r="AB29" s="1" t="str">
        <f>IF(ISBLANK(Values!E28),"",Values!$B$29)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29" s="1"/>
      <c r="AD29" s="1"/>
      <c r="AE29" s="1"/>
      <c r="AF29" s="1"/>
      <c r="AG29" s="1"/>
      <c r="AH29" s="1"/>
      <c r="AI29" s="34" t="str">
        <f>IF(ISBLANK(Values!E28),"",IF(Values!I28,Values!$B$23,Values!$B$33))</f>
        <v xml:space="preserve">👉 LAYOUT - {flag} {language} NO retroilluminato. </v>
      </c>
      <c r="AJ29" s="32" t="str">
        <f>IF(ISBLANK(Values!E28),"",Values!$B$24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T431 T431S E431 T440 T440P T440S E440 L440 T450 T450S T460 L450 T440E</v>
      </c>
      <c r="AK29" s="1" t="str">
        <f>IF(ISBLANK(Values!E28),"",Values!$B$25)</f>
        <v xml:space="preserve">♻️ PRODOTTO ECOLOGICO - Acquista ricondizionato, ACQUISTA VERDE! Riduci oltre l'80% di anidride carbonica acquistando le nostre tastiere ricondizionate, rispetto a ottenere una nuova tastiera! </v>
      </c>
      <c r="AL29" s="1" t="str">
        <f>IF(ISBLANK(Values!E28),"",SUBSTITUTE(SUBSTITUTE(IF(Values!$J28, Values!$B$26, Values!$B$33), "{language}", Values!$H28), "{flag}", INDEX(options!$E$1:$E$20, Values!$V28)))</f>
        <v xml:space="preserve">👉 LAYOUT - 🇬🇧 UK NO retroilluminato. </v>
      </c>
      <c r="AM29" s="1" t="str">
        <f>SUBSTITUTE(IF(ISBLANK(Values!E28),"",Values!$B$27), "{model}", Values!$B$3)</f>
        <v xml:space="preserve">👉 COMPATIBILE CON - Lenovo T431 T431S E431 T440 T440P T440S E440 L440 T450 T450S T460 L450 T440E. Si prega di controllare attentamente l'immagine e la descrizione prima di acquistare qualsiasi tastiera. Ciò garantisce di ottenere la tastiera del laptop corretta per il computer. Installazione super facile. </v>
      </c>
      <c r="AN29" s="1"/>
      <c r="AO29" s="1"/>
      <c r="AP29" s="1"/>
      <c r="AQ29" s="1"/>
      <c r="AR29" s="1"/>
      <c r="AS29" s="1"/>
      <c r="AT29" s="27" t="str">
        <f>IF(ISBLANK(Values!E28),"",Values!H28)</f>
        <v>UK</v>
      </c>
      <c r="AU29" s="1"/>
      <c r="AV29" s="1" t="str">
        <f>IF(ISBLANK(Values!E28),"",IF(Values!J28,"Backlit", "Non-Backlit"))</f>
        <v>Non-Backlit</v>
      </c>
      <c r="AW29"/>
      <c r="AX29" s="1"/>
      <c r="AY29" s="1"/>
      <c r="AZ29" s="1"/>
      <c r="BA29" s="1"/>
      <c r="BB29" s="1"/>
      <c r="BC29" s="1"/>
      <c r="BD29" s="1"/>
      <c r="BE29" s="1" t="str">
        <f>IF(ISBLANK(Values!E28),"","Professional Audience")</f>
        <v>Professional Audience</v>
      </c>
      <c r="BF29" s="1" t="str">
        <f>IF(ISBLANK(Values!E28),"","Consumer Audience")</f>
        <v>Consumer Audience</v>
      </c>
      <c r="BG29" s="1" t="str">
        <f>IF(ISBLANK(Values!E28),"","Adults")</f>
        <v>Adults</v>
      </c>
      <c r="BH29" s="1" t="str">
        <f>IF(ISBLANK(Values!E28),"","People")</f>
        <v>People</v>
      </c>
      <c r="BI29" s="1"/>
      <c r="BJ29" s="1"/>
      <c r="BK29" s="1"/>
      <c r="BL29" s="1"/>
      <c r="BM29" s="1"/>
      <c r="BN29" s="1"/>
      <c r="BO29" s="1"/>
      <c r="BP29" s="1"/>
      <c r="BQ29" s="1"/>
      <c r="BR29" s="1"/>
      <c r="BS29" s="1"/>
      <c r="BT29" s="1"/>
      <c r="BU29" s="1"/>
      <c r="BV29" s="1"/>
      <c r="BW29" s="1"/>
      <c r="BX29" s="1"/>
      <c r="BY29" s="1"/>
      <c r="BZ29" s="1"/>
      <c r="CA29" s="1"/>
      <c r="CB29" s="1"/>
      <c r="CC29" s="1"/>
      <c r="CD29" s="1"/>
      <c r="CE29" s="1"/>
      <c r="CF29" s="1"/>
      <c r="CG29" s="1">
        <f>IF(ISBLANK(Values!E28),"",Values!$B$11)</f>
        <v>150</v>
      </c>
      <c r="CH29" s="1" t="str">
        <f>IF(ISBLANK(Values!E28),"","GR")</f>
        <v>GR</v>
      </c>
      <c r="CI29" s="1" t="str">
        <f>IF(ISBLANK(Values!E28),"",Values!$B$7)</f>
        <v>32</v>
      </c>
      <c r="CJ29" s="1" t="str">
        <f>IF(ISBLANK(Values!E28),"",Values!$B$8)</f>
        <v>18</v>
      </c>
      <c r="CK29" s="1" t="str">
        <f>IF(ISBLANK(Values!E28),"",Values!$B$9)</f>
        <v>2</v>
      </c>
      <c r="CL29" s="1" t="str">
        <f>IF(ISBLANK(Values!E28),"","CM")</f>
        <v>CM</v>
      </c>
      <c r="CM29" s="1"/>
      <c r="CN29" s="1"/>
      <c r="CO29" s="1" t="str">
        <f>IF(ISBLANK(Values!E28), "", IF(AND(Values!$B$37=options!$G$2, Values!$C28), "AMAZON_NA", IF(AND(Values!$B$37=options!$G$1, Values!$D28), "AMAZON_EU", "DEFAULT")))</f>
        <v>AMAZON_EU</v>
      </c>
      <c r="CP29" s="1" t="str">
        <f>IF(ISBLANK(Values!E28),"",Values!$B$7)</f>
        <v>32</v>
      </c>
      <c r="CQ29" s="1" t="str">
        <f>IF(ISBLANK(Values!E28),"",Values!$B$8)</f>
        <v>18</v>
      </c>
      <c r="CR29" s="1" t="str">
        <f>IF(ISBLANK(Values!E28),"",Values!$B$9)</f>
        <v>2</v>
      </c>
      <c r="CS29" s="1">
        <f>IF(ISBLANK(Values!E28),"",Values!$B$11)</f>
        <v>150</v>
      </c>
      <c r="CT29" s="1" t="str">
        <f>IF(ISBLANK(Values!E28),"","GR")</f>
        <v>GR</v>
      </c>
      <c r="CU29" s="1" t="str">
        <f>IF(ISBLANK(Values!E28),"","CM")</f>
        <v>CM</v>
      </c>
      <c r="CV29" s="1"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29" s="1"/>
      <c r="CX29" s="1"/>
      <c r="CY29" s="1"/>
      <c r="CZ29" s="1" t="str">
        <f>IF(ISBLANK(Values!E28),"","No")</f>
        <v>No</v>
      </c>
      <c r="DA29" s="1" t="str">
        <f>IF(ISBLANK(Values!E28),"","No")</f>
        <v>No</v>
      </c>
      <c r="DB29" s="1"/>
      <c r="DC29" s="1"/>
      <c r="DD29" s="1"/>
      <c r="DE29" s="1"/>
      <c r="DF29" s="1"/>
      <c r="DG29" s="1"/>
      <c r="DH29" s="1"/>
      <c r="DI29" s="1"/>
      <c r="DJ29" s="1"/>
      <c r="DK29" s="1"/>
      <c r="DL29" s="1"/>
      <c r="DM29" s="1"/>
      <c r="DN29" s="1"/>
      <c r="DO29" s="1" t="str">
        <f>IF(ISBLANK(Values!E28),"","Parts")</f>
        <v>Parts</v>
      </c>
      <c r="DP29" s="1" t="str">
        <f>IF(ISBLANK(Values!E28),"",Values!$B$31)</f>
        <v>6 mesi di garanzia dopo la data di consegna. In caso di malfunzionamento della tastiera verrà inviata una nuova unità o un pezzo di ricambio per la tastiera del prodotto. In caso di smistamento delle scorte viene emesso un rimborso completo.</v>
      </c>
      <c r="DQ29" s="1"/>
      <c r="DR29" s="1"/>
      <c r="DS29" s="1"/>
      <c r="DT29" s="1"/>
      <c r="DU29" s="1"/>
      <c r="DV29" s="1"/>
      <c r="DW29" s="1"/>
      <c r="DX29" s="1"/>
      <c r="DY29" t="str">
        <f>IF(ISBLANK(Values!$E28), "", "not_applicable")</f>
        <v>not_applicable</v>
      </c>
      <c r="DZ29" s="1"/>
      <c r="EA29" s="1"/>
      <c r="EB29" s="1"/>
      <c r="EC29" s="1"/>
      <c r="ED29" s="1"/>
      <c r="EE29" s="1"/>
      <c r="EF29" s="1"/>
      <c r="EG29" s="1"/>
      <c r="EH29" s="1"/>
      <c r="EI29" s="1" t="str">
        <f>IF(ISBLANK(Values!E28),"",Values!$B$31)</f>
        <v>6 mesi di garanzia dopo la data di consegna. In caso di malfunzionamento della tastiera verrà inviata una nuova unità o un pezzo di ricambio per la tastiera del prodotto. In caso di smistamento delle scorte viene emesso un rimborso completo.</v>
      </c>
      <c r="EJ29" s="1"/>
      <c r="EK29" s="1"/>
      <c r="EL29" s="1"/>
      <c r="EM29" s="1"/>
      <c r="EN29" s="1"/>
      <c r="EO29" s="1"/>
      <c r="EP29" s="1"/>
      <c r="EQ29" s="1"/>
      <c r="ER29" s="1"/>
      <c r="ES29" s="1" t="str">
        <f>IF(ISBLANK(Values!E28),"","Amazon Tellus UPS")</f>
        <v>Amazon Tellus UPS</v>
      </c>
      <c r="ET29" s="1"/>
      <c r="EU29" s="1"/>
      <c r="EV29" s="1" t="str">
        <f>IF(ISBLANK(Values!E28),"","New")</f>
        <v>New</v>
      </c>
      <c r="EW29" s="1"/>
      <c r="EX29" s="1"/>
      <c r="EY29" s="1"/>
      <c r="EZ29" s="1"/>
      <c r="FA29" s="1"/>
      <c r="FB29" s="1"/>
      <c r="FC29" s="1"/>
      <c r="FD29" s="1"/>
      <c r="FE29" s="1" t="str">
        <f>IF(ISBLANK(Values!E28),"",IF(CO29&lt;&gt;"DEFAULT", "", 3))</f>
        <v/>
      </c>
      <c r="FF29" s="1"/>
      <c r="FG29" s="1"/>
      <c r="FH29" s="1" t="str">
        <f>IF(ISBLANK(Values!E28),"","FALSE")</f>
        <v>FALSE</v>
      </c>
      <c r="FI29" s="1" t="str">
        <f>IF(ISBLANK(Values!E28),"","FALSE")</f>
        <v>FALSE</v>
      </c>
      <c r="FJ29" s="1" t="str">
        <f>IF(ISBLANK(Values!E28),"","FALSE")</f>
        <v>FALSE</v>
      </c>
      <c r="FK29" s="1"/>
      <c r="FL29" s="1"/>
      <c r="FM29" s="1" t="str">
        <f>IF(ISBLANK(Values!E28),"","1")</f>
        <v>1</v>
      </c>
      <c r="FN29" s="1"/>
      <c r="FO29" s="27"/>
      <c r="FP29" s="62"/>
      <c r="FQ29" s="62"/>
      <c r="FR29" s="62"/>
      <c r="FS29" s="62"/>
      <c r="FT29" s="62"/>
      <c r="FU29" s="62"/>
      <c r="FV29" s="62"/>
      <c r="FW29" s="1"/>
      <c r="FX29" s="1"/>
      <c r="FY29" s="1"/>
      <c r="FZ29" s="1"/>
      <c r="GA29" s="1"/>
      <c r="GB29" s="1"/>
      <c r="GC29" s="1"/>
      <c r="GD29" s="1"/>
      <c r="GE29" s="1"/>
      <c r="GF29" s="1"/>
      <c r="GG29" s="1"/>
      <c r="GH29" s="1"/>
      <c r="GI29" s="1"/>
      <c r="GJ29" s="1"/>
      <c r="GK29" s="67">
        <f>K29</f>
        <v>44.95</v>
      </c>
    </row>
    <row r="30" spans="1:193" s="35" customFormat="1" ht="16" x14ac:dyDescent="0.2">
      <c r="A30" s="1" t="str">
        <f>IF(ISBLANK(Values!E29),"",IF(Values!$B$37="EU","computercomponent","computer"))</f>
        <v>computercomponent</v>
      </c>
      <c r="B30" s="33" t="str">
        <f>IF(ISBLANK(Values!E29),"",Values!F29)</f>
        <v>Lenovo T440 RG - NOR</v>
      </c>
      <c r="C30" s="29" t="str">
        <f>IF(ISBLANK(Values!E29),"","TellusRem")</f>
        <v>TellusRem</v>
      </c>
      <c r="D30" s="28">
        <f>IF(ISBLANK(Values!E29),"",Values!E29)</f>
        <v>5714401441069</v>
      </c>
      <c r="E30" s="1" t="str">
        <f>IF(ISBLANK(Values!E29),"","EAN")</f>
        <v>EAN</v>
      </c>
      <c r="F30" s="27" t="str">
        <f>IF(ISBLANK(Values!E29),"",IF(Values!J29, SUBSTITUTE(Values!$B$1, "{language}", Values!H29) &amp; " " &amp;Values!$B$3, SUBSTITUTE(Values!$B$2, "{language}", Values!$H29) &amp; " " &amp;Values!$B$3))</f>
        <v>sostituzione della tastiera Scandinavo - Nordico non retroilluminata per Lenovo Thinkpad T431 T431S E431 T440 T440P T440S E440 L440 T450 T450S T460 L450 T440E</v>
      </c>
      <c r="G30" s="29" t="str">
        <f>IF(ISBLANK(Values!E29),"","TellusRem")</f>
        <v>TellusRem</v>
      </c>
      <c r="H30" s="1" t="str">
        <f>IF(ISBLANK(Values!E29),"",Values!$B$16)</f>
        <v>computer-keyboards</v>
      </c>
      <c r="I30" s="1" t="str">
        <f>IF(ISBLANK(Values!E29),"","4730574031")</f>
        <v>4730574031</v>
      </c>
      <c r="J30" s="31" t="str">
        <f>IF(ISBLANK(Values!E29),"",Values!F29 )</f>
        <v>Lenovo T440 RG - NOR</v>
      </c>
      <c r="K30" s="27">
        <f>IF(IF(ISBLANK(Values!E29),"",IF(Values!J29, Values!$B$4, Values!$B$5))=0,"",IF(ISBLANK(Values!E29),"",IF(Values!J29, Values!$B$4, Values!$B$5)))</f>
        <v>44.95</v>
      </c>
      <c r="L30" s="27" t="str">
        <f>IF(ISBLANK(Values!E29),"",IF($CO30="DEFAULT", Values!$B$18, ""))</f>
        <v/>
      </c>
      <c r="M30" s="27" t="str">
        <f>IF(ISBLANK(Values!E29),"",Values!$M29)</f>
        <v>https://raw.githubusercontent.com/PatrickVibild/TellusAmazonPictures/master/pictures/Lenovo/T440/RG/NOR/1.jpg</v>
      </c>
      <c r="N30" s="27" t="str">
        <f>IF(ISBLANK(Values!$F29),"",Values!N29)</f>
        <v>https://raw.githubusercontent.com/PatrickVibild/TellusAmazonPictures/master/pictures/Lenovo/T440/RG/NOR/2.jpg</v>
      </c>
      <c r="O30" s="27" t="str">
        <f>IF(ISBLANK(Values!$F29),"",Values!O29)</f>
        <v>https://raw.githubusercontent.com/PatrickVibild/TellusAmazonPictures/master/pictures/Lenovo/T440/RG/NOR/3.jpg</v>
      </c>
      <c r="P30" s="27" t="str">
        <f>IF(ISBLANK(Values!$F29),"",Values!P29)</f>
        <v>https://raw.githubusercontent.com/PatrickVibild/TellusAmazonPictures/master/pictures/Lenovo/T440/RG/NOR/4.jpg</v>
      </c>
      <c r="Q30" s="27" t="str">
        <f>IF(ISBLANK(Values!$F29),"",Values!Q29)</f>
        <v>https://raw.githubusercontent.com/PatrickVibild/TellusAmazonPictures/master/pictures/Lenovo/T440/RG/NOR/5.jpg</v>
      </c>
      <c r="R30" s="27" t="str">
        <f>IF(ISBLANK(Values!$F29),"",Values!R29)</f>
        <v>https://raw.githubusercontent.com/PatrickVibild/TellusAmazonPictures/master/pictures/Lenovo/T440/RG/NOR/6.jpg</v>
      </c>
      <c r="S30" s="27" t="str">
        <f>IF(ISBLANK(Values!$F29),"",Values!S29)</f>
        <v>https://raw.githubusercontent.com/PatrickVibild/TellusAmazonPictures/master/pictures/Lenovo/T440/RG/NOR/7.jpg</v>
      </c>
      <c r="T30" s="27" t="str">
        <f>IF(ISBLANK(Values!$F29),"",Values!T29)</f>
        <v>https://raw.githubusercontent.com/PatrickVibild/TellusAmazonPictures/master/pictures/Lenovo/T440/RG/NOR/8.jpg</v>
      </c>
      <c r="U30" s="27" t="str">
        <f>IF(ISBLANK(Values!$F29),"",Values!U29)</f>
        <v>https://raw.githubusercontent.com/PatrickVibild/TellusAmazonPictures/master/pictures/Lenovo/T440/RG/NOR/9.jpg</v>
      </c>
      <c r="V30" s="1"/>
      <c r="W30" s="29" t="str">
        <f>IF(ISBLANK(Values!E29),"","Child")</f>
        <v>Child</v>
      </c>
      <c r="X30" s="29" t="str">
        <f>IF(ISBLANK(Values!E29),"",Values!$B$13)</f>
        <v>Lenovo T440 RG parent</v>
      </c>
      <c r="Y30" s="31" t="str">
        <f>IF(ISBLANK(Values!E29),"","Size-Color")</f>
        <v>Size-Color</v>
      </c>
      <c r="Z30" s="29" t="str">
        <f>IF(ISBLANK(Values!E29),"","variation")</f>
        <v>variation</v>
      </c>
      <c r="AA30" s="1" t="str">
        <f>IF(ISBLANK(Values!E29),"",Values!$B$20)</f>
        <v>PartialUpdate</v>
      </c>
      <c r="AB30" s="1" t="str">
        <f>IF(ISBLANK(Values!E29),"",Values!$B$29)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0" s="1"/>
      <c r="AD30" s="1"/>
      <c r="AE30" s="1"/>
      <c r="AF30" s="1"/>
      <c r="AG30" s="1"/>
      <c r="AH30" s="1"/>
      <c r="AI30" s="34" t="str">
        <f>IF(ISBLANK(Values!E29),"",IF(Values!I29,Values!$B$23,Values!$B$33))</f>
        <v xml:space="preserve">👉 LAYOUT - {flag} {language} NO retroilluminato. </v>
      </c>
      <c r="AJ30" s="32" t="str">
        <f>IF(ISBLANK(Values!E29),"",Values!$B$24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T431 T431S E431 T440 T440P T440S E440 L440 T450 T450S T460 L450 T440E</v>
      </c>
      <c r="AK30" s="1" t="str">
        <f>IF(ISBLANK(Values!E29),"",Values!$B$25)</f>
        <v xml:space="preserve">♻️ PRODOTTO ECOLOGICO - Acquista ricondizionato, ACQUISTA VERDE! Riduci oltre l'80% di anidride carbonica acquistando le nostre tastiere ricondizionate, rispetto a ottenere una nuova tastiera! </v>
      </c>
      <c r="AL30" s="1" t="str">
        <f>IF(ISBLANK(Values!E29),"",SUBSTITUTE(SUBSTITUTE(IF(Values!$J29, Values!$B$26, Values!$B$33), "{language}", Values!$H29), "{flag}", INDEX(options!$E$1:$E$20, Values!$V29)))</f>
        <v xml:space="preserve">👉 LAYOUT - 🇸🇪 🇫🇮 🇳🇴 🇩🇰 Scandinavo - Nordico NO retroilluminato. </v>
      </c>
      <c r="AM30" s="1" t="str">
        <f>SUBSTITUTE(IF(ISBLANK(Values!E29),"",Values!$B$27), "{model}", Values!$B$3)</f>
        <v xml:space="preserve">👉 COMPATIBILE CON - Lenovo T431 T431S E431 T440 T440P T440S E440 L440 T450 T450S T460 L450 T440E. Si prega di controllare attentamente l'immagine e la descrizione prima di acquistare qualsiasi tastiera. Ciò garantisce di ottenere la tastiera del laptop corretta per il computer. Installazione super facile. </v>
      </c>
      <c r="AN30" s="1"/>
      <c r="AO30" s="1"/>
      <c r="AP30" s="1"/>
      <c r="AQ30" s="1"/>
      <c r="AR30" s="1"/>
      <c r="AS30" s="1"/>
      <c r="AT30" s="27" t="str">
        <f>IF(ISBLANK(Values!E29),"",Values!H29)</f>
        <v>Scandinavo - Nordico</v>
      </c>
      <c r="AU30" s="1"/>
      <c r="AV30" s="1" t="str">
        <f>IF(ISBLANK(Values!E29),"",IF(Values!J29,"Backlit", "Non-Backlit"))</f>
        <v>Non-Backlit</v>
      </c>
      <c r="AW30"/>
      <c r="AX30" s="1"/>
      <c r="AY30" s="1"/>
      <c r="AZ30" s="1"/>
      <c r="BA30" s="1"/>
      <c r="BB30" s="1"/>
      <c r="BC30" s="1"/>
      <c r="BD30" s="1"/>
      <c r="BE30" s="1" t="str">
        <f>IF(ISBLANK(Values!E29),"","Professional Audience")</f>
        <v>Professional Audience</v>
      </c>
      <c r="BF30" s="1" t="str">
        <f>IF(ISBLANK(Values!E29),"","Consumer Audience")</f>
        <v>Consumer Audience</v>
      </c>
      <c r="BG30" s="1" t="str">
        <f>IF(ISBLANK(Values!E29),"","Adults")</f>
        <v>Adults</v>
      </c>
      <c r="BH30" s="1" t="str">
        <f>IF(ISBLANK(Values!E29),"","People")</f>
        <v>People</v>
      </c>
      <c r="BI30" s="1"/>
      <c r="BJ30" s="1"/>
      <c r="BK30" s="1"/>
      <c r="BL30" s="1"/>
      <c r="BM30" s="1"/>
      <c r="BN30" s="1"/>
      <c r="BO30" s="1"/>
      <c r="BP30" s="1"/>
      <c r="BQ30" s="1"/>
      <c r="BR30" s="1"/>
      <c r="BS30" s="1"/>
      <c r="BT30" s="1"/>
      <c r="BU30" s="1"/>
      <c r="BV30" s="1"/>
      <c r="BW30" s="1"/>
      <c r="BX30" s="1"/>
      <c r="BY30" s="1"/>
      <c r="BZ30" s="1"/>
      <c r="CA30" s="1"/>
      <c r="CB30" s="1"/>
      <c r="CC30" s="1"/>
      <c r="CD30" s="1"/>
      <c r="CE30" s="1"/>
      <c r="CF30" s="1"/>
      <c r="CG30" s="1">
        <f>IF(ISBLANK(Values!E29),"",Values!$B$11)</f>
        <v>150</v>
      </c>
      <c r="CH30" s="1" t="str">
        <f>IF(ISBLANK(Values!E29),"","GR")</f>
        <v>GR</v>
      </c>
      <c r="CI30" s="1" t="str">
        <f>IF(ISBLANK(Values!E29),"",Values!$B$7)</f>
        <v>32</v>
      </c>
      <c r="CJ30" s="1" t="str">
        <f>IF(ISBLANK(Values!E29),"",Values!$B$8)</f>
        <v>18</v>
      </c>
      <c r="CK30" s="1" t="str">
        <f>IF(ISBLANK(Values!E29),"",Values!$B$9)</f>
        <v>2</v>
      </c>
      <c r="CL30" s="1" t="str">
        <f>IF(ISBLANK(Values!E29),"","CM")</f>
        <v>CM</v>
      </c>
      <c r="CM30" s="1"/>
      <c r="CN30" s="1"/>
      <c r="CO30" s="1" t="str">
        <f>IF(ISBLANK(Values!E29), "", IF(AND(Values!$B$37=options!$G$2, Values!$C29), "AMAZON_NA", IF(AND(Values!$B$37=options!$G$1, Values!$D29), "AMAZON_EU", "DEFAULT")))</f>
        <v>AMAZON_EU</v>
      </c>
      <c r="CP30" s="1" t="str">
        <f>IF(ISBLANK(Values!E29),"",Values!$B$7)</f>
        <v>32</v>
      </c>
      <c r="CQ30" s="1" t="str">
        <f>IF(ISBLANK(Values!E29),"",Values!$B$8)</f>
        <v>18</v>
      </c>
      <c r="CR30" s="1" t="str">
        <f>IF(ISBLANK(Values!E29),"",Values!$B$9)</f>
        <v>2</v>
      </c>
      <c r="CS30" s="1">
        <f>IF(ISBLANK(Values!E29),"",Values!$B$11)</f>
        <v>150</v>
      </c>
      <c r="CT30" s="1" t="str">
        <f>IF(ISBLANK(Values!E29),"","GR")</f>
        <v>GR</v>
      </c>
      <c r="CU30" s="1" t="str">
        <f>IF(ISBLANK(Values!E29),"","CM")</f>
        <v>CM</v>
      </c>
      <c r="CV30" s="1"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30" s="1"/>
      <c r="CX30" s="1"/>
      <c r="CY30" s="1"/>
      <c r="CZ30" s="1" t="str">
        <f>IF(ISBLANK(Values!E29),"","No")</f>
        <v>No</v>
      </c>
      <c r="DA30" s="1" t="str">
        <f>IF(ISBLANK(Values!E29),"","No")</f>
        <v>No</v>
      </c>
      <c r="DB30" s="1"/>
      <c r="DC30" s="1"/>
      <c r="DD30" s="1"/>
      <c r="DE30" s="1"/>
      <c r="DF30" s="1"/>
      <c r="DG30" s="1"/>
      <c r="DH30" s="1"/>
      <c r="DI30" s="1"/>
      <c r="DJ30" s="1"/>
      <c r="DK30" s="1"/>
      <c r="DL30" s="1"/>
      <c r="DM30" s="1"/>
      <c r="DN30" s="1"/>
      <c r="DO30" s="1" t="str">
        <f>IF(ISBLANK(Values!E29),"","Parts")</f>
        <v>Parts</v>
      </c>
      <c r="DP30" s="1" t="str">
        <f>IF(ISBLANK(Values!E29),"",Values!$B$31)</f>
        <v>6 mesi di garanzia dopo la data di consegna. In caso di malfunzionamento della tastiera verrà inviata una nuova unità o un pezzo di ricambio per la tastiera del prodotto. In caso di smistamento delle scorte viene emesso un rimborso completo.</v>
      </c>
      <c r="DQ30" s="1"/>
      <c r="DR30" s="1"/>
      <c r="DS30" s="1"/>
      <c r="DT30" s="1"/>
      <c r="DU30" s="1"/>
      <c r="DV30" s="1"/>
      <c r="DW30" s="1"/>
      <c r="DX30" s="1"/>
      <c r="DY30" t="str">
        <f>IF(ISBLANK(Values!$E29), "", "not_applicable")</f>
        <v>not_applicable</v>
      </c>
      <c r="DZ30" s="1"/>
      <c r="EA30" s="1"/>
      <c r="EB30" s="1"/>
      <c r="EC30" s="1"/>
      <c r="ED30" s="1"/>
      <c r="EE30" s="1"/>
      <c r="EF30" s="1"/>
      <c r="EG30" s="1"/>
      <c r="EH30" s="1"/>
      <c r="EI30" s="1" t="str">
        <f>IF(ISBLANK(Values!E29),"",Values!$B$31)</f>
        <v>6 mesi di garanzia dopo la data di consegna. In caso di malfunzionamento della tastiera verrà inviata una nuova unità o un pezzo di ricambio per la tastiera del prodotto. In caso di smistamento delle scorte viene emesso un rimborso completo.</v>
      </c>
      <c r="EJ30" s="1"/>
      <c r="EK30" s="1"/>
      <c r="EL30" s="1"/>
      <c r="EM30" s="1"/>
      <c r="EN30" s="1"/>
      <c r="EO30" s="1"/>
      <c r="EP30" s="1"/>
      <c r="EQ30" s="1"/>
      <c r="ER30" s="1"/>
      <c r="ES30" s="1" t="str">
        <f>IF(ISBLANK(Values!E29),"","Amazon Tellus UPS")</f>
        <v>Amazon Tellus UPS</v>
      </c>
      <c r="ET30" s="1"/>
      <c r="EU30" s="1"/>
      <c r="EV30" s="1" t="str">
        <f>IF(ISBLANK(Values!E29),"","New")</f>
        <v>New</v>
      </c>
      <c r="EW30" s="1"/>
      <c r="EX30" s="1"/>
      <c r="EY30" s="1"/>
      <c r="EZ30" s="1"/>
      <c r="FA30" s="1"/>
      <c r="FB30" s="1"/>
      <c r="FC30" s="1"/>
      <c r="FD30" s="1"/>
      <c r="FE30" s="1" t="str">
        <f>IF(ISBLANK(Values!E29),"",IF(CO30&lt;&gt;"DEFAULT", "", 3))</f>
        <v/>
      </c>
      <c r="FF30" s="1"/>
      <c r="FG30" s="1"/>
      <c r="FH30" s="1" t="str">
        <f>IF(ISBLANK(Values!E29),"","FALSE")</f>
        <v>FALSE</v>
      </c>
      <c r="FI30" s="1" t="str">
        <f>IF(ISBLANK(Values!E29),"","FALSE")</f>
        <v>FALSE</v>
      </c>
      <c r="FJ30" s="1" t="str">
        <f>IF(ISBLANK(Values!E29),"","FALSE")</f>
        <v>FALSE</v>
      </c>
      <c r="FK30" s="1"/>
      <c r="FL30" s="1"/>
      <c r="FM30" s="1" t="str">
        <f>IF(ISBLANK(Values!E29),"","1")</f>
        <v>1</v>
      </c>
      <c r="FN30" s="1"/>
      <c r="FO30" s="27"/>
      <c r="FP30" s="62"/>
      <c r="FQ30" s="62"/>
      <c r="FR30" s="62"/>
      <c r="FS30" s="62"/>
      <c r="FT30" s="62"/>
      <c r="FU30" s="62"/>
      <c r="FV30" s="62"/>
      <c r="FW30" s="1"/>
      <c r="FX30" s="1"/>
      <c r="FY30" s="1"/>
      <c r="FZ30" s="1"/>
      <c r="GA30" s="1"/>
      <c r="GB30" s="1"/>
      <c r="GC30" s="1"/>
      <c r="GD30" s="1"/>
      <c r="GE30" s="1"/>
      <c r="GF30" s="1"/>
      <c r="GG30" s="1"/>
      <c r="GH30" s="1"/>
      <c r="GI30" s="1"/>
      <c r="GJ30" s="1"/>
      <c r="GK30" s="67">
        <f>K30</f>
        <v>44.95</v>
      </c>
    </row>
    <row r="31" spans="1:193" s="35" customFormat="1" ht="16" x14ac:dyDescent="0.2">
      <c r="A31" s="1" t="str">
        <f>IF(ISBLANK(Values!E30),"",IF(Values!$B$37="EU","computercomponent","computer"))</f>
        <v>computercomponent</v>
      </c>
      <c r="B31" s="33" t="str">
        <f>IF(ISBLANK(Values!E30),"",Values!F30)</f>
        <v>Lenovo T440 RG - BE</v>
      </c>
      <c r="C31" s="29" t="str">
        <f>IF(ISBLANK(Values!E30),"","TellusRem")</f>
        <v>TellusRem</v>
      </c>
      <c r="D31" s="28">
        <f>IF(ISBLANK(Values!E30),"",Values!E30)</f>
        <v>5714401441076</v>
      </c>
      <c r="E31" s="1" t="str">
        <f>IF(ISBLANK(Values!E30),"","EAN")</f>
        <v>EAN</v>
      </c>
      <c r="F31" s="27" t="str">
        <f>IF(ISBLANK(Values!E30),"",IF(Values!J30, SUBSTITUTE(Values!$B$1, "{language}", Values!H30) &amp; " " &amp;Values!$B$3, SUBSTITUTE(Values!$B$2, "{language}", Values!$H30) &amp; " " &amp;Values!$B$3))</f>
        <v>sostituzione della tastiera Belga non retroilluminata per Lenovo Thinkpad T431 T431S E431 T440 T440P T440S E440 L440 T450 T450S T460 L450 T440E</v>
      </c>
      <c r="G31" s="29" t="str">
        <f>IF(ISBLANK(Values!E30),"","TellusRem")</f>
        <v>TellusRem</v>
      </c>
      <c r="H31" s="1" t="str">
        <f>IF(ISBLANK(Values!E30),"",Values!$B$16)</f>
        <v>computer-keyboards</v>
      </c>
      <c r="I31" s="1" t="str">
        <f>IF(ISBLANK(Values!E30),"","4730574031")</f>
        <v>4730574031</v>
      </c>
      <c r="J31" s="31" t="str">
        <f>IF(ISBLANK(Values!E30),"",Values!F30 )</f>
        <v>Lenovo T440 RG - BE</v>
      </c>
      <c r="K31" s="27">
        <f>IF(IF(ISBLANK(Values!E30),"",IF(Values!J30, Values!$B$4, Values!$B$5))=0,"",IF(ISBLANK(Values!E30),"",IF(Values!J30, Values!$B$4, Values!$B$5)))</f>
        <v>44.95</v>
      </c>
      <c r="L31" s="27">
        <f>IF(ISBLANK(Values!E30),"",IF($CO31="DEFAULT", Values!$B$18, ""))</f>
        <v>5</v>
      </c>
      <c r="M31" s="27" t="str">
        <f>IF(ISBLANK(Values!E30),"",Values!$M30)</f>
        <v>https://download.lenovo.com/Images/Parts/04Y0830/04Y0830_A.jpg</v>
      </c>
      <c r="N31" s="27" t="str">
        <f>IF(ISBLANK(Values!$F30),"",Values!N30)</f>
        <v>https://download.lenovo.com/Images/Parts/04Y0830/04Y0830_B.jpg</v>
      </c>
      <c r="O31" s="27" t="str">
        <f>IF(ISBLANK(Values!$F30),"",Values!O30)</f>
        <v>https://download.lenovo.com/Images/Parts/04Y0830/04Y0830_details.jpg</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Child</v>
      </c>
      <c r="X31" s="29" t="str">
        <f>IF(ISBLANK(Values!E30),"",Values!$B$13)</f>
        <v>Lenovo T440 RG parent</v>
      </c>
      <c r="Y31" s="31" t="str">
        <f>IF(ISBLANK(Values!E30),"","Size-Color")</f>
        <v>Size-Color</v>
      </c>
      <c r="Z31" s="29" t="str">
        <f>IF(ISBLANK(Values!E30),"","variation")</f>
        <v>variation</v>
      </c>
      <c r="AA31" s="1" t="str">
        <f>IF(ISBLANK(Values!E30),"",Values!$B$20)</f>
        <v>PartialUpdate</v>
      </c>
      <c r="AB31" s="1" t="str">
        <f>IF(ISBLANK(Values!E30),"",Values!$B$29)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1" s="1"/>
      <c r="AD31" s="1"/>
      <c r="AE31" s="1"/>
      <c r="AF31" s="1"/>
      <c r="AG31" s="1"/>
      <c r="AH31" s="1"/>
      <c r="AI31" s="34" t="str">
        <f>IF(ISBLANK(Values!E30),"",IF(Values!I30,Values!$B$23,Values!$B$33))</f>
        <v xml:space="preserve">👉 LAYOUT - {flag} {language} NO retroilluminato. </v>
      </c>
      <c r="AJ31" s="32" t="str">
        <f>IF(ISBLANK(Values!E30),"",Values!$B$24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T431 T431S E431 T440 T440P T440S E440 L440 T450 T450S T460 L450 T440E</v>
      </c>
      <c r="AK31" s="1" t="str">
        <f>IF(ISBLANK(Values!E30),"",Values!$B$25)</f>
        <v xml:space="preserve">♻️ PRODOTTO ECOLOGICO - Acquista ricondizionato, ACQUISTA VERDE! Riduci oltre l'80% di anidride carbonica acquistando le nostre tastiere ricondizionate, rispetto a ottenere una nuova tastiera! </v>
      </c>
      <c r="AL31" s="1" t="str">
        <f>IF(ISBLANK(Values!E30),"",SUBSTITUTE(SUBSTITUTE(IF(Values!$J30, Values!$B$26, Values!$B$33), "{language}", Values!$H30), "{flag}", INDEX(options!$E$1:$E$20, Values!$V30)))</f>
        <v xml:space="preserve">👉 LAYOUT - 🇧🇪 Belga NO retroilluminato. </v>
      </c>
      <c r="AM31" s="1" t="str">
        <f>SUBSTITUTE(IF(ISBLANK(Values!E30),"",Values!$B$27), "{model}", Values!$B$3)</f>
        <v xml:space="preserve">👉 COMPATIBILE CON - Lenovo T431 T431S E431 T440 T440P T440S E440 L440 T450 T450S T460 L450 T440E. Si prega di controllare attentamente l'immagine e la descrizione prima di acquistare qualsiasi tastiera. Ciò garantisce di ottenere la tastiera del laptop corretta per il computer. Installazione super facile. </v>
      </c>
      <c r="AN31" s="1"/>
      <c r="AO31" s="1"/>
      <c r="AP31" s="1"/>
      <c r="AQ31" s="1"/>
      <c r="AR31" s="1"/>
      <c r="AS31" s="1"/>
      <c r="AT31" s="27" t="str">
        <f>IF(ISBLANK(Values!E30),"",Values!H30)</f>
        <v>Belga</v>
      </c>
      <c r="AU31" s="1"/>
      <c r="AV31" s="1" t="str">
        <f>IF(ISBLANK(Values!E30),"",IF(Values!J30,"Backlit", "Non-Backlit"))</f>
        <v>Non-Backlit</v>
      </c>
      <c r="AW31"/>
      <c r="AX31" s="1"/>
      <c r="AY31" s="1"/>
      <c r="AZ31" s="1"/>
      <c r="BA31" s="1"/>
      <c r="BB31" s="1"/>
      <c r="BC31" s="1"/>
      <c r="BD31" s="1"/>
      <c r="BE31" s="1" t="str">
        <f>IF(ISBLANK(Values!E30),"","Professional Audience")</f>
        <v>Professional Audience</v>
      </c>
      <c r="BF31" s="1" t="str">
        <f>IF(ISBLANK(Values!E30),"","Consumer Audience")</f>
        <v>Consumer Audience</v>
      </c>
      <c r="BG31" s="1" t="str">
        <f>IF(ISBLANK(Values!E30),"","Adults")</f>
        <v>Adults</v>
      </c>
      <c r="BH31" s="1" t="str">
        <f>IF(ISBLANK(Values!E30),"","People")</f>
        <v>People</v>
      </c>
      <c r="BI31" s="1"/>
      <c r="BJ31" s="1"/>
      <c r="BK31" s="1"/>
      <c r="BL31" s="1"/>
      <c r="BM31" s="1"/>
      <c r="BN31" s="1"/>
      <c r="BO31" s="1"/>
      <c r="BP31" s="1"/>
      <c r="BQ31" s="1"/>
      <c r="BR31" s="1"/>
      <c r="BS31" s="1"/>
      <c r="BT31" s="1"/>
      <c r="BU31" s="1"/>
      <c r="BV31" s="1"/>
      <c r="BW31" s="1"/>
      <c r="BX31" s="1"/>
      <c r="BY31" s="1"/>
      <c r="BZ31" s="1"/>
      <c r="CA31" s="1"/>
      <c r="CB31" s="1"/>
      <c r="CC31" s="1"/>
      <c r="CD31" s="1"/>
      <c r="CE31" s="1"/>
      <c r="CF31" s="1"/>
      <c r="CG31" s="1">
        <f>IF(ISBLANK(Values!E30),"",Values!$B$11)</f>
        <v>150</v>
      </c>
      <c r="CH31" s="1" t="str">
        <f>IF(ISBLANK(Values!E30),"","GR")</f>
        <v>GR</v>
      </c>
      <c r="CI31" s="1" t="str">
        <f>IF(ISBLANK(Values!E30),"",Values!$B$7)</f>
        <v>32</v>
      </c>
      <c r="CJ31" s="1" t="str">
        <f>IF(ISBLANK(Values!E30),"",Values!$B$8)</f>
        <v>18</v>
      </c>
      <c r="CK31" s="1" t="str">
        <f>IF(ISBLANK(Values!E30),"",Values!$B$9)</f>
        <v>2</v>
      </c>
      <c r="CL31" s="1" t="str">
        <f>IF(ISBLANK(Values!E30),"","CM")</f>
        <v>CM</v>
      </c>
      <c r="CM31" s="1"/>
      <c r="CN31" s="1"/>
      <c r="CO31" s="1" t="str">
        <f>IF(ISBLANK(Values!E30), "", IF(AND(Values!$B$37=options!$G$2, Values!$C30), "AMAZON_NA", IF(AND(Values!$B$37=options!$G$1, Values!$D30), "AMAZON_EU", "DEFAULT")))</f>
        <v>DEFAULT</v>
      </c>
      <c r="CP31" s="1" t="str">
        <f>IF(ISBLANK(Values!E30),"",Values!$B$7)</f>
        <v>32</v>
      </c>
      <c r="CQ31" s="1" t="str">
        <f>IF(ISBLANK(Values!E30),"",Values!$B$8)</f>
        <v>18</v>
      </c>
      <c r="CR31" s="1" t="str">
        <f>IF(ISBLANK(Values!E30),"",Values!$B$9)</f>
        <v>2</v>
      </c>
      <c r="CS31" s="1">
        <f>IF(ISBLANK(Values!E30),"",Values!$B$11)</f>
        <v>150</v>
      </c>
      <c r="CT31" s="1" t="str">
        <f>IF(ISBLANK(Values!E30),"","GR")</f>
        <v>GR</v>
      </c>
      <c r="CU31" s="1" t="str">
        <f>IF(ISBLANK(Values!E30),"","CM")</f>
        <v>CM</v>
      </c>
      <c r="CV31" s="1"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31" s="1"/>
      <c r="CX31" s="1"/>
      <c r="CY31" s="1"/>
      <c r="CZ31" s="1" t="str">
        <f>IF(ISBLANK(Values!E30),"","No")</f>
        <v>No</v>
      </c>
      <c r="DA31" s="1" t="str">
        <f>IF(ISBLANK(Values!E30),"","No")</f>
        <v>No</v>
      </c>
      <c r="DB31" s="1"/>
      <c r="DC31" s="1"/>
      <c r="DD31" s="1"/>
      <c r="DE31" s="1"/>
      <c r="DF31" s="1"/>
      <c r="DG31" s="1"/>
      <c r="DH31" s="1"/>
      <c r="DI31" s="1"/>
      <c r="DJ31" s="1"/>
      <c r="DK31" s="1"/>
      <c r="DL31" s="1"/>
      <c r="DM31" s="1"/>
      <c r="DN31" s="1"/>
      <c r="DO31" s="1" t="str">
        <f>IF(ISBLANK(Values!E30),"","Parts")</f>
        <v>Parts</v>
      </c>
      <c r="DP31" s="1" t="str">
        <f>IF(ISBLANK(Values!E30),"",Values!$B$31)</f>
        <v>6 mesi di garanzia dopo la data di consegna. In caso di malfunzionamento della tastiera verrà inviata una nuova unità o un pezzo di ricambio per la tastiera del prodotto. In caso di smistamento delle scorte viene emesso un rimborso completo.</v>
      </c>
      <c r="DQ31" s="1"/>
      <c r="DR31" s="1"/>
      <c r="DS31" s="1"/>
      <c r="DT31" s="1"/>
      <c r="DU31" s="1"/>
      <c r="DV31" s="1"/>
      <c r="DW31" s="1"/>
      <c r="DX31" s="1"/>
      <c r="DY31" t="str">
        <f>IF(ISBLANK(Values!$E30), "", "not_applicable")</f>
        <v>not_applicable</v>
      </c>
      <c r="DZ31" s="1"/>
      <c r="EA31" s="1"/>
      <c r="EB31" s="1"/>
      <c r="EC31" s="1"/>
      <c r="ED31" s="1"/>
      <c r="EE31" s="1"/>
      <c r="EF31" s="1"/>
      <c r="EG31" s="1"/>
      <c r="EH31" s="1"/>
      <c r="EI31" s="1" t="str">
        <f>IF(ISBLANK(Values!E30),"",Values!$B$31)</f>
        <v>6 mesi di garanzia dopo la data di consegna. In caso di malfunzionamento della tastiera verrà inviata una nuova unità o un pezzo di ricambio per la tastiera del prodotto. In caso di smistamento delle scorte viene emesso un rimborso completo.</v>
      </c>
      <c r="EJ31" s="1"/>
      <c r="EK31" s="1"/>
      <c r="EL31" s="1"/>
      <c r="EM31" s="1"/>
      <c r="EN31" s="1"/>
      <c r="EO31" s="1"/>
      <c r="EP31" s="1"/>
      <c r="EQ31" s="1"/>
      <c r="ER31" s="1"/>
      <c r="ES31" s="1" t="str">
        <f>IF(ISBLANK(Values!E30),"","Amazon Tellus UPS")</f>
        <v>Amazon Tellus UPS</v>
      </c>
      <c r="ET31" s="1"/>
      <c r="EU31" s="1"/>
      <c r="EV31" s="1" t="str">
        <f>IF(ISBLANK(Values!E30),"","New")</f>
        <v>New</v>
      </c>
      <c r="EW31" s="1"/>
      <c r="EX31" s="1"/>
      <c r="EY31" s="1"/>
      <c r="EZ31" s="1"/>
      <c r="FA31" s="1"/>
      <c r="FB31" s="1"/>
      <c r="FC31" s="1"/>
      <c r="FD31" s="1"/>
      <c r="FE31" s="1">
        <f>IF(ISBLANK(Values!E30),"",IF(CO31&lt;&gt;"DEFAULT", "", 3))</f>
        <v>3</v>
      </c>
      <c r="FF31" s="1"/>
      <c r="FG31" s="1"/>
      <c r="FH31" s="1" t="str">
        <f>IF(ISBLANK(Values!E30),"","FALSE")</f>
        <v>FALSE</v>
      </c>
      <c r="FI31" s="1" t="str">
        <f>IF(ISBLANK(Values!E30),"","FALSE")</f>
        <v>FALSE</v>
      </c>
      <c r="FJ31" s="1" t="str">
        <f>IF(ISBLANK(Values!E30),"","FALSE")</f>
        <v>FALSE</v>
      </c>
      <c r="FK31" s="1"/>
      <c r="FL31" s="1"/>
      <c r="FM31" s="1" t="str">
        <f>IF(ISBLANK(Values!E30),"","1")</f>
        <v>1</v>
      </c>
      <c r="FN31" s="1"/>
      <c r="FO31" s="27"/>
      <c r="FP31" s="62"/>
      <c r="FQ31" s="62"/>
      <c r="FR31" s="62"/>
      <c r="FS31" s="62"/>
      <c r="FT31" s="62"/>
      <c r="FU31" s="62"/>
      <c r="FV31" s="62"/>
      <c r="FW31" s="1"/>
      <c r="FX31" s="1"/>
      <c r="FY31" s="1"/>
      <c r="FZ31" s="1"/>
      <c r="GA31" s="1"/>
      <c r="GB31" s="1"/>
      <c r="GC31" s="1"/>
      <c r="GD31" s="1"/>
      <c r="GE31" s="1"/>
      <c r="GF31" s="1"/>
      <c r="GG31" s="1"/>
      <c r="GH31" s="1"/>
      <c r="GI31" s="1"/>
      <c r="GJ31" s="1"/>
      <c r="GK31" s="67">
        <f>K31</f>
        <v>44.95</v>
      </c>
    </row>
    <row r="32" spans="1:193" s="35" customFormat="1" ht="16" x14ac:dyDescent="0.2">
      <c r="A32" s="1" t="str">
        <f>IF(ISBLANK(Values!E31),"",IF(Values!$B$37="EU","computercomponent","computer"))</f>
        <v>computercomponent</v>
      </c>
      <c r="B32" s="33" t="str">
        <f>IF(ISBLANK(Values!E31),"",Values!F31)</f>
        <v>Lenovo T440 RG - BG</v>
      </c>
      <c r="C32" s="29" t="str">
        <f>IF(ISBLANK(Values!E31),"","TellusRem")</f>
        <v>TellusRem</v>
      </c>
      <c r="D32" s="28">
        <f>IF(ISBLANK(Values!E31),"",Values!E31)</f>
        <v>5714401441083</v>
      </c>
      <c r="E32" s="1" t="str">
        <f>IF(ISBLANK(Values!E31),"","EAN")</f>
        <v>EAN</v>
      </c>
      <c r="F32" s="27" t="str">
        <f>IF(ISBLANK(Values!E31),"",IF(Values!J31, SUBSTITUTE(Values!$B$1, "{language}", Values!H31) &amp; " " &amp;Values!$B$3, SUBSTITUTE(Values!$B$2, "{language}", Values!$H31) &amp; " " &amp;Values!$B$3))</f>
        <v>sostituzione della tastiera Bulgaro non retroilluminata per Lenovo Thinkpad T431 T431S E431 T440 T440P T440S E440 L440 T450 T450S T460 L450 T440E</v>
      </c>
      <c r="G32" s="29" t="str">
        <f>IF(ISBLANK(Values!E31),"","TellusRem")</f>
        <v>TellusRem</v>
      </c>
      <c r="H32" s="1" t="str">
        <f>IF(ISBLANK(Values!E31),"",Values!$B$16)</f>
        <v>computer-keyboards</v>
      </c>
      <c r="I32" s="1" t="str">
        <f>IF(ISBLANK(Values!E31),"","4730574031")</f>
        <v>4730574031</v>
      </c>
      <c r="J32" s="31" t="str">
        <f>IF(ISBLANK(Values!E31),"",Values!F31 )</f>
        <v>Lenovo T440 RG - BG</v>
      </c>
      <c r="K32" s="27">
        <f>IF(IF(ISBLANK(Values!E31),"",IF(Values!J31, Values!$B$4, Values!$B$5))=0,"",IF(ISBLANK(Values!E31),"",IF(Values!J31, Values!$B$4, Values!$B$5)))</f>
        <v>44.95</v>
      </c>
      <c r="L32" s="27">
        <f>IF(ISBLANK(Values!E31),"",IF($CO32="DEFAULT", Values!$B$18, ""))</f>
        <v>5</v>
      </c>
      <c r="M32" s="27" t="str">
        <f>IF(ISBLANK(Values!E31),"",Values!$M31)</f>
        <v>https://download.lenovo.com/Images/Parts/04Y0831/04Y0831_A.jpg</v>
      </c>
      <c r="N32" s="27" t="str">
        <f>IF(ISBLANK(Values!$F31),"",Values!N31)</f>
        <v>https://download.lenovo.com/Images/Parts/04Y0831/04Y0831_B.jpg</v>
      </c>
      <c r="O32" s="27" t="str">
        <f>IF(ISBLANK(Values!$F31),"",Values!O31)</f>
        <v>https://download.lenovo.com/Images/Parts/04Y0831/04Y0831_details.jpg</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Child</v>
      </c>
      <c r="X32" s="29" t="str">
        <f>IF(ISBLANK(Values!E31),"",Values!$B$13)</f>
        <v>Lenovo T440 RG parent</v>
      </c>
      <c r="Y32" s="31" t="str">
        <f>IF(ISBLANK(Values!E31),"","Size-Color")</f>
        <v>Size-Color</v>
      </c>
      <c r="Z32" s="29" t="str">
        <f>IF(ISBLANK(Values!E31),"","variation")</f>
        <v>variation</v>
      </c>
      <c r="AA32" s="1" t="str">
        <f>IF(ISBLANK(Values!E31),"",Values!$B$20)</f>
        <v>PartialUpdate</v>
      </c>
      <c r="AB32" s="1" t="str">
        <f>IF(ISBLANK(Values!E31),"",Values!$B$29)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2" s="1"/>
      <c r="AD32" s="1"/>
      <c r="AE32" s="1"/>
      <c r="AF32" s="1"/>
      <c r="AG32" s="1"/>
      <c r="AH32" s="1"/>
      <c r="AI32" s="34" t="str">
        <f>IF(ISBLANK(Values!E31),"",IF(Values!I31,Values!$B$23,Values!$B$33))</f>
        <v xml:space="preserve">👉 LAYOUT - {flag} {language} NO retroilluminato. </v>
      </c>
      <c r="AJ32" s="32" t="str">
        <f>IF(ISBLANK(Values!E31),"",Values!$B$24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T431 T431S E431 T440 T440P T440S E440 L440 T450 T450S T460 L450 T440E</v>
      </c>
      <c r="AK32" s="1" t="str">
        <f>IF(ISBLANK(Values!E31),"",Values!$B$25)</f>
        <v xml:space="preserve">♻️ PRODOTTO ECOLOGICO - Acquista ricondizionato, ACQUISTA VERDE! Riduci oltre l'80% di anidride carbonica acquistando le nostre tastiere ricondizionate, rispetto a ottenere una nuova tastiera! </v>
      </c>
      <c r="AL32" s="1" t="str">
        <f>IF(ISBLANK(Values!E31),"",SUBSTITUTE(SUBSTITUTE(IF(Values!$J31, Values!$B$26, Values!$B$33), "{language}", Values!$H31), "{flag}", INDEX(options!$E$1:$E$20, Values!$V31)))</f>
        <v xml:space="preserve">👉 LAYOUT - 🇧🇬 Bulgaro NO retroilluminato. </v>
      </c>
      <c r="AM32" s="1" t="str">
        <f>SUBSTITUTE(IF(ISBLANK(Values!E31),"",Values!$B$27), "{model}", Values!$B$3)</f>
        <v xml:space="preserve">👉 COMPATIBILE CON - Lenovo T431 T431S E431 T440 T440P T440S E440 L440 T450 T450S T460 L450 T440E. Si prega di controllare attentamente l'immagine e la descrizione prima di acquistare qualsiasi tastiera. Ciò garantisce di ottenere la tastiera del laptop corretta per il computer. Installazione super facile. </v>
      </c>
      <c r="AN32" s="1"/>
      <c r="AO32" s="1"/>
      <c r="AP32" s="1"/>
      <c r="AQ32" s="1"/>
      <c r="AR32" s="1"/>
      <c r="AS32" s="1"/>
      <c r="AT32" s="27" t="str">
        <f>IF(ISBLANK(Values!E31),"",Values!H31)</f>
        <v>Bulgaro</v>
      </c>
      <c r="AU32" s="1"/>
      <c r="AV32" s="1" t="str">
        <f>IF(ISBLANK(Values!E31),"",IF(Values!J31,"Backlit", "Non-Backlit"))</f>
        <v>Non-Backlit</v>
      </c>
      <c r="AW32"/>
      <c r="AX32" s="1"/>
      <c r="AY32" s="1"/>
      <c r="AZ32" s="1"/>
      <c r="BA32" s="1"/>
      <c r="BB32" s="1"/>
      <c r="BC32" s="1"/>
      <c r="BD32" s="1"/>
      <c r="BE32" s="1" t="str">
        <f>IF(ISBLANK(Values!E31),"","Professional Audience")</f>
        <v>Professional Audience</v>
      </c>
      <c r="BF32" s="1" t="str">
        <f>IF(ISBLANK(Values!E31),"","Consumer Audience")</f>
        <v>Consumer Audience</v>
      </c>
      <c r="BG32" s="1" t="str">
        <f>IF(ISBLANK(Values!E31),"","Adults")</f>
        <v>Adults</v>
      </c>
      <c r="BH32" s="1" t="str">
        <f>IF(ISBLANK(Values!E31),"","People")</f>
        <v>People</v>
      </c>
      <c r="BI32" s="1"/>
      <c r="BJ32" s="1"/>
      <c r="BK32" s="1"/>
      <c r="BL32" s="1"/>
      <c r="BM32" s="1"/>
      <c r="BN32" s="1"/>
      <c r="BO32" s="1"/>
      <c r="BP32" s="1"/>
      <c r="BQ32" s="1"/>
      <c r="BR32" s="1"/>
      <c r="BS32" s="1"/>
      <c r="BT32" s="1"/>
      <c r="BU32" s="1"/>
      <c r="BV32" s="1"/>
      <c r="BW32" s="1"/>
      <c r="BX32" s="1"/>
      <c r="BY32" s="1"/>
      <c r="BZ32" s="1"/>
      <c r="CA32" s="1"/>
      <c r="CB32" s="1"/>
      <c r="CC32" s="1"/>
      <c r="CD32" s="1"/>
      <c r="CE32" s="1"/>
      <c r="CF32" s="1"/>
      <c r="CG32" s="1">
        <f>IF(ISBLANK(Values!E31),"",Values!$B$11)</f>
        <v>150</v>
      </c>
      <c r="CH32" s="1" t="str">
        <f>IF(ISBLANK(Values!E31),"","GR")</f>
        <v>GR</v>
      </c>
      <c r="CI32" s="1" t="str">
        <f>IF(ISBLANK(Values!E31),"",Values!$B$7)</f>
        <v>32</v>
      </c>
      <c r="CJ32" s="1" t="str">
        <f>IF(ISBLANK(Values!E31),"",Values!$B$8)</f>
        <v>18</v>
      </c>
      <c r="CK32" s="1" t="str">
        <f>IF(ISBLANK(Values!E31),"",Values!$B$9)</f>
        <v>2</v>
      </c>
      <c r="CL32" s="1" t="str">
        <f>IF(ISBLANK(Values!E31),"","CM")</f>
        <v>CM</v>
      </c>
      <c r="CM32" s="1"/>
      <c r="CN32" s="1"/>
      <c r="CO32" s="1" t="str">
        <f>IF(ISBLANK(Values!E31), "", IF(AND(Values!$B$37=options!$G$2, Values!$C31), "AMAZON_NA", IF(AND(Values!$B$37=options!$G$1, Values!$D31), "AMAZON_EU", "DEFAULT")))</f>
        <v>DEFAULT</v>
      </c>
      <c r="CP32" s="1" t="str">
        <f>IF(ISBLANK(Values!E31),"",Values!$B$7)</f>
        <v>32</v>
      </c>
      <c r="CQ32" s="1" t="str">
        <f>IF(ISBLANK(Values!E31),"",Values!$B$8)</f>
        <v>18</v>
      </c>
      <c r="CR32" s="1" t="str">
        <f>IF(ISBLANK(Values!E31),"",Values!$B$9)</f>
        <v>2</v>
      </c>
      <c r="CS32" s="1">
        <f>IF(ISBLANK(Values!E31),"",Values!$B$11)</f>
        <v>150</v>
      </c>
      <c r="CT32" s="1" t="str">
        <f>IF(ISBLANK(Values!E31),"","GR")</f>
        <v>GR</v>
      </c>
      <c r="CU32" s="1" t="str">
        <f>IF(ISBLANK(Values!E31),"","CM")</f>
        <v>CM</v>
      </c>
      <c r="CV32" s="1"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32" s="1"/>
      <c r="CX32" s="1"/>
      <c r="CY32" s="1"/>
      <c r="CZ32" s="1" t="str">
        <f>IF(ISBLANK(Values!E31),"","No")</f>
        <v>No</v>
      </c>
      <c r="DA32" s="1" t="str">
        <f>IF(ISBLANK(Values!E31),"","No")</f>
        <v>No</v>
      </c>
      <c r="DB32" s="1"/>
      <c r="DC32" s="1"/>
      <c r="DD32" s="1"/>
      <c r="DE32" s="1"/>
      <c r="DF32" s="1"/>
      <c r="DG32" s="1"/>
      <c r="DH32" s="1"/>
      <c r="DI32" s="1"/>
      <c r="DJ32" s="1"/>
      <c r="DK32" s="1"/>
      <c r="DL32" s="1"/>
      <c r="DM32" s="1"/>
      <c r="DN32" s="1"/>
      <c r="DO32" s="1" t="str">
        <f>IF(ISBLANK(Values!E31),"","Parts")</f>
        <v>Parts</v>
      </c>
      <c r="DP32" s="1" t="str">
        <f>IF(ISBLANK(Values!E31),"",Values!$B$31)</f>
        <v>6 mesi di garanzia dopo la data di consegna. In caso di malfunzionamento della tastiera verrà inviata una nuova unità o un pezzo di ricambio per la tastiera del prodotto. In caso di smistamento delle scorte viene emesso un rimborso completo.</v>
      </c>
      <c r="DQ32" s="1"/>
      <c r="DR32" s="1"/>
      <c r="DS32" s="1"/>
      <c r="DT32" s="1"/>
      <c r="DU32" s="1"/>
      <c r="DV32" s="1"/>
      <c r="DW32" s="1"/>
      <c r="DX32" s="1"/>
      <c r="DY32" t="str">
        <f>IF(ISBLANK(Values!$E31), "", "not_applicable")</f>
        <v>not_applicable</v>
      </c>
      <c r="DZ32" s="1"/>
      <c r="EA32" s="1"/>
      <c r="EB32" s="1"/>
      <c r="EC32" s="1"/>
      <c r="ED32" s="1"/>
      <c r="EE32" s="1"/>
      <c r="EF32" s="1"/>
      <c r="EG32" s="1"/>
      <c r="EH32" s="1"/>
      <c r="EI32" s="1" t="str">
        <f>IF(ISBLANK(Values!E31),"",Values!$B$31)</f>
        <v>6 mesi di garanzia dopo la data di consegna. In caso di malfunzionamento della tastiera verrà inviata una nuova unità o un pezzo di ricambio per la tastiera del prodotto. In caso di smistamento delle scorte viene emesso un rimborso completo.</v>
      </c>
      <c r="EJ32" s="1"/>
      <c r="EK32" s="1"/>
      <c r="EL32" s="1"/>
      <c r="EM32" s="1"/>
      <c r="EN32" s="1"/>
      <c r="EO32" s="1"/>
      <c r="EP32" s="1"/>
      <c r="EQ32" s="1"/>
      <c r="ER32" s="1"/>
      <c r="ES32" s="1" t="str">
        <f>IF(ISBLANK(Values!E31),"","Amazon Tellus UPS")</f>
        <v>Amazon Tellus UPS</v>
      </c>
      <c r="ET32" s="1"/>
      <c r="EU32" s="1"/>
      <c r="EV32" s="1" t="str">
        <f>IF(ISBLANK(Values!E31),"","New")</f>
        <v>New</v>
      </c>
      <c r="EW32" s="1"/>
      <c r="EX32" s="1"/>
      <c r="EY32" s="1"/>
      <c r="EZ32" s="1"/>
      <c r="FA32" s="1"/>
      <c r="FB32" s="1"/>
      <c r="FC32" s="1"/>
      <c r="FD32" s="1"/>
      <c r="FE32" s="1">
        <f>IF(ISBLANK(Values!E31),"",IF(CO32&lt;&gt;"DEFAULT", "", 3))</f>
        <v>3</v>
      </c>
      <c r="FF32" s="1"/>
      <c r="FG32" s="1"/>
      <c r="FH32" s="1" t="str">
        <f>IF(ISBLANK(Values!E31),"","FALSE")</f>
        <v>FALSE</v>
      </c>
      <c r="FI32" s="1" t="str">
        <f>IF(ISBLANK(Values!E31),"","FALSE")</f>
        <v>FALSE</v>
      </c>
      <c r="FJ32" s="1" t="str">
        <f>IF(ISBLANK(Values!E31),"","FALSE")</f>
        <v>FALSE</v>
      </c>
      <c r="FK32" s="1"/>
      <c r="FL32" s="1"/>
      <c r="FM32" s="1" t="str">
        <f>IF(ISBLANK(Values!E31),"","1")</f>
        <v>1</v>
      </c>
      <c r="FN32" s="1"/>
      <c r="FO32" s="27"/>
      <c r="FP32" s="62"/>
      <c r="FQ32" s="62"/>
      <c r="FR32" s="62"/>
      <c r="FS32" s="62"/>
      <c r="FT32" s="62"/>
      <c r="FU32" s="62"/>
      <c r="FV32" s="62"/>
      <c r="FW32" s="1"/>
      <c r="FX32" s="1"/>
      <c r="FY32" s="1"/>
      <c r="FZ32" s="1"/>
      <c r="GA32" s="1"/>
      <c r="GB32" s="1"/>
      <c r="GC32" s="1"/>
      <c r="GD32" s="1"/>
      <c r="GE32" s="1"/>
      <c r="GF32" s="1"/>
      <c r="GG32" s="1"/>
      <c r="GH32" s="1"/>
      <c r="GI32" s="1"/>
      <c r="GJ32" s="1"/>
      <c r="GK32" s="67">
        <f>K32</f>
        <v>44.95</v>
      </c>
    </row>
    <row r="33" spans="1:193" s="35" customFormat="1" ht="16" x14ac:dyDescent="0.2">
      <c r="A33" s="1" t="str">
        <f>IF(ISBLANK(Values!E32),"",IF(Values!$B$37="EU","computercomponent","computer"))</f>
        <v>computercomponent</v>
      </c>
      <c r="B33" s="33" t="str">
        <f>IF(ISBLANK(Values!E32),"",Values!F32)</f>
        <v>Lenovo T440 RG - CZ</v>
      </c>
      <c r="C33" s="29" t="str">
        <f>IF(ISBLANK(Values!E32),"","TellusRem")</f>
        <v>TellusRem</v>
      </c>
      <c r="D33" s="28">
        <f>IF(ISBLANK(Values!E32),"",Values!E32)</f>
        <v>5714401441090</v>
      </c>
      <c r="E33" s="1" t="str">
        <f>IF(ISBLANK(Values!E32),"","EAN")</f>
        <v>EAN</v>
      </c>
      <c r="F33" s="27" t="str">
        <f>IF(ISBLANK(Values!E32),"",IF(Values!J32, SUBSTITUTE(Values!$B$1, "{language}", Values!H32) &amp; " " &amp;Values!$B$3, SUBSTITUTE(Values!$B$2, "{language}", Values!$H32) &amp; " " &amp;Values!$B$3))</f>
        <v>sostituzione della tastiera Ceco non retroilluminata per Lenovo Thinkpad T431 T431S E431 T440 T440P T440S E440 L440 T450 T450S T460 L450 T440E</v>
      </c>
      <c r="G33" s="29" t="str">
        <f>IF(ISBLANK(Values!E32),"","TellusRem")</f>
        <v>TellusRem</v>
      </c>
      <c r="H33" s="1" t="str">
        <f>IF(ISBLANK(Values!E32),"",Values!$B$16)</f>
        <v>computer-keyboards</v>
      </c>
      <c r="I33" s="1" t="str">
        <f>IF(ISBLANK(Values!E32),"","4730574031")</f>
        <v>4730574031</v>
      </c>
      <c r="J33" s="31" t="str">
        <f>IF(ISBLANK(Values!E32),"",Values!F32 )</f>
        <v>Lenovo T440 RG - CZ</v>
      </c>
      <c r="K33" s="27">
        <f>IF(IF(ISBLANK(Values!E32),"",IF(Values!J32, Values!$B$4, Values!$B$5))=0,"",IF(ISBLANK(Values!E32),"",IF(Values!J32, Values!$B$4, Values!$B$5)))</f>
        <v>44.95</v>
      </c>
      <c r="L33" s="27">
        <f>IF(ISBLANK(Values!E32),"",IF($CO33="DEFAULT", Values!$B$18, ""))</f>
        <v>5</v>
      </c>
      <c r="M33" s="27" t="str">
        <f>IF(ISBLANK(Values!E32),"",Values!$M32)</f>
        <v>https://download.lenovo.com/Images/Parts/04Y0832/04Y0832_A.jpg</v>
      </c>
      <c r="N33" s="27" t="str">
        <f>IF(ISBLANK(Values!$F32),"",Values!N32)</f>
        <v>https://download.lenovo.com/Images/Parts/04Y0832/04Y0832_B.jpg</v>
      </c>
      <c r="O33" s="27" t="str">
        <f>IF(ISBLANK(Values!$F32),"",Values!O32)</f>
        <v>https://download.lenovo.com/Images/Parts/04Y0832/04Y0832_details.jpg</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Child</v>
      </c>
      <c r="X33" s="29" t="str">
        <f>IF(ISBLANK(Values!E32),"",Values!$B$13)</f>
        <v>Lenovo T440 RG parent</v>
      </c>
      <c r="Y33" s="31" t="str">
        <f>IF(ISBLANK(Values!E32),"","Size-Color")</f>
        <v>Size-Color</v>
      </c>
      <c r="Z33" s="29" t="str">
        <f>IF(ISBLANK(Values!E32),"","variation")</f>
        <v>variation</v>
      </c>
      <c r="AA33" s="1" t="str">
        <f>IF(ISBLANK(Values!E32),"",Values!$B$20)</f>
        <v>PartialUpdate</v>
      </c>
      <c r="AB33" s="1" t="str">
        <f>IF(ISBLANK(Values!E32),"",Values!$B$29)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3" s="1"/>
      <c r="AD33" s="1"/>
      <c r="AE33" s="1"/>
      <c r="AF33" s="1"/>
      <c r="AG33" s="1"/>
      <c r="AH33" s="1"/>
      <c r="AI33" s="34" t="str">
        <f>IF(ISBLANK(Values!E32),"",IF(Values!I32,Values!$B$23,Values!$B$33))</f>
        <v xml:space="preserve">👉 LAYOUT - {flag} {language} NO retroilluminato. </v>
      </c>
      <c r="AJ33" s="32" t="str">
        <f>IF(ISBLANK(Values!E32),"",Values!$B$24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T431 T431S E431 T440 T440P T440S E440 L440 T450 T450S T460 L450 T440E</v>
      </c>
      <c r="AK33" s="1" t="str">
        <f>IF(ISBLANK(Values!E32),"",Values!$B$25)</f>
        <v xml:space="preserve">♻️ PRODOTTO ECOLOGICO - Acquista ricondizionato, ACQUISTA VERDE! Riduci oltre l'80% di anidride carbonica acquistando le nostre tastiere ricondizionate, rispetto a ottenere una nuova tastiera! </v>
      </c>
      <c r="AL33" s="1" t="str">
        <f>IF(ISBLANK(Values!E32),"",SUBSTITUTE(SUBSTITUTE(IF(Values!$J32, Values!$B$26, Values!$B$33), "{language}", Values!$H32), "{flag}", INDEX(options!$E$1:$E$20, Values!$V32)))</f>
        <v xml:space="preserve">👉 LAYOUT - 🇨🇿 Ceco NO retroilluminato. </v>
      </c>
      <c r="AM33" s="1" t="str">
        <f>SUBSTITUTE(IF(ISBLANK(Values!E32),"",Values!$B$27), "{model}", Values!$B$3)</f>
        <v xml:space="preserve">👉 COMPATIBILE CON - Lenovo T431 T431S E431 T440 T440P T440S E440 L440 T450 T450S T460 L450 T440E. Si prega di controllare attentamente l'immagine e la descrizione prima di acquistare qualsiasi tastiera. Ciò garantisce di ottenere la tastiera del laptop corretta per il computer. Installazione super facile. </v>
      </c>
      <c r="AN33" s="1"/>
      <c r="AO33" s="1"/>
      <c r="AP33" s="1"/>
      <c r="AQ33" s="1"/>
      <c r="AR33" s="1"/>
      <c r="AS33" s="1"/>
      <c r="AT33" s="27" t="str">
        <f>IF(ISBLANK(Values!E32),"",Values!H32)</f>
        <v>Ceco</v>
      </c>
      <c r="AU33" s="1"/>
      <c r="AV33" s="1" t="str">
        <f>IF(ISBLANK(Values!E32),"",IF(Values!J32,"Backlit", "Non-Backlit"))</f>
        <v>Non-Backlit</v>
      </c>
      <c r="AW33"/>
      <c r="AX33" s="1"/>
      <c r="AY33" s="1"/>
      <c r="AZ33" s="1"/>
      <c r="BA33" s="1"/>
      <c r="BB33" s="1"/>
      <c r="BC33" s="1"/>
      <c r="BD33" s="1"/>
      <c r="BE33" s="1" t="str">
        <f>IF(ISBLANK(Values!E32),"","Professional Audience")</f>
        <v>Professional Audience</v>
      </c>
      <c r="BF33" s="1" t="str">
        <f>IF(ISBLANK(Values!E32),"","Consumer Audience")</f>
        <v>Consumer Audience</v>
      </c>
      <c r="BG33" s="1" t="str">
        <f>IF(ISBLANK(Values!E32),"","Adults")</f>
        <v>Adults</v>
      </c>
      <c r="BH33" s="1" t="str">
        <f>IF(ISBLANK(Values!E32),"","People")</f>
        <v>People</v>
      </c>
      <c r="BI33" s="1"/>
      <c r="BJ33" s="1"/>
      <c r="BK33" s="1"/>
      <c r="BL33" s="1"/>
      <c r="BM33" s="1"/>
      <c r="BN33" s="1"/>
      <c r="BO33" s="1"/>
      <c r="BP33" s="1"/>
      <c r="BQ33" s="1"/>
      <c r="BR33" s="1"/>
      <c r="BS33" s="1"/>
      <c r="BT33" s="1"/>
      <c r="BU33" s="1"/>
      <c r="BV33" s="1"/>
      <c r="BW33" s="1"/>
      <c r="BX33" s="1"/>
      <c r="BY33" s="1"/>
      <c r="BZ33" s="1"/>
      <c r="CA33" s="1"/>
      <c r="CB33" s="1"/>
      <c r="CC33" s="1"/>
      <c r="CD33" s="1"/>
      <c r="CE33" s="1"/>
      <c r="CF33" s="1"/>
      <c r="CG33" s="1">
        <f>IF(ISBLANK(Values!E32),"",Values!$B$11)</f>
        <v>150</v>
      </c>
      <c r="CH33" s="1" t="str">
        <f>IF(ISBLANK(Values!E32),"","GR")</f>
        <v>GR</v>
      </c>
      <c r="CI33" s="1" t="str">
        <f>IF(ISBLANK(Values!E32),"",Values!$B$7)</f>
        <v>32</v>
      </c>
      <c r="CJ33" s="1" t="str">
        <f>IF(ISBLANK(Values!E32),"",Values!$B$8)</f>
        <v>18</v>
      </c>
      <c r="CK33" s="1" t="str">
        <f>IF(ISBLANK(Values!E32),"",Values!$B$9)</f>
        <v>2</v>
      </c>
      <c r="CL33" s="1" t="str">
        <f>IF(ISBLANK(Values!E32),"","CM")</f>
        <v>CM</v>
      </c>
      <c r="CM33" s="1"/>
      <c r="CN33" s="1"/>
      <c r="CO33" s="1" t="str">
        <f>IF(ISBLANK(Values!E32), "", IF(AND(Values!$B$37=options!$G$2, Values!$C32), "AMAZON_NA", IF(AND(Values!$B$37=options!$G$1, Values!$D32), "AMAZON_EU", "DEFAULT")))</f>
        <v>DEFAULT</v>
      </c>
      <c r="CP33" s="1" t="str">
        <f>IF(ISBLANK(Values!E32),"",Values!$B$7)</f>
        <v>32</v>
      </c>
      <c r="CQ33" s="1" t="str">
        <f>IF(ISBLANK(Values!E32),"",Values!$B$8)</f>
        <v>18</v>
      </c>
      <c r="CR33" s="1" t="str">
        <f>IF(ISBLANK(Values!E32),"",Values!$B$9)</f>
        <v>2</v>
      </c>
      <c r="CS33" s="1">
        <f>IF(ISBLANK(Values!E32),"",Values!$B$11)</f>
        <v>150</v>
      </c>
      <c r="CT33" s="1" t="str">
        <f>IF(ISBLANK(Values!E32),"","GR")</f>
        <v>GR</v>
      </c>
      <c r="CU33" s="1" t="str">
        <f>IF(ISBLANK(Values!E32),"","CM")</f>
        <v>CM</v>
      </c>
      <c r="CV33" s="1"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33" s="1"/>
      <c r="CX33" s="1"/>
      <c r="CY33" s="1"/>
      <c r="CZ33" s="1" t="str">
        <f>IF(ISBLANK(Values!E32),"","No")</f>
        <v>No</v>
      </c>
      <c r="DA33" s="1" t="str">
        <f>IF(ISBLANK(Values!E32),"","No")</f>
        <v>No</v>
      </c>
      <c r="DB33" s="1"/>
      <c r="DC33" s="1"/>
      <c r="DD33" s="1"/>
      <c r="DE33" s="1"/>
      <c r="DF33" s="1"/>
      <c r="DG33" s="1"/>
      <c r="DH33" s="1"/>
      <c r="DI33" s="1"/>
      <c r="DJ33" s="1"/>
      <c r="DK33" s="1"/>
      <c r="DL33" s="1"/>
      <c r="DM33" s="1"/>
      <c r="DN33" s="1"/>
      <c r="DO33" s="1" t="str">
        <f>IF(ISBLANK(Values!E32),"","Parts")</f>
        <v>Parts</v>
      </c>
      <c r="DP33" s="1" t="str">
        <f>IF(ISBLANK(Values!E32),"",Values!$B$31)</f>
        <v>6 mesi di garanzia dopo la data di consegna. In caso di malfunzionamento della tastiera verrà inviata una nuova unità o un pezzo di ricambio per la tastiera del prodotto. In caso di smistamento delle scorte viene emesso un rimborso completo.</v>
      </c>
      <c r="DQ33" s="1"/>
      <c r="DR33" s="1"/>
      <c r="DS33" s="1"/>
      <c r="DT33" s="1"/>
      <c r="DU33" s="1"/>
      <c r="DV33" s="1"/>
      <c r="DW33" s="1"/>
      <c r="DX33" s="1"/>
      <c r="DY33" t="str">
        <f>IF(ISBLANK(Values!$E32), "", "not_applicable")</f>
        <v>not_applicable</v>
      </c>
      <c r="DZ33" s="1"/>
      <c r="EA33" s="1"/>
      <c r="EB33" s="1"/>
      <c r="EC33" s="1"/>
      <c r="ED33" s="1"/>
      <c r="EE33" s="1"/>
      <c r="EF33" s="1"/>
      <c r="EG33" s="1"/>
      <c r="EH33" s="1"/>
      <c r="EI33" s="1" t="str">
        <f>IF(ISBLANK(Values!E32),"",Values!$B$31)</f>
        <v>6 mesi di garanzia dopo la data di consegna. In caso di malfunzionamento della tastiera verrà inviata una nuova unità o un pezzo di ricambio per la tastiera del prodotto. In caso di smistamento delle scorte viene emesso un rimborso completo.</v>
      </c>
      <c r="EJ33" s="1"/>
      <c r="EK33" s="1"/>
      <c r="EL33" s="1"/>
      <c r="EM33" s="1"/>
      <c r="EN33" s="1"/>
      <c r="EO33" s="1"/>
      <c r="EP33" s="1"/>
      <c r="EQ33" s="1"/>
      <c r="ER33" s="1"/>
      <c r="ES33" s="1" t="str">
        <f>IF(ISBLANK(Values!E32),"","Amazon Tellus UPS")</f>
        <v>Amazon Tellus UPS</v>
      </c>
      <c r="ET33" s="1"/>
      <c r="EU33" s="1"/>
      <c r="EV33" s="1" t="str">
        <f>IF(ISBLANK(Values!E32),"","New")</f>
        <v>New</v>
      </c>
      <c r="EW33" s="1"/>
      <c r="EX33" s="1"/>
      <c r="EY33" s="1"/>
      <c r="EZ33" s="1"/>
      <c r="FA33" s="1"/>
      <c r="FB33" s="1"/>
      <c r="FC33" s="1"/>
      <c r="FD33" s="1"/>
      <c r="FE33" s="1">
        <f>IF(ISBLANK(Values!E32),"",IF(CO33&lt;&gt;"DEFAULT", "", 3))</f>
        <v>3</v>
      </c>
      <c r="FF33" s="1"/>
      <c r="FG33" s="1"/>
      <c r="FH33" s="1" t="str">
        <f>IF(ISBLANK(Values!E32),"","FALSE")</f>
        <v>FALSE</v>
      </c>
      <c r="FI33" s="1" t="str">
        <f>IF(ISBLANK(Values!E32),"","FALSE")</f>
        <v>FALSE</v>
      </c>
      <c r="FJ33" s="1" t="str">
        <f>IF(ISBLANK(Values!E32),"","FALSE")</f>
        <v>FALSE</v>
      </c>
      <c r="FK33" s="1"/>
      <c r="FL33" s="1"/>
      <c r="FM33" s="1" t="str">
        <f>IF(ISBLANK(Values!E32),"","1")</f>
        <v>1</v>
      </c>
      <c r="FN33" s="1"/>
      <c r="FO33" s="27"/>
      <c r="FP33" s="62"/>
      <c r="FQ33" s="62"/>
      <c r="FR33" s="62"/>
      <c r="FS33" s="62"/>
      <c r="FT33" s="62"/>
      <c r="FU33" s="62"/>
      <c r="FV33" s="62"/>
      <c r="FW33" s="1"/>
      <c r="FX33" s="1"/>
      <c r="FY33" s="1"/>
      <c r="FZ33" s="1"/>
      <c r="GA33" s="1"/>
      <c r="GB33" s="1"/>
      <c r="GC33" s="1"/>
      <c r="GD33" s="1"/>
      <c r="GE33" s="1"/>
      <c r="GF33" s="1"/>
      <c r="GG33" s="1"/>
      <c r="GH33" s="1"/>
      <c r="GI33" s="1"/>
      <c r="GJ33" s="1"/>
      <c r="GK33" s="67">
        <f>K33</f>
        <v>44.95</v>
      </c>
    </row>
    <row r="34" spans="1:193" s="35" customFormat="1" ht="16" x14ac:dyDescent="0.2">
      <c r="A34" s="1" t="str">
        <f>IF(ISBLANK(Values!E33),"",IF(Values!$B$37="EU","computercomponent","computer"))</f>
        <v>computercomponent</v>
      </c>
      <c r="B34" s="33" t="str">
        <f>IF(ISBLANK(Values!E33),"",Values!F33)</f>
        <v>Lenovo T440 RG - DK</v>
      </c>
      <c r="C34" s="29" t="str">
        <f>IF(ISBLANK(Values!E33),"","TellusRem")</f>
        <v>TellusRem</v>
      </c>
      <c r="D34" s="28">
        <f>IF(ISBLANK(Values!E33),"",Values!E33)</f>
        <v>5714401441106</v>
      </c>
      <c r="E34" s="1" t="str">
        <f>IF(ISBLANK(Values!E33),"","EAN")</f>
        <v>EAN</v>
      </c>
      <c r="F34" s="27" t="str">
        <f>IF(ISBLANK(Values!E33),"",IF(Values!J33, SUBSTITUTE(Values!$B$1, "{language}", Values!H33) &amp; " " &amp;Values!$B$3, SUBSTITUTE(Values!$B$2, "{language}", Values!$H33) &amp; " " &amp;Values!$B$3))</f>
        <v>sostituzione della tastiera Danese non retroilluminata per Lenovo Thinkpad T431 T431S E431 T440 T440P T440S E440 L440 T450 T450S T460 L450 T440E</v>
      </c>
      <c r="G34" s="29" t="str">
        <f>IF(ISBLANK(Values!E33),"","TellusRem")</f>
        <v>TellusRem</v>
      </c>
      <c r="H34" s="1" t="str">
        <f>IF(ISBLANK(Values!E33),"",Values!$B$16)</f>
        <v>computer-keyboards</v>
      </c>
      <c r="I34" s="1" t="str">
        <f>IF(ISBLANK(Values!E33),"","4730574031")</f>
        <v>4730574031</v>
      </c>
      <c r="J34" s="31" t="str">
        <f>IF(ISBLANK(Values!E33),"",Values!F33 )</f>
        <v>Lenovo T440 RG - DK</v>
      </c>
      <c r="K34" s="27">
        <f>IF(IF(ISBLANK(Values!E33),"",IF(Values!J33, Values!$B$4, Values!$B$5))=0,"",IF(ISBLANK(Values!E33),"",IF(Values!J33, Values!$B$4, Values!$B$5)))</f>
        <v>44.95</v>
      </c>
      <c r="L34" s="27">
        <f>IF(ISBLANK(Values!E33),"",IF($CO34="DEFAULT", Values!$B$18, ""))</f>
        <v>5</v>
      </c>
      <c r="M34" s="27" t="str">
        <f>IF(ISBLANK(Values!E33),"",Values!$M33)</f>
        <v>https://download.lenovo.com/Images/Parts/04Y0833/04Y0833_A.jpg</v>
      </c>
      <c r="N34" s="27" t="str">
        <f>IF(ISBLANK(Values!$F33),"",Values!N33)</f>
        <v>https://download.lenovo.com/Images/Parts/04Y0833/04Y0833_B.jpg</v>
      </c>
      <c r="O34" s="27" t="str">
        <f>IF(ISBLANK(Values!$F33),"",Values!O33)</f>
        <v>https://download.lenovo.com/Images/Parts/04Y0833/04Y0833_details.jpg</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Child</v>
      </c>
      <c r="X34" s="29" t="str">
        <f>IF(ISBLANK(Values!E33),"",Values!$B$13)</f>
        <v>Lenovo T440 RG parent</v>
      </c>
      <c r="Y34" s="31" t="str">
        <f>IF(ISBLANK(Values!E33),"","Size-Color")</f>
        <v>Size-Color</v>
      </c>
      <c r="Z34" s="29" t="str">
        <f>IF(ISBLANK(Values!E33),"","variation")</f>
        <v>variation</v>
      </c>
      <c r="AA34" s="1" t="str">
        <f>IF(ISBLANK(Values!E33),"",Values!$B$20)</f>
        <v>PartialUpdate</v>
      </c>
      <c r="AB34" s="1" t="str">
        <f>IF(ISBLANK(Values!E33),"",Values!$B$29)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4" s="1"/>
      <c r="AD34" s="1"/>
      <c r="AE34" s="1"/>
      <c r="AF34" s="1"/>
      <c r="AG34" s="1"/>
      <c r="AH34" s="1"/>
      <c r="AI34" s="34" t="str">
        <f>IF(ISBLANK(Values!E33),"",IF(Values!I33,Values!$B$23,Values!$B$33))</f>
        <v xml:space="preserve">👉 LAYOUT - {flag} {language} NO retroilluminato. </v>
      </c>
      <c r="AJ34" s="32" t="str">
        <f>IF(ISBLANK(Values!E33),"",Values!$B$24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T431 T431S E431 T440 T440P T440S E440 L440 T450 T450S T460 L450 T440E</v>
      </c>
      <c r="AK34" s="1" t="str">
        <f>IF(ISBLANK(Values!E33),"",Values!$B$25)</f>
        <v xml:space="preserve">♻️ PRODOTTO ECOLOGICO - Acquista ricondizionato, ACQUISTA VERDE! Riduci oltre l'80% di anidride carbonica acquistando le nostre tastiere ricondizionate, rispetto a ottenere una nuova tastiera! </v>
      </c>
      <c r="AL34" s="1" t="str">
        <f>IF(ISBLANK(Values!E33),"",SUBSTITUTE(SUBSTITUTE(IF(Values!$J33, Values!$B$26, Values!$B$33), "{language}", Values!$H33), "{flag}", INDEX(options!$E$1:$E$20, Values!$V33)))</f>
        <v xml:space="preserve">👉 LAYOUT - 🇩🇰 Danese NO retroilluminato. </v>
      </c>
      <c r="AM34" s="1" t="str">
        <f>SUBSTITUTE(IF(ISBLANK(Values!E33),"",Values!$B$27), "{model}", Values!$B$3)</f>
        <v xml:space="preserve">👉 COMPATIBILE CON - Lenovo T431 T431S E431 T440 T440P T440S E440 L440 T450 T450S T460 L450 T440E. Si prega di controllare attentamente l'immagine e la descrizione prima di acquistare qualsiasi tastiera. Ciò garantisce di ottenere la tastiera del laptop corretta per il computer. Installazione super facile. </v>
      </c>
      <c r="AN34" s="1"/>
      <c r="AO34" s="1"/>
      <c r="AP34" s="1"/>
      <c r="AQ34" s="1"/>
      <c r="AR34" s="1"/>
      <c r="AS34" s="1"/>
      <c r="AT34" s="27" t="str">
        <f>IF(ISBLANK(Values!E33),"",Values!H33)</f>
        <v>Danese</v>
      </c>
      <c r="AU34" s="1"/>
      <c r="AV34" s="1" t="str">
        <f>IF(ISBLANK(Values!E33),"",IF(Values!J33,"Backlit", "Non-Backlit"))</f>
        <v>Non-Backlit</v>
      </c>
      <c r="AW34"/>
      <c r="AX34" s="1"/>
      <c r="AY34" s="1"/>
      <c r="AZ34" s="1"/>
      <c r="BA34" s="1"/>
      <c r="BB34" s="1"/>
      <c r="BC34" s="1"/>
      <c r="BD34" s="1"/>
      <c r="BE34" s="1" t="str">
        <f>IF(ISBLANK(Values!E33),"","Professional Audience")</f>
        <v>Professional Audience</v>
      </c>
      <c r="BF34" s="1" t="str">
        <f>IF(ISBLANK(Values!E33),"","Consumer Audience")</f>
        <v>Consumer Audience</v>
      </c>
      <c r="BG34" s="1" t="str">
        <f>IF(ISBLANK(Values!E33),"","Adults")</f>
        <v>Adults</v>
      </c>
      <c r="BH34" s="1" t="str">
        <f>IF(ISBLANK(Values!E33),"","People")</f>
        <v>People</v>
      </c>
      <c r="BI34" s="1"/>
      <c r="BJ34" s="1"/>
      <c r="BK34" s="1"/>
      <c r="BL34" s="1"/>
      <c r="BM34" s="1"/>
      <c r="BN34" s="1"/>
      <c r="BO34" s="1"/>
      <c r="BP34" s="1"/>
      <c r="BQ34" s="1"/>
      <c r="BR34" s="1"/>
      <c r="BS34" s="1"/>
      <c r="BT34" s="1"/>
      <c r="BU34" s="1"/>
      <c r="BV34" s="1"/>
      <c r="BW34" s="1"/>
      <c r="BX34" s="1"/>
      <c r="BY34" s="1"/>
      <c r="BZ34" s="1"/>
      <c r="CA34" s="1"/>
      <c r="CB34" s="1"/>
      <c r="CC34" s="1"/>
      <c r="CD34" s="1"/>
      <c r="CE34" s="1"/>
      <c r="CF34" s="1"/>
      <c r="CG34" s="1">
        <f>IF(ISBLANK(Values!E33),"",Values!$B$11)</f>
        <v>150</v>
      </c>
      <c r="CH34" s="1" t="str">
        <f>IF(ISBLANK(Values!E33),"","GR")</f>
        <v>GR</v>
      </c>
      <c r="CI34" s="1" t="str">
        <f>IF(ISBLANK(Values!E33),"",Values!$B$7)</f>
        <v>32</v>
      </c>
      <c r="CJ34" s="1" t="str">
        <f>IF(ISBLANK(Values!E33),"",Values!$B$8)</f>
        <v>18</v>
      </c>
      <c r="CK34" s="1" t="str">
        <f>IF(ISBLANK(Values!E33),"",Values!$B$9)</f>
        <v>2</v>
      </c>
      <c r="CL34" s="1" t="str">
        <f>IF(ISBLANK(Values!E33),"","CM")</f>
        <v>CM</v>
      </c>
      <c r="CM34" s="1"/>
      <c r="CN34" s="1"/>
      <c r="CO34" s="1" t="str">
        <f>IF(ISBLANK(Values!E33), "", IF(AND(Values!$B$37=options!$G$2, Values!$C33), "AMAZON_NA", IF(AND(Values!$B$37=options!$G$1, Values!$D33), "AMAZON_EU", "DEFAULT")))</f>
        <v>DEFAULT</v>
      </c>
      <c r="CP34" s="1" t="str">
        <f>IF(ISBLANK(Values!E33),"",Values!$B$7)</f>
        <v>32</v>
      </c>
      <c r="CQ34" s="1" t="str">
        <f>IF(ISBLANK(Values!E33),"",Values!$B$8)</f>
        <v>18</v>
      </c>
      <c r="CR34" s="1" t="str">
        <f>IF(ISBLANK(Values!E33),"",Values!$B$9)</f>
        <v>2</v>
      </c>
      <c r="CS34" s="1">
        <f>IF(ISBLANK(Values!E33),"",Values!$B$11)</f>
        <v>150</v>
      </c>
      <c r="CT34" s="1" t="str">
        <f>IF(ISBLANK(Values!E33),"","GR")</f>
        <v>GR</v>
      </c>
      <c r="CU34" s="1" t="str">
        <f>IF(ISBLANK(Values!E33),"","CM")</f>
        <v>CM</v>
      </c>
      <c r="CV34" s="1"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34" s="1"/>
      <c r="CX34" s="1"/>
      <c r="CY34" s="1"/>
      <c r="CZ34" s="1" t="str">
        <f>IF(ISBLANK(Values!E33),"","No")</f>
        <v>No</v>
      </c>
      <c r="DA34" s="1" t="str">
        <f>IF(ISBLANK(Values!E33),"","No")</f>
        <v>No</v>
      </c>
      <c r="DB34" s="1"/>
      <c r="DC34" s="1"/>
      <c r="DD34" s="1"/>
      <c r="DE34" s="1"/>
      <c r="DF34" s="1"/>
      <c r="DG34" s="1"/>
      <c r="DH34" s="1"/>
      <c r="DI34" s="1"/>
      <c r="DJ34" s="1"/>
      <c r="DK34" s="1"/>
      <c r="DL34" s="1"/>
      <c r="DM34" s="1"/>
      <c r="DN34" s="1"/>
      <c r="DO34" s="1" t="str">
        <f>IF(ISBLANK(Values!E33),"","Parts")</f>
        <v>Parts</v>
      </c>
      <c r="DP34" s="1" t="str">
        <f>IF(ISBLANK(Values!E33),"",Values!$B$31)</f>
        <v>6 mesi di garanzia dopo la data di consegna. In caso di malfunzionamento della tastiera verrà inviata una nuova unità o un pezzo di ricambio per la tastiera del prodotto. In caso di smistamento delle scorte viene emesso un rimborso completo.</v>
      </c>
      <c r="DQ34" s="1"/>
      <c r="DR34" s="1"/>
      <c r="DS34" s="1"/>
      <c r="DT34" s="1"/>
      <c r="DU34" s="1"/>
      <c r="DV34" s="1"/>
      <c r="DW34" s="1"/>
      <c r="DX34" s="1"/>
      <c r="DY34" t="str">
        <f>IF(ISBLANK(Values!$E33), "", "not_applicable")</f>
        <v>not_applicable</v>
      </c>
      <c r="DZ34" s="1"/>
      <c r="EA34" s="1"/>
      <c r="EB34" s="1"/>
      <c r="EC34" s="1"/>
      <c r="ED34" s="1"/>
      <c r="EE34" s="1"/>
      <c r="EF34" s="1"/>
      <c r="EG34" s="1"/>
      <c r="EH34" s="1"/>
      <c r="EI34" s="1" t="str">
        <f>IF(ISBLANK(Values!E33),"",Values!$B$31)</f>
        <v>6 mesi di garanzia dopo la data di consegna. In caso di malfunzionamento della tastiera verrà inviata una nuova unità o un pezzo di ricambio per la tastiera del prodotto. In caso di smistamento delle scorte viene emesso un rimborso completo.</v>
      </c>
      <c r="EJ34" s="1"/>
      <c r="EK34" s="1"/>
      <c r="EL34" s="1"/>
      <c r="EM34" s="1"/>
      <c r="EN34" s="1"/>
      <c r="EO34" s="1"/>
      <c r="EP34" s="1"/>
      <c r="EQ34" s="1"/>
      <c r="ER34" s="1"/>
      <c r="ES34" s="1" t="str">
        <f>IF(ISBLANK(Values!E33),"","Amazon Tellus UPS")</f>
        <v>Amazon Tellus UPS</v>
      </c>
      <c r="ET34" s="1"/>
      <c r="EU34" s="1"/>
      <c r="EV34" s="1" t="str">
        <f>IF(ISBLANK(Values!E33),"","New")</f>
        <v>New</v>
      </c>
      <c r="EW34" s="1"/>
      <c r="EX34" s="1"/>
      <c r="EY34" s="1"/>
      <c r="EZ34" s="1"/>
      <c r="FA34" s="1"/>
      <c r="FB34" s="1"/>
      <c r="FC34" s="1"/>
      <c r="FD34" s="1"/>
      <c r="FE34" s="1">
        <f>IF(ISBLANK(Values!E33),"",IF(CO34&lt;&gt;"DEFAULT", "", 3))</f>
        <v>3</v>
      </c>
      <c r="FF34" s="1"/>
      <c r="FG34" s="1"/>
      <c r="FH34" s="1" t="str">
        <f>IF(ISBLANK(Values!E33),"","FALSE")</f>
        <v>FALSE</v>
      </c>
      <c r="FI34" s="1" t="str">
        <f>IF(ISBLANK(Values!E33),"","FALSE")</f>
        <v>FALSE</v>
      </c>
      <c r="FJ34" s="1" t="str">
        <f>IF(ISBLANK(Values!E33),"","FALSE")</f>
        <v>FALSE</v>
      </c>
      <c r="FK34" s="1"/>
      <c r="FL34" s="1"/>
      <c r="FM34" s="1" t="str">
        <f>IF(ISBLANK(Values!E33),"","1")</f>
        <v>1</v>
      </c>
      <c r="FN34" s="1"/>
      <c r="FO34" s="27"/>
      <c r="FP34" s="62"/>
      <c r="FQ34" s="62"/>
      <c r="FR34" s="62"/>
      <c r="FS34" s="62"/>
      <c r="FT34" s="62"/>
      <c r="FU34" s="62"/>
      <c r="FV34" s="62"/>
      <c r="FW34" s="1"/>
      <c r="FX34" s="1"/>
      <c r="FY34" s="1"/>
      <c r="FZ34" s="1"/>
      <c r="GA34" s="1"/>
      <c r="GB34" s="1"/>
      <c r="GC34" s="1"/>
      <c r="GD34" s="1"/>
      <c r="GE34" s="1"/>
      <c r="GF34" s="1"/>
      <c r="GG34" s="1"/>
      <c r="GH34" s="1"/>
      <c r="GI34" s="1"/>
      <c r="GJ34" s="1"/>
      <c r="GK34" s="67">
        <f>K34</f>
        <v>44.95</v>
      </c>
    </row>
    <row r="35" spans="1:193" s="35" customFormat="1" ht="16" x14ac:dyDescent="0.2">
      <c r="A35" s="1" t="str">
        <f>IF(ISBLANK(Values!E34),"",IF(Values!$B$37="EU","computercomponent","computer"))</f>
        <v>computercomponent</v>
      </c>
      <c r="B35" s="33" t="str">
        <f>IF(ISBLANK(Values!E34),"",Values!F34)</f>
        <v>Lenovo T440 RG - HU</v>
      </c>
      <c r="C35" s="29" t="str">
        <f>IF(ISBLANK(Values!E34),"","TellusRem")</f>
        <v>TellusRem</v>
      </c>
      <c r="D35" s="28">
        <f>IF(ISBLANK(Values!E34),"",Values!E34)</f>
        <v>5714401441113</v>
      </c>
      <c r="E35" s="1" t="str">
        <f>IF(ISBLANK(Values!E34),"","EAN")</f>
        <v>EAN</v>
      </c>
      <c r="F35" s="27" t="str">
        <f>IF(ISBLANK(Values!E34),"",IF(Values!J34, SUBSTITUTE(Values!$B$1, "{language}", Values!H34) &amp; " " &amp;Values!$B$3, SUBSTITUTE(Values!$B$2, "{language}", Values!$H34) &amp; " " &amp;Values!$B$3))</f>
        <v>sostituzione della tastiera Ungherese non retroilluminata per Lenovo Thinkpad T431 T431S E431 T440 T440P T440S E440 L440 T450 T450S T460 L450 T440E</v>
      </c>
      <c r="G35" s="29" t="str">
        <f>IF(ISBLANK(Values!E34),"","TellusRem")</f>
        <v>TellusRem</v>
      </c>
      <c r="H35" s="1" t="str">
        <f>IF(ISBLANK(Values!E34),"",Values!$B$16)</f>
        <v>computer-keyboards</v>
      </c>
      <c r="I35" s="1" t="str">
        <f>IF(ISBLANK(Values!E34),"","4730574031")</f>
        <v>4730574031</v>
      </c>
      <c r="J35" s="31" t="str">
        <f>IF(ISBLANK(Values!E34),"",Values!F34 )</f>
        <v>Lenovo T440 RG - HU</v>
      </c>
      <c r="K35" s="27">
        <f>IF(IF(ISBLANK(Values!E34),"",IF(Values!J34, Values!$B$4, Values!$B$5))=0,"",IF(ISBLANK(Values!E34),"",IF(Values!J34, Values!$B$4, Values!$B$5)))</f>
        <v>44.95</v>
      </c>
      <c r="L35" s="27">
        <f>IF(ISBLANK(Values!E34),"",IF($CO35="DEFAULT", Values!$B$18, ""))</f>
        <v>5</v>
      </c>
      <c r="M35" s="27" t="str">
        <f>IF(ISBLANK(Values!E34),"",Values!$M34)</f>
        <v>https://download.lenovo.com/Images/Parts/04Y0839/04Y0839_A.jpg</v>
      </c>
      <c r="N35" s="27" t="str">
        <f>IF(ISBLANK(Values!$F34),"",Values!N34)</f>
        <v>https://download.lenovo.com/Images/Parts/04Y0839/04Y0839_B.jpg</v>
      </c>
      <c r="O35" s="27" t="str">
        <f>IF(ISBLANK(Values!$F34),"",Values!O34)</f>
        <v>https://download.lenovo.com/Images/Parts/04Y0839/04Y0839_details.jpg</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Child</v>
      </c>
      <c r="X35" s="29" t="str">
        <f>IF(ISBLANK(Values!E34),"",Values!$B$13)</f>
        <v>Lenovo T440 RG parent</v>
      </c>
      <c r="Y35" s="31" t="str">
        <f>IF(ISBLANK(Values!E34),"","Size-Color")</f>
        <v>Size-Color</v>
      </c>
      <c r="Z35" s="29" t="str">
        <f>IF(ISBLANK(Values!E34),"","variation")</f>
        <v>variation</v>
      </c>
      <c r="AA35" s="1" t="str">
        <f>IF(ISBLANK(Values!E34),"",Values!$B$20)</f>
        <v>PartialUpdate</v>
      </c>
      <c r="AB35" s="1" t="str">
        <f>IF(ISBLANK(Values!E34),"",Values!$B$29)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5" s="1"/>
      <c r="AD35" s="1"/>
      <c r="AE35" s="1"/>
      <c r="AF35" s="1"/>
      <c r="AG35" s="1"/>
      <c r="AH35" s="1"/>
      <c r="AI35" s="34" t="str">
        <f>IF(ISBLANK(Values!E34),"",IF(Values!I34,Values!$B$23,Values!$B$33))</f>
        <v xml:space="preserve">👉 LAYOUT - {flag} {language} NO retroilluminato. </v>
      </c>
      <c r="AJ35" s="32" t="str">
        <f>IF(ISBLANK(Values!E34),"",Values!$B$24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T431 T431S E431 T440 T440P T440S E440 L440 T450 T450S T460 L450 T440E</v>
      </c>
      <c r="AK35" s="1" t="str">
        <f>IF(ISBLANK(Values!E34),"",Values!$B$25)</f>
        <v xml:space="preserve">♻️ PRODOTTO ECOLOGICO - Acquista ricondizionato, ACQUISTA VERDE! Riduci oltre l'80% di anidride carbonica acquistando le nostre tastiere ricondizionate, rispetto a ottenere una nuova tastiera! </v>
      </c>
      <c r="AL35" s="1" t="str">
        <f>IF(ISBLANK(Values!E34),"",SUBSTITUTE(SUBSTITUTE(IF(Values!$J34, Values!$B$26, Values!$B$33), "{language}", Values!$H34), "{flag}", INDEX(options!$E$1:$E$20, Values!$V34)))</f>
        <v xml:space="preserve">👉 LAYOUT - 🇭🇺 Ungherese NO retroilluminato. </v>
      </c>
      <c r="AM35" s="1" t="str">
        <f>SUBSTITUTE(IF(ISBLANK(Values!E34),"",Values!$B$27), "{model}", Values!$B$3)</f>
        <v xml:space="preserve">👉 COMPATIBILE CON - Lenovo T431 T431S E431 T440 T440P T440S E440 L440 T450 T450S T460 L450 T440E. Si prega di controllare attentamente l'immagine e la descrizione prima di acquistare qualsiasi tastiera. Ciò garantisce di ottenere la tastiera del laptop corretta per il computer. Installazione super facile. </v>
      </c>
      <c r="AN35" s="1"/>
      <c r="AO35" s="1"/>
      <c r="AP35" s="1"/>
      <c r="AQ35" s="1"/>
      <c r="AR35" s="1"/>
      <c r="AS35" s="1"/>
      <c r="AT35" s="27" t="str">
        <f>IF(ISBLANK(Values!E34),"",Values!H34)</f>
        <v>Ungherese</v>
      </c>
      <c r="AU35" s="1"/>
      <c r="AV35" s="1" t="str">
        <f>IF(ISBLANK(Values!E34),"",IF(Values!J34,"Backlit", "Non-Backlit"))</f>
        <v>Non-Backlit</v>
      </c>
      <c r="AW35"/>
      <c r="AX35" s="1"/>
      <c r="AY35" s="1"/>
      <c r="AZ35" s="1"/>
      <c r="BA35" s="1"/>
      <c r="BB35" s="1"/>
      <c r="BC35" s="1"/>
      <c r="BD35" s="1"/>
      <c r="BE35" s="1" t="str">
        <f>IF(ISBLANK(Values!E34),"","Professional Audience")</f>
        <v>Professional Audience</v>
      </c>
      <c r="BF35" s="1" t="str">
        <f>IF(ISBLANK(Values!E34),"","Consumer Audience")</f>
        <v>Consumer Audience</v>
      </c>
      <c r="BG35" s="1" t="str">
        <f>IF(ISBLANK(Values!E34),"","Adults")</f>
        <v>Adults</v>
      </c>
      <c r="BH35" s="1" t="str">
        <f>IF(ISBLANK(Values!E34),"","People")</f>
        <v>People</v>
      </c>
      <c r="BI35" s="1"/>
      <c r="BJ35" s="1"/>
      <c r="BK35" s="1"/>
      <c r="BL35" s="1"/>
      <c r="BM35" s="1"/>
      <c r="BN35" s="1"/>
      <c r="BO35" s="1"/>
      <c r="BP35" s="1"/>
      <c r="BQ35" s="1"/>
      <c r="BR35" s="1"/>
      <c r="BS35" s="1"/>
      <c r="BT35" s="1"/>
      <c r="BU35" s="1"/>
      <c r="BV35" s="1"/>
      <c r="BW35" s="1"/>
      <c r="BX35" s="1"/>
      <c r="BY35" s="1"/>
      <c r="BZ35" s="1"/>
      <c r="CA35" s="1"/>
      <c r="CB35" s="1"/>
      <c r="CC35" s="1"/>
      <c r="CD35" s="1"/>
      <c r="CE35" s="1"/>
      <c r="CF35" s="1"/>
      <c r="CG35" s="1">
        <f>IF(ISBLANK(Values!E34),"",Values!$B$11)</f>
        <v>150</v>
      </c>
      <c r="CH35" s="1" t="str">
        <f>IF(ISBLANK(Values!E34),"","GR")</f>
        <v>GR</v>
      </c>
      <c r="CI35" s="1" t="str">
        <f>IF(ISBLANK(Values!E34),"",Values!$B$7)</f>
        <v>32</v>
      </c>
      <c r="CJ35" s="1" t="str">
        <f>IF(ISBLANK(Values!E34),"",Values!$B$8)</f>
        <v>18</v>
      </c>
      <c r="CK35" s="1" t="str">
        <f>IF(ISBLANK(Values!E34),"",Values!$B$9)</f>
        <v>2</v>
      </c>
      <c r="CL35" s="1" t="str">
        <f>IF(ISBLANK(Values!E34),"","CM")</f>
        <v>CM</v>
      </c>
      <c r="CM35" s="1"/>
      <c r="CN35" s="1"/>
      <c r="CO35" s="1" t="str">
        <f>IF(ISBLANK(Values!E34), "", IF(AND(Values!$B$37=options!$G$2, Values!$C34), "AMAZON_NA", IF(AND(Values!$B$37=options!$G$1, Values!$D34), "AMAZON_EU", "DEFAULT")))</f>
        <v>DEFAULT</v>
      </c>
      <c r="CP35" s="1" t="str">
        <f>IF(ISBLANK(Values!E34),"",Values!$B$7)</f>
        <v>32</v>
      </c>
      <c r="CQ35" s="1" t="str">
        <f>IF(ISBLANK(Values!E34),"",Values!$B$8)</f>
        <v>18</v>
      </c>
      <c r="CR35" s="1" t="str">
        <f>IF(ISBLANK(Values!E34),"",Values!$B$9)</f>
        <v>2</v>
      </c>
      <c r="CS35" s="1">
        <f>IF(ISBLANK(Values!E34),"",Values!$B$11)</f>
        <v>150</v>
      </c>
      <c r="CT35" s="1" t="str">
        <f>IF(ISBLANK(Values!E34),"","GR")</f>
        <v>GR</v>
      </c>
      <c r="CU35" s="1" t="str">
        <f>IF(ISBLANK(Values!E34),"","CM")</f>
        <v>CM</v>
      </c>
      <c r="CV35" s="1"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35" s="1"/>
      <c r="CX35" s="1"/>
      <c r="CY35" s="1"/>
      <c r="CZ35" s="1" t="str">
        <f>IF(ISBLANK(Values!E34),"","No")</f>
        <v>No</v>
      </c>
      <c r="DA35" s="1" t="str">
        <f>IF(ISBLANK(Values!E34),"","No")</f>
        <v>No</v>
      </c>
      <c r="DB35" s="1"/>
      <c r="DC35" s="1"/>
      <c r="DD35" s="1"/>
      <c r="DE35" s="1"/>
      <c r="DF35" s="1"/>
      <c r="DG35" s="1"/>
      <c r="DH35" s="1"/>
      <c r="DI35" s="1"/>
      <c r="DJ35" s="1"/>
      <c r="DK35" s="1"/>
      <c r="DL35" s="1"/>
      <c r="DM35" s="1"/>
      <c r="DN35" s="1"/>
      <c r="DO35" s="1" t="str">
        <f>IF(ISBLANK(Values!E34),"","Parts")</f>
        <v>Parts</v>
      </c>
      <c r="DP35" s="1" t="str">
        <f>IF(ISBLANK(Values!E34),"",Values!$B$31)</f>
        <v>6 mesi di garanzia dopo la data di consegna. In caso di malfunzionamento della tastiera verrà inviata una nuova unità o un pezzo di ricambio per la tastiera del prodotto. In caso di smistamento delle scorte viene emesso un rimborso completo.</v>
      </c>
      <c r="DQ35" s="1"/>
      <c r="DR35" s="1"/>
      <c r="DS35" s="1"/>
      <c r="DT35" s="1"/>
      <c r="DU35" s="1"/>
      <c r="DV35" s="1"/>
      <c r="DW35" s="1"/>
      <c r="DX35" s="1"/>
      <c r="DY35" t="str">
        <f>IF(ISBLANK(Values!$E34), "", "not_applicable")</f>
        <v>not_applicable</v>
      </c>
      <c r="DZ35" s="1"/>
      <c r="EA35" s="1"/>
      <c r="EB35" s="1"/>
      <c r="EC35" s="1"/>
      <c r="ED35" s="1"/>
      <c r="EE35" s="1"/>
      <c r="EF35" s="1"/>
      <c r="EG35" s="1"/>
      <c r="EH35" s="1"/>
      <c r="EI35" s="1" t="str">
        <f>IF(ISBLANK(Values!E34),"",Values!$B$31)</f>
        <v>6 mesi di garanzia dopo la data di consegna. In caso di malfunzionamento della tastiera verrà inviata una nuova unità o un pezzo di ricambio per la tastiera del prodotto. In caso di smistamento delle scorte viene emesso un rimborso completo.</v>
      </c>
      <c r="EJ35" s="1"/>
      <c r="EK35" s="1"/>
      <c r="EL35" s="1"/>
      <c r="EM35" s="1"/>
      <c r="EN35" s="1"/>
      <c r="EO35" s="1"/>
      <c r="EP35" s="1"/>
      <c r="EQ35" s="1"/>
      <c r="ER35" s="1"/>
      <c r="ES35" s="1" t="str">
        <f>IF(ISBLANK(Values!E34),"","Amazon Tellus UPS")</f>
        <v>Amazon Tellus UPS</v>
      </c>
      <c r="ET35" s="1"/>
      <c r="EU35" s="1"/>
      <c r="EV35" s="1" t="str">
        <f>IF(ISBLANK(Values!E34),"","New")</f>
        <v>New</v>
      </c>
      <c r="EW35" s="1"/>
      <c r="EX35" s="1"/>
      <c r="EY35" s="1"/>
      <c r="EZ35" s="1"/>
      <c r="FA35" s="1"/>
      <c r="FB35" s="1"/>
      <c r="FC35" s="1"/>
      <c r="FD35" s="1"/>
      <c r="FE35" s="1">
        <f>IF(ISBLANK(Values!E34),"",IF(CO35&lt;&gt;"DEFAULT", "", 3))</f>
        <v>3</v>
      </c>
      <c r="FF35" s="1"/>
      <c r="FG35" s="1"/>
      <c r="FH35" s="1" t="str">
        <f>IF(ISBLANK(Values!E34),"","FALSE")</f>
        <v>FALSE</v>
      </c>
      <c r="FI35" s="1" t="str">
        <f>IF(ISBLANK(Values!E34),"","FALSE")</f>
        <v>FALSE</v>
      </c>
      <c r="FJ35" s="1" t="str">
        <f>IF(ISBLANK(Values!E34),"","FALSE")</f>
        <v>FALSE</v>
      </c>
      <c r="FK35" s="1"/>
      <c r="FL35" s="1"/>
      <c r="FM35" s="1" t="str">
        <f>IF(ISBLANK(Values!E34),"","1")</f>
        <v>1</v>
      </c>
      <c r="FN35" s="1"/>
      <c r="FO35" s="27"/>
      <c r="FP35" s="62"/>
      <c r="FQ35" s="62"/>
      <c r="FR35" s="62"/>
      <c r="FS35" s="62"/>
      <c r="FT35" s="62"/>
      <c r="FU35" s="62"/>
      <c r="FV35" s="62"/>
      <c r="FW35" s="1"/>
      <c r="FX35" s="1"/>
      <c r="FY35" s="1"/>
      <c r="FZ35" s="1"/>
      <c r="GA35" s="1"/>
      <c r="GB35" s="1"/>
      <c r="GC35" s="1"/>
      <c r="GD35" s="1"/>
      <c r="GE35" s="1"/>
      <c r="GF35" s="1"/>
      <c r="GG35" s="1"/>
      <c r="GH35" s="1"/>
      <c r="GI35" s="1"/>
      <c r="GJ35" s="1"/>
      <c r="GK35" s="67">
        <f>K35</f>
        <v>44.95</v>
      </c>
    </row>
    <row r="36" spans="1:193" s="35" customFormat="1" ht="16" x14ac:dyDescent="0.2">
      <c r="A36" s="1" t="str">
        <f>IF(ISBLANK(Values!E35),"",IF(Values!$B$37="EU","computercomponent","computer"))</f>
        <v>computercomponent</v>
      </c>
      <c r="B36" s="33" t="str">
        <f>IF(ISBLANK(Values!E35),"",Values!F35)</f>
        <v>Lenovo T440 RG - NL</v>
      </c>
      <c r="C36" s="29" t="str">
        <f>IF(ISBLANK(Values!E35),"","TellusRem")</f>
        <v>TellusRem</v>
      </c>
      <c r="D36" s="28">
        <f>IF(ISBLANK(Values!E35),"",Values!E35)</f>
        <v>5714401441120</v>
      </c>
      <c r="E36" s="1" t="str">
        <f>IF(ISBLANK(Values!E35),"","EAN")</f>
        <v>EAN</v>
      </c>
      <c r="F36" s="27" t="str">
        <f>IF(ISBLANK(Values!E35),"",IF(Values!J35, SUBSTITUTE(Values!$B$1, "{language}", Values!H35) &amp; " " &amp;Values!$B$3, SUBSTITUTE(Values!$B$2, "{language}", Values!$H35) &amp; " " &amp;Values!$B$3))</f>
        <v>sostituzione della tastiera Olandese non retroilluminata per Lenovo Thinkpad T431 T431S E431 T440 T440P T440S E440 L440 T450 T450S T460 L450 T440E</v>
      </c>
      <c r="G36" s="29" t="str">
        <f>IF(ISBLANK(Values!E35),"","TellusRem")</f>
        <v>TellusRem</v>
      </c>
      <c r="H36" s="1" t="str">
        <f>IF(ISBLANK(Values!E35),"",Values!$B$16)</f>
        <v>computer-keyboards</v>
      </c>
      <c r="I36" s="1" t="str">
        <f>IF(ISBLANK(Values!E35),"","4730574031")</f>
        <v>4730574031</v>
      </c>
      <c r="J36" s="31" t="str">
        <f>IF(ISBLANK(Values!E35),"",Values!F35 )</f>
        <v>Lenovo T440 RG - NL</v>
      </c>
      <c r="K36" s="27">
        <f>IF(IF(ISBLANK(Values!E35),"",IF(Values!J35, Values!$B$4, Values!$B$5))=0,"",IF(ISBLANK(Values!E35),"",IF(Values!J35, Values!$B$4, Values!$B$5)))</f>
        <v>44.95</v>
      </c>
      <c r="L36" s="27">
        <f>IF(ISBLANK(Values!E35),"",IF($CO36="DEFAULT", Values!$B$18, ""))</f>
        <v>5</v>
      </c>
      <c r="M36" s="27" t="str">
        <f>IF(ISBLANK(Values!E35),"",Values!$M35)</f>
        <v>https://download.lenovo.com/Images/Parts/04Y0881/04Y0881_A.jpg</v>
      </c>
      <c r="N36" s="27" t="str">
        <f>IF(ISBLANK(Values!$F35),"",Values!N35)</f>
        <v>https://download.lenovo.com/Images/Parts/04Y0881/04Y0881_B.jpg</v>
      </c>
      <c r="O36" s="27" t="str">
        <f>IF(ISBLANK(Values!$F35),"",Values!O35)</f>
        <v>https://download.lenovo.com/Images/Parts/04Y0881/04Y0881_details.jpg</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Child</v>
      </c>
      <c r="X36" s="29" t="str">
        <f>IF(ISBLANK(Values!E35),"",Values!$B$13)</f>
        <v>Lenovo T440 RG parent</v>
      </c>
      <c r="Y36" s="31" t="str">
        <f>IF(ISBLANK(Values!E35),"","Size-Color")</f>
        <v>Size-Color</v>
      </c>
      <c r="Z36" s="29" t="str">
        <f>IF(ISBLANK(Values!E35),"","variation")</f>
        <v>variation</v>
      </c>
      <c r="AA36" s="1" t="str">
        <f>IF(ISBLANK(Values!E35),"",Values!$B$20)</f>
        <v>PartialUpdate</v>
      </c>
      <c r="AB36" s="1" t="str">
        <f>IF(ISBLANK(Values!E35),"",Values!$B$29)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6" s="1"/>
      <c r="AD36" s="1"/>
      <c r="AE36" s="1"/>
      <c r="AF36" s="1"/>
      <c r="AG36" s="1"/>
      <c r="AH36" s="1"/>
      <c r="AI36" s="34" t="str">
        <f>IF(ISBLANK(Values!E35),"",IF(Values!I35,Values!$B$23,Values!$B$33))</f>
        <v xml:space="preserve">👉 LAYOUT - {flag} {language} NO retroilluminato. </v>
      </c>
      <c r="AJ36" s="32" t="str">
        <f>IF(ISBLANK(Values!E35),"",Values!$B$24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T431 T431S E431 T440 T440P T440S E440 L440 T450 T450S T460 L450 T440E</v>
      </c>
      <c r="AK36" s="1" t="str">
        <f>IF(ISBLANK(Values!E35),"",Values!$B$25)</f>
        <v xml:space="preserve">♻️ PRODOTTO ECOLOGICO - Acquista ricondizionato, ACQUISTA VERDE! Riduci oltre l'80% di anidride carbonica acquistando le nostre tastiere ricondizionate, rispetto a ottenere una nuova tastiera! </v>
      </c>
      <c r="AL36" s="1" t="str">
        <f>IF(ISBLANK(Values!E35),"",SUBSTITUTE(SUBSTITUTE(IF(Values!$J35, Values!$B$26, Values!$B$33), "{language}", Values!$H35), "{flag}", INDEX(options!$E$1:$E$20, Values!$V35)))</f>
        <v xml:space="preserve">👉 LAYOUT - 🇳🇱 Olandese NO retroilluminato. </v>
      </c>
      <c r="AM36" s="1" t="str">
        <f>SUBSTITUTE(IF(ISBLANK(Values!E35),"",Values!$B$27), "{model}", Values!$B$3)</f>
        <v xml:space="preserve">👉 COMPATIBILE CON - Lenovo T431 T431S E431 T440 T440P T440S E440 L440 T450 T450S T460 L450 T440E. Si prega di controllare attentamente l'immagine e la descrizione prima di acquistare qualsiasi tastiera. Ciò garantisce di ottenere la tastiera del laptop corretta per il computer. Installazione super facile. </v>
      </c>
      <c r="AN36" s="1"/>
      <c r="AO36" s="1"/>
      <c r="AP36" s="1"/>
      <c r="AQ36" s="1"/>
      <c r="AR36" s="1"/>
      <c r="AS36" s="1"/>
      <c r="AT36" s="27" t="str">
        <f>IF(ISBLANK(Values!E35),"",Values!H35)</f>
        <v>Olandese</v>
      </c>
      <c r="AU36" s="1"/>
      <c r="AV36" s="1" t="str">
        <f>IF(ISBLANK(Values!E35),"",IF(Values!J35,"Backlit", "Non-Backlit"))</f>
        <v>Non-Backlit</v>
      </c>
      <c r="AW36"/>
      <c r="AX36" s="1"/>
      <c r="AY36" s="1"/>
      <c r="AZ36" s="1"/>
      <c r="BA36" s="1"/>
      <c r="BB36" s="1"/>
      <c r="BC36" s="1"/>
      <c r="BD36" s="1"/>
      <c r="BE36" s="1" t="str">
        <f>IF(ISBLANK(Values!E35),"","Professional Audience")</f>
        <v>Professional Audience</v>
      </c>
      <c r="BF36" s="1" t="str">
        <f>IF(ISBLANK(Values!E35),"","Consumer Audience")</f>
        <v>Consumer Audience</v>
      </c>
      <c r="BG36" s="1" t="str">
        <f>IF(ISBLANK(Values!E35),"","Adults")</f>
        <v>Adults</v>
      </c>
      <c r="BH36" s="1" t="str">
        <f>IF(ISBLANK(Values!E35),"","People")</f>
        <v>People</v>
      </c>
      <c r="BI36" s="1"/>
      <c r="BJ36" s="1"/>
      <c r="BK36" s="1"/>
      <c r="BL36" s="1"/>
      <c r="BM36" s="1"/>
      <c r="BN36" s="1"/>
      <c r="BO36" s="1"/>
      <c r="BP36" s="1"/>
      <c r="BQ36" s="1"/>
      <c r="BR36" s="1"/>
      <c r="BS36" s="1"/>
      <c r="BT36" s="1"/>
      <c r="BU36" s="1"/>
      <c r="BV36" s="1"/>
      <c r="BW36" s="1"/>
      <c r="BX36" s="1"/>
      <c r="BY36" s="1"/>
      <c r="BZ36" s="1"/>
      <c r="CA36" s="1"/>
      <c r="CB36" s="1"/>
      <c r="CC36" s="1"/>
      <c r="CD36" s="1"/>
      <c r="CE36" s="1"/>
      <c r="CF36" s="1"/>
      <c r="CG36" s="1">
        <f>IF(ISBLANK(Values!E35),"",Values!$B$11)</f>
        <v>150</v>
      </c>
      <c r="CH36" s="1" t="str">
        <f>IF(ISBLANK(Values!E35),"","GR")</f>
        <v>GR</v>
      </c>
      <c r="CI36" s="1" t="str">
        <f>IF(ISBLANK(Values!E35),"",Values!$B$7)</f>
        <v>32</v>
      </c>
      <c r="CJ36" s="1" t="str">
        <f>IF(ISBLANK(Values!E35),"",Values!$B$8)</f>
        <v>18</v>
      </c>
      <c r="CK36" s="1" t="str">
        <f>IF(ISBLANK(Values!E35),"",Values!$B$9)</f>
        <v>2</v>
      </c>
      <c r="CL36" s="1" t="str">
        <f>IF(ISBLANK(Values!E35),"","CM")</f>
        <v>CM</v>
      </c>
      <c r="CM36" s="1"/>
      <c r="CN36" s="1"/>
      <c r="CO36" s="1" t="str">
        <f>IF(ISBLANK(Values!E35), "", IF(AND(Values!$B$37=options!$G$2, Values!$C35), "AMAZON_NA", IF(AND(Values!$B$37=options!$G$1, Values!$D35), "AMAZON_EU", "DEFAULT")))</f>
        <v>DEFAULT</v>
      </c>
      <c r="CP36" s="1" t="str">
        <f>IF(ISBLANK(Values!E35),"",Values!$B$7)</f>
        <v>32</v>
      </c>
      <c r="CQ36" s="1" t="str">
        <f>IF(ISBLANK(Values!E35),"",Values!$B$8)</f>
        <v>18</v>
      </c>
      <c r="CR36" s="1" t="str">
        <f>IF(ISBLANK(Values!E35),"",Values!$B$9)</f>
        <v>2</v>
      </c>
      <c r="CS36" s="1">
        <f>IF(ISBLANK(Values!E35),"",Values!$B$11)</f>
        <v>150</v>
      </c>
      <c r="CT36" s="1" t="str">
        <f>IF(ISBLANK(Values!E35),"","GR")</f>
        <v>GR</v>
      </c>
      <c r="CU36" s="1" t="str">
        <f>IF(ISBLANK(Values!E35),"","CM")</f>
        <v>CM</v>
      </c>
      <c r="CV36" s="1"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36" s="1"/>
      <c r="CX36" s="1"/>
      <c r="CY36" s="1"/>
      <c r="CZ36" s="1" t="str">
        <f>IF(ISBLANK(Values!E35),"","No")</f>
        <v>No</v>
      </c>
      <c r="DA36" s="1" t="str">
        <f>IF(ISBLANK(Values!E35),"","No")</f>
        <v>No</v>
      </c>
      <c r="DB36" s="1"/>
      <c r="DC36" s="1"/>
      <c r="DD36" s="1"/>
      <c r="DE36" s="1"/>
      <c r="DF36" s="1"/>
      <c r="DG36" s="1"/>
      <c r="DH36" s="1"/>
      <c r="DI36" s="1"/>
      <c r="DJ36" s="1"/>
      <c r="DK36" s="1"/>
      <c r="DL36" s="1"/>
      <c r="DM36" s="1"/>
      <c r="DN36" s="1"/>
      <c r="DO36" s="1" t="str">
        <f>IF(ISBLANK(Values!E35),"","Parts")</f>
        <v>Parts</v>
      </c>
      <c r="DP36" s="1" t="str">
        <f>IF(ISBLANK(Values!E35),"",Values!$B$31)</f>
        <v>6 mesi di garanzia dopo la data di consegna. In caso di malfunzionamento della tastiera verrà inviata una nuova unità o un pezzo di ricambio per la tastiera del prodotto. In caso di smistamento delle scorte viene emesso un rimborso completo.</v>
      </c>
      <c r="DQ36" s="1"/>
      <c r="DR36" s="1"/>
      <c r="DS36" s="1"/>
      <c r="DT36" s="1"/>
      <c r="DU36" s="1"/>
      <c r="DV36" s="1"/>
      <c r="DW36" s="1"/>
      <c r="DX36" s="1"/>
      <c r="DY36" t="str">
        <f>IF(ISBLANK(Values!$E35), "", "not_applicable")</f>
        <v>not_applicable</v>
      </c>
      <c r="DZ36" s="1"/>
      <c r="EA36" s="1"/>
      <c r="EB36" s="1"/>
      <c r="EC36" s="1"/>
      <c r="ED36" s="1"/>
      <c r="EE36" s="1"/>
      <c r="EF36" s="1"/>
      <c r="EG36" s="1"/>
      <c r="EH36" s="1"/>
      <c r="EI36" s="1" t="str">
        <f>IF(ISBLANK(Values!E35),"",Values!$B$31)</f>
        <v>6 mesi di garanzia dopo la data di consegna. In caso di malfunzionamento della tastiera verrà inviata una nuova unità o un pezzo di ricambio per la tastiera del prodotto. In caso di smistamento delle scorte viene emesso un rimborso completo.</v>
      </c>
      <c r="EJ36" s="1"/>
      <c r="EK36" s="1"/>
      <c r="EL36" s="1"/>
      <c r="EM36" s="1"/>
      <c r="EN36" s="1"/>
      <c r="EO36" s="1"/>
      <c r="EP36" s="1"/>
      <c r="EQ36" s="1"/>
      <c r="ER36" s="1"/>
      <c r="ES36" s="1" t="str">
        <f>IF(ISBLANK(Values!E35),"","Amazon Tellus UPS")</f>
        <v>Amazon Tellus UPS</v>
      </c>
      <c r="ET36" s="1"/>
      <c r="EU36" s="1"/>
      <c r="EV36" s="1" t="str">
        <f>IF(ISBLANK(Values!E35),"","New")</f>
        <v>New</v>
      </c>
      <c r="EW36" s="1"/>
      <c r="EX36" s="1"/>
      <c r="EY36" s="1"/>
      <c r="EZ36" s="1"/>
      <c r="FA36" s="1"/>
      <c r="FB36" s="1"/>
      <c r="FC36" s="1"/>
      <c r="FD36" s="1"/>
      <c r="FE36" s="1">
        <f>IF(ISBLANK(Values!E35),"",IF(CO36&lt;&gt;"DEFAULT", "", 3))</f>
        <v>3</v>
      </c>
      <c r="FF36" s="1"/>
      <c r="FG36" s="1"/>
      <c r="FH36" s="1" t="str">
        <f>IF(ISBLANK(Values!E35),"","FALSE")</f>
        <v>FALSE</v>
      </c>
      <c r="FI36" s="1" t="str">
        <f>IF(ISBLANK(Values!E35),"","FALSE")</f>
        <v>FALSE</v>
      </c>
      <c r="FJ36" s="1" t="str">
        <f>IF(ISBLANK(Values!E35),"","FALSE")</f>
        <v>FALSE</v>
      </c>
      <c r="FK36" s="1"/>
      <c r="FL36" s="1"/>
      <c r="FM36" s="1" t="str">
        <f>IF(ISBLANK(Values!E35),"","1")</f>
        <v>1</v>
      </c>
      <c r="FN36" s="1"/>
      <c r="FO36" s="27"/>
      <c r="FP36" s="62"/>
      <c r="FQ36" s="62"/>
      <c r="FR36" s="62"/>
      <c r="FS36" s="62"/>
      <c r="FT36" s="62"/>
      <c r="FU36" s="62"/>
      <c r="FV36" s="62"/>
      <c r="FW36" s="1"/>
      <c r="FX36" s="1"/>
      <c r="FY36" s="1"/>
      <c r="FZ36" s="1"/>
      <c r="GA36" s="1"/>
      <c r="GB36" s="1"/>
      <c r="GC36" s="1"/>
      <c r="GD36" s="1"/>
      <c r="GE36" s="1"/>
      <c r="GF36" s="1"/>
      <c r="GG36" s="1"/>
      <c r="GH36" s="1"/>
      <c r="GI36" s="1"/>
      <c r="GJ36" s="1"/>
      <c r="GK36" s="67">
        <f>K36</f>
        <v>44.95</v>
      </c>
    </row>
    <row r="37" spans="1:193" s="35" customFormat="1" ht="16" x14ac:dyDescent="0.2">
      <c r="A37" s="1" t="str">
        <f>IF(ISBLANK(Values!E36),"",IF(Values!$B$37="EU","computercomponent","computer"))</f>
        <v>computercomponent</v>
      </c>
      <c r="B37" s="33" t="str">
        <f>IF(ISBLANK(Values!E36),"",Values!F36)</f>
        <v>Lenovo T440 RG - NO</v>
      </c>
      <c r="C37" s="29" t="str">
        <f>IF(ISBLANK(Values!E36),"","TellusRem")</f>
        <v>TellusRem</v>
      </c>
      <c r="D37" s="28">
        <f>IF(ISBLANK(Values!E36),"",Values!E36)</f>
        <v>5714401441137</v>
      </c>
      <c r="E37" s="1" t="str">
        <f>IF(ISBLANK(Values!E36),"","EAN")</f>
        <v>EAN</v>
      </c>
      <c r="F37" s="27" t="str">
        <f>IF(ISBLANK(Values!E36),"",IF(Values!J36, SUBSTITUTE(Values!$B$1, "{language}", Values!H36) &amp; " " &amp;Values!$B$3, SUBSTITUTE(Values!$B$2, "{language}", Values!$H36) &amp; " " &amp;Values!$B$3))</f>
        <v>sostituzione della tastiera Norvegese non retroilluminata per Lenovo Thinkpad T431 T431S E431 T440 T440P T440S E440 L440 T450 T450S T460 L450 T440E</v>
      </c>
      <c r="G37" s="29" t="str">
        <f>IF(ISBLANK(Values!E36),"","TellusRem")</f>
        <v>TellusRem</v>
      </c>
      <c r="H37" s="1" t="str">
        <f>IF(ISBLANK(Values!E36),"",Values!$B$16)</f>
        <v>computer-keyboards</v>
      </c>
      <c r="I37" s="1" t="str">
        <f>IF(ISBLANK(Values!E36),"","4730574031")</f>
        <v>4730574031</v>
      </c>
      <c r="J37" s="31" t="str">
        <f>IF(ISBLANK(Values!E36),"",Values!F36 )</f>
        <v>Lenovo T440 RG - NO</v>
      </c>
      <c r="K37" s="27">
        <f>IF(IF(ISBLANK(Values!E36),"",IF(Values!J36, Values!$B$4, Values!$B$5))=0,"",IF(ISBLANK(Values!E36),"",IF(Values!J36, Values!$B$4, Values!$B$5)))</f>
        <v>44.95</v>
      </c>
      <c r="L37" s="27">
        <f>IF(ISBLANK(Values!E36),"",IF($CO37="DEFAULT", Values!$B$18, ""))</f>
        <v>5</v>
      </c>
      <c r="M37" s="27" t="str">
        <f>IF(ISBLANK(Values!E36),"",Values!$M36)</f>
        <v>https://download.lenovo.com/Images/Parts/04Y0844/04Y0844_A.jpg</v>
      </c>
      <c r="N37" s="27" t="str">
        <f>IF(ISBLANK(Values!$F36),"",Values!N36)</f>
        <v>https://download.lenovo.com/Images/Parts/04Y0844/04Y0844_B.jpg</v>
      </c>
      <c r="O37" s="27" t="str">
        <f>IF(ISBLANK(Values!$F36),"",Values!O36)</f>
        <v>https://download.lenovo.com/Images/Parts/04Y0844/04Y0844_details.jpg</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Child</v>
      </c>
      <c r="X37" s="29" t="str">
        <f>IF(ISBLANK(Values!E36),"",Values!$B$13)</f>
        <v>Lenovo T440 RG parent</v>
      </c>
      <c r="Y37" s="31" t="str">
        <f>IF(ISBLANK(Values!E36),"","Size-Color")</f>
        <v>Size-Color</v>
      </c>
      <c r="Z37" s="29" t="str">
        <f>IF(ISBLANK(Values!E36),"","variation")</f>
        <v>variation</v>
      </c>
      <c r="AA37" s="1" t="str">
        <f>IF(ISBLANK(Values!E36),"",Values!$B$20)</f>
        <v>PartialUpdate</v>
      </c>
      <c r="AB37" s="1" t="str">
        <f>IF(ISBLANK(Values!E36),"",Values!$B$29)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7" s="1"/>
      <c r="AD37" s="1"/>
      <c r="AE37" s="1"/>
      <c r="AF37" s="1"/>
      <c r="AG37" s="1"/>
      <c r="AH37" s="1"/>
      <c r="AI37" s="34" t="str">
        <f>IF(ISBLANK(Values!E36),"",IF(Values!I36,Values!$B$23,Values!$B$33))</f>
        <v xml:space="preserve">👉 LAYOUT - {flag} {language} NO retroilluminato. </v>
      </c>
      <c r="AJ37" s="32" t="str">
        <f>IF(ISBLANK(Values!E36),"",Values!$B$24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T431 T431S E431 T440 T440P T440S E440 L440 T450 T450S T460 L450 T440E</v>
      </c>
      <c r="AK37" s="1" t="str">
        <f>IF(ISBLANK(Values!E36),"",Values!$B$25)</f>
        <v xml:space="preserve">♻️ PRODOTTO ECOLOGICO - Acquista ricondizionato, ACQUISTA VERDE! Riduci oltre l'80% di anidride carbonica acquistando le nostre tastiere ricondizionate, rispetto a ottenere una nuova tastiera! </v>
      </c>
      <c r="AL37" s="1" t="str">
        <f>IF(ISBLANK(Values!E36),"",SUBSTITUTE(SUBSTITUTE(IF(Values!$J36, Values!$B$26, Values!$B$33), "{language}", Values!$H36), "{flag}", INDEX(options!$E$1:$E$20, Values!$V36)))</f>
        <v xml:space="preserve">👉 LAYOUT - 🇳🇴 Norvegese NO retroilluminato. </v>
      </c>
      <c r="AM37" s="1" t="str">
        <f>SUBSTITUTE(IF(ISBLANK(Values!E36),"",Values!$B$27), "{model}", Values!$B$3)</f>
        <v xml:space="preserve">👉 COMPATIBILE CON - Lenovo T431 T431S E431 T440 T440P T440S E440 L440 T450 T450S T460 L450 T440E. Si prega di controllare attentamente l'immagine e la descrizione prima di acquistare qualsiasi tastiera. Ciò garantisce di ottenere la tastiera del laptop corretta per il computer. Installazione super facile. </v>
      </c>
      <c r="AN37" s="1"/>
      <c r="AO37" s="1"/>
      <c r="AP37" s="1"/>
      <c r="AQ37" s="1"/>
      <c r="AR37" s="1"/>
      <c r="AS37" s="1"/>
      <c r="AT37" s="27" t="str">
        <f>IF(ISBLANK(Values!E36),"",Values!H36)</f>
        <v>Norvegese</v>
      </c>
      <c r="AU37" s="1"/>
      <c r="AV37" s="1" t="str">
        <f>IF(ISBLANK(Values!E36),"",IF(Values!J36,"Backlit", "Non-Backlit"))</f>
        <v>Non-Backlit</v>
      </c>
      <c r="AW37"/>
      <c r="AX37" s="1"/>
      <c r="AY37" s="1"/>
      <c r="AZ37" s="1"/>
      <c r="BA37" s="1"/>
      <c r="BB37" s="1"/>
      <c r="BC37" s="1"/>
      <c r="BD37" s="1"/>
      <c r="BE37" s="1" t="str">
        <f>IF(ISBLANK(Values!E36),"","Professional Audience")</f>
        <v>Professional Audience</v>
      </c>
      <c r="BF37" s="1" t="str">
        <f>IF(ISBLANK(Values!E36),"","Consumer Audience")</f>
        <v>Consumer Audience</v>
      </c>
      <c r="BG37" s="1" t="str">
        <f>IF(ISBLANK(Values!E36),"","Adults")</f>
        <v>Adults</v>
      </c>
      <c r="BH37" s="1" t="str">
        <f>IF(ISBLANK(Values!E36),"","People")</f>
        <v>People</v>
      </c>
      <c r="BI37" s="1"/>
      <c r="BJ37" s="1"/>
      <c r="BK37" s="1"/>
      <c r="BL37" s="1"/>
      <c r="BM37" s="1"/>
      <c r="BN37" s="1"/>
      <c r="BO37" s="1"/>
      <c r="BP37" s="1"/>
      <c r="BQ37" s="1"/>
      <c r="BR37" s="1"/>
      <c r="BS37" s="1"/>
      <c r="BT37" s="1"/>
      <c r="BU37" s="1"/>
      <c r="BV37" s="1"/>
      <c r="BW37" s="1"/>
      <c r="BX37" s="1"/>
      <c r="BY37" s="1"/>
      <c r="BZ37" s="1"/>
      <c r="CA37" s="1"/>
      <c r="CB37" s="1"/>
      <c r="CC37" s="1"/>
      <c r="CD37" s="1"/>
      <c r="CE37" s="1"/>
      <c r="CF37" s="1"/>
      <c r="CG37" s="1">
        <f>IF(ISBLANK(Values!E36),"",Values!$B$11)</f>
        <v>150</v>
      </c>
      <c r="CH37" s="1" t="str">
        <f>IF(ISBLANK(Values!E36),"","GR")</f>
        <v>GR</v>
      </c>
      <c r="CI37" s="1" t="str">
        <f>IF(ISBLANK(Values!E36),"",Values!$B$7)</f>
        <v>32</v>
      </c>
      <c r="CJ37" s="1" t="str">
        <f>IF(ISBLANK(Values!E36),"",Values!$B$8)</f>
        <v>18</v>
      </c>
      <c r="CK37" s="1" t="str">
        <f>IF(ISBLANK(Values!E36),"",Values!$B$9)</f>
        <v>2</v>
      </c>
      <c r="CL37" s="1" t="str">
        <f>IF(ISBLANK(Values!E36),"","CM")</f>
        <v>CM</v>
      </c>
      <c r="CM37" s="1"/>
      <c r="CN37" s="1"/>
      <c r="CO37" s="1" t="str">
        <f>IF(ISBLANK(Values!E36), "", IF(AND(Values!$B$37=options!$G$2, Values!$C36), "AMAZON_NA", IF(AND(Values!$B$37=options!$G$1, Values!$D36), "AMAZON_EU", "DEFAULT")))</f>
        <v>DEFAULT</v>
      </c>
      <c r="CP37" s="1" t="str">
        <f>IF(ISBLANK(Values!E36),"",Values!$B$7)</f>
        <v>32</v>
      </c>
      <c r="CQ37" s="1" t="str">
        <f>IF(ISBLANK(Values!E36),"",Values!$B$8)</f>
        <v>18</v>
      </c>
      <c r="CR37" s="1" t="str">
        <f>IF(ISBLANK(Values!E36),"",Values!$B$9)</f>
        <v>2</v>
      </c>
      <c r="CS37" s="1">
        <f>IF(ISBLANK(Values!E36),"",Values!$B$11)</f>
        <v>150</v>
      </c>
      <c r="CT37" s="1" t="str">
        <f>IF(ISBLANK(Values!E36),"","GR")</f>
        <v>GR</v>
      </c>
      <c r="CU37" s="1" t="str">
        <f>IF(ISBLANK(Values!E36),"","CM")</f>
        <v>CM</v>
      </c>
      <c r="CV37" s="1"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37" s="1"/>
      <c r="CX37" s="1"/>
      <c r="CY37" s="1"/>
      <c r="CZ37" s="1" t="str">
        <f>IF(ISBLANK(Values!E36),"","No")</f>
        <v>No</v>
      </c>
      <c r="DA37" s="1" t="str">
        <f>IF(ISBLANK(Values!E36),"","No")</f>
        <v>No</v>
      </c>
      <c r="DB37" s="1"/>
      <c r="DC37" s="1"/>
      <c r="DD37" s="1"/>
      <c r="DE37" s="1"/>
      <c r="DF37" s="1"/>
      <c r="DG37" s="1"/>
      <c r="DH37" s="1"/>
      <c r="DI37" s="1"/>
      <c r="DJ37" s="1"/>
      <c r="DK37" s="1"/>
      <c r="DL37" s="1"/>
      <c r="DM37" s="1"/>
      <c r="DN37" s="1"/>
      <c r="DO37" s="1" t="str">
        <f>IF(ISBLANK(Values!E36),"","Parts")</f>
        <v>Parts</v>
      </c>
      <c r="DP37" s="1" t="str">
        <f>IF(ISBLANK(Values!E36),"",Values!$B$31)</f>
        <v>6 mesi di garanzia dopo la data di consegna. In caso di malfunzionamento della tastiera verrà inviata una nuova unità o un pezzo di ricambio per la tastiera del prodotto. In caso di smistamento delle scorte viene emesso un rimborso completo.</v>
      </c>
      <c r="DQ37" s="1"/>
      <c r="DR37" s="1"/>
      <c r="DS37" s="1"/>
      <c r="DT37" s="1"/>
      <c r="DU37" s="1"/>
      <c r="DV37" s="1"/>
      <c r="DW37" s="1"/>
      <c r="DX37" s="1"/>
      <c r="DY37" t="str">
        <f>IF(ISBLANK(Values!$E36), "", "not_applicable")</f>
        <v>not_applicable</v>
      </c>
      <c r="DZ37" s="1"/>
      <c r="EA37" s="1"/>
      <c r="EB37" s="1"/>
      <c r="EC37" s="1"/>
      <c r="ED37" s="1"/>
      <c r="EE37" s="1"/>
      <c r="EF37" s="1"/>
      <c r="EG37" s="1"/>
      <c r="EH37" s="1"/>
      <c r="EI37" s="1" t="str">
        <f>IF(ISBLANK(Values!E36),"",Values!$B$31)</f>
        <v>6 mesi di garanzia dopo la data di consegna. In caso di malfunzionamento della tastiera verrà inviata una nuova unità o un pezzo di ricambio per la tastiera del prodotto. In caso di smistamento delle scorte viene emesso un rimborso completo.</v>
      </c>
      <c r="EJ37" s="1"/>
      <c r="EK37" s="1"/>
      <c r="EL37" s="1"/>
      <c r="EM37" s="1"/>
      <c r="EN37" s="1"/>
      <c r="EO37" s="1"/>
      <c r="EP37" s="1"/>
      <c r="EQ37" s="1"/>
      <c r="ER37" s="1"/>
      <c r="ES37" s="1" t="str">
        <f>IF(ISBLANK(Values!E36),"","Amazon Tellus UPS")</f>
        <v>Amazon Tellus UPS</v>
      </c>
      <c r="ET37" s="1"/>
      <c r="EU37" s="1"/>
      <c r="EV37" s="1" t="str">
        <f>IF(ISBLANK(Values!E36),"","New")</f>
        <v>New</v>
      </c>
      <c r="EW37" s="1"/>
      <c r="EX37" s="1"/>
      <c r="EY37" s="1"/>
      <c r="EZ37" s="1"/>
      <c r="FA37" s="1"/>
      <c r="FB37" s="1"/>
      <c r="FC37" s="1"/>
      <c r="FD37" s="1"/>
      <c r="FE37" s="1">
        <f>IF(ISBLANK(Values!E36),"",IF(CO37&lt;&gt;"DEFAULT", "", 3))</f>
        <v>3</v>
      </c>
      <c r="FF37" s="1"/>
      <c r="FG37" s="1"/>
      <c r="FH37" s="1" t="str">
        <f>IF(ISBLANK(Values!E36),"","FALSE")</f>
        <v>FALSE</v>
      </c>
      <c r="FI37" s="1" t="str">
        <f>IF(ISBLANK(Values!E36),"","FALSE")</f>
        <v>FALSE</v>
      </c>
      <c r="FJ37" s="1" t="str">
        <f>IF(ISBLANK(Values!E36),"","FALSE")</f>
        <v>FALSE</v>
      </c>
      <c r="FK37" s="1"/>
      <c r="FL37" s="1"/>
      <c r="FM37" s="1" t="str">
        <f>IF(ISBLANK(Values!E36),"","1")</f>
        <v>1</v>
      </c>
      <c r="FN37" s="1"/>
      <c r="FO37" s="27"/>
      <c r="FP37" s="62"/>
      <c r="FQ37" s="62"/>
      <c r="FR37" s="62"/>
      <c r="FS37" s="62"/>
      <c r="FT37" s="62"/>
      <c r="FU37" s="62"/>
      <c r="FV37" s="62"/>
      <c r="FW37" s="1"/>
      <c r="FX37" s="1"/>
      <c r="FY37" s="1"/>
      <c r="FZ37" s="1"/>
      <c r="GA37" s="1"/>
      <c r="GB37" s="1"/>
      <c r="GC37" s="1"/>
      <c r="GD37" s="1"/>
      <c r="GE37" s="1"/>
      <c r="GF37" s="1"/>
      <c r="GG37" s="1"/>
      <c r="GH37" s="1"/>
      <c r="GI37" s="1"/>
      <c r="GJ37" s="1"/>
      <c r="GK37" s="67">
        <f>K37</f>
        <v>44.95</v>
      </c>
    </row>
    <row r="38" spans="1:193" s="35" customFormat="1" ht="16" x14ac:dyDescent="0.2">
      <c r="A38" s="1" t="str">
        <f>IF(ISBLANK(Values!E37),"",IF(Values!$B$37="EU","computercomponent","computer"))</f>
        <v>computercomponent</v>
      </c>
      <c r="B38" s="33" t="str">
        <f>IF(ISBLANK(Values!E37),"",Values!F37)</f>
        <v>Lenovo T440 RG - PL</v>
      </c>
      <c r="C38" s="29" t="str">
        <f>IF(ISBLANK(Values!E37),"","TellusRem")</f>
        <v>TellusRem</v>
      </c>
      <c r="D38" s="28">
        <f>IF(ISBLANK(Values!E37),"",Values!E37)</f>
        <v>5714401441144</v>
      </c>
      <c r="E38" s="1" t="str">
        <f>IF(ISBLANK(Values!E37),"","EAN")</f>
        <v>EAN</v>
      </c>
      <c r="F38" s="27" t="str">
        <f>IF(ISBLANK(Values!E37),"",IF(Values!J37, SUBSTITUTE(Values!$B$1, "{language}", Values!H37) &amp; " " &amp;Values!$B$3, SUBSTITUTE(Values!$B$2, "{language}", Values!$H37) &amp; " " &amp;Values!$B$3))</f>
        <v>sostituzione della tastiera Polacco non retroilluminata per Lenovo Thinkpad T431 T431S E431 T440 T440P T440S E440 L440 T450 T450S T460 L450 T440E</v>
      </c>
      <c r="G38" s="29" t="str">
        <f>IF(ISBLANK(Values!E37),"","TellusRem")</f>
        <v>TellusRem</v>
      </c>
      <c r="H38" s="1" t="str">
        <f>IF(ISBLANK(Values!E37),"",Values!$B$16)</f>
        <v>computer-keyboards</v>
      </c>
      <c r="I38" s="1" t="str">
        <f>IF(ISBLANK(Values!E37),"","4730574031")</f>
        <v>4730574031</v>
      </c>
      <c r="J38" s="31" t="str">
        <f>IF(ISBLANK(Values!E37),"",Values!F37 )</f>
        <v>Lenovo T440 RG - PL</v>
      </c>
      <c r="K38" s="27">
        <f>IF(IF(ISBLANK(Values!E37),"",IF(Values!J37, Values!$B$4, Values!$B$5))=0,"",IF(ISBLANK(Values!E37),"",IF(Values!J37, Values!$B$4, Values!$B$5)))</f>
        <v>44.95</v>
      </c>
      <c r="L38" s="27">
        <f>IF(ISBLANK(Values!E37),"",IF($CO38="DEFAULT", Values!$B$18, ""))</f>
        <v>5</v>
      </c>
      <c r="M38" s="27" t="str">
        <f>IF(ISBLANK(Values!E37),"",Values!$M37)</f>
        <v>https://download.lenovo.com/Images/Parts/04Y0845/04Y0845_A.jpg</v>
      </c>
      <c r="N38" s="27" t="str">
        <f>IF(ISBLANK(Values!$F37),"",Values!N37)</f>
        <v>https://download.lenovo.com/Images/Parts/04Y0845/04Y0845_B.jpg</v>
      </c>
      <c r="O38" s="27" t="str">
        <f>IF(ISBLANK(Values!$F37),"",Values!O37)</f>
        <v>https://download.lenovo.com/Images/Parts/04Y0845/04Y0845_details.jpg</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Child</v>
      </c>
      <c r="X38" s="29" t="str">
        <f>IF(ISBLANK(Values!E37),"",Values!$B$13)</f>
        <v>Lenovo T440 RG parent</v>
      </c>
      <c r="Y38" s="31" t="str">
        <f>IF(ISBLANK(Values!E37),"","Size-Color")</f>
        <v>Size-Color</v>
      </c>
      <c r="Z38" s="29" t="str">
        <f>IF(ISBLANK(Values!E37),"","variation")</f>
        <v>variation</v>
      </c>
      <c r="AA38" s="1" t="str">
        <f>IF(ISBLANK(Values!E37),"",Values!$B$20)</f>
        <v>PartialUpdate</v>
      </c>
      <c r="AB38" s="1" t="str">
        <f>IF(ISBLANK(Values!E37),"",Values!$B$29)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8" s="1"/>
      <c r="AD38" s="1"/>
      <c r="AE38" s="1"/>
      <c r="AF38" s="1"/>
      <c r="AG38" s="1"/>
      <c r="AH38" s="1"/>
      <c r="AI38" s="34" t="str">
        <f>IF(ISBLANK(Values!E37),"",IF(Values!I37,Values!$B$23,Values!$B$33))</f>
        <v xml:space="preserve">👉 LAYOUT - {flag} {language} NO retroilluminato. </v>
      </c>
      <c r="AJ38" s="32" t="str">
        <f>IF(ISBLANK(Values!E37),"",Values!$B$24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T431 T431S E431 T440 T440P T440S E440 L440 T450 T450S T460 L450 T440E</v>
      </c>
      <c r="AK38" s="1" t="str">
        <f>IF(ISBLANK(Values!E37),"",Values!$B$25)</f>
        <v xml:space="preserve">♻️ PRODOTTO ECOLOGICO - Acquista ricondizionato, ACQUISTA VERDE! Riduci oltre l'80% di anidride carbonica acquistando le nostre tastiere ricondizionate, rispetto a ottenere una nuova tastiera! </v>
      </c>
      <c r="AL38" s="1" t="str">
        <f>IF(ISBLANK(Values!E37),"",SUBSTITUTE(SUBSTITUTE(IF(Values!$J37, Values!$B$26, Values!$B$33), "{language}", Values!$H37), "{flag}", INDEX(options!$E$1:$E$20, Values!$V37)))</f>
        <v xml:space="preserve">👉 LAYOUT - 🇵🇱 Polacco NO retroilluminato. </v>
      </c>
      <c r="AM38" s="1" t="str">
        <f>SUBSTITUTE(IF(ISBLANK(Values!E37),"",Values!$B$27), "{model}", Values!$B$3)</f>
        <v xml:space="preserve">👉 COMPATIBILE CON - Lenovo T431 T431S E431 T440 T440P T440S E440 L440 T450 T450S T460 L450 T440E. Si prega di controllare attentamente l'immagine e la descrizione prima di acquistare qualsiasi tastiera. Ciò garantisce di ottenere la tastiera del laptop corretta per il computer. Installazione super facile. </v>
      </c>
      <c r="AN38" s="1"/>
      <c r="AO38" s="1"/>
      <c r="AP38" s="1"/>
      <c r="AQ38" s="1"/>
      <c r="AR38" s="1"/>
      <c r="AS38" s="1"/>
      <c r="AT38" s="27" t="str">
        <f>IF(ISBLANK(Values!E37),"",Values!H37)</f>
        <v>Polacco</v>
      </c>
      <c r="AU38" s="1"/>
      <c r="AV38" s="1" t="str">
        <f>IF(ISBLANK(Values!E37),"",IF(Values!J37,"Backlit", "Non-Backlit"))</f>
        <v>Non-Backlit</v>
      </c>
      <c r="AW38"/>
      <c r="AX38" s="1"/>
      <c r="AY38" s="1"/>
      <c r="AZ38" s="1"/>
      <c r="BA38" s="1"/>
      <c r="BB38" s="1"/>
      <c r="BC38" s="1"/>
      <c r="BD38" s="1"/>
      <c r="BE38" s="1" t="str">
        <f>IF(ISBLANK(Values!E37),"","Professional Audience")</f>
        <v>Professional Audience</v>
      </c>
      <c r="BF38" s="1" t="str">
        <f>IF(ISBLANK(Values!E37),"","Consumer Audience")</f>
        <v>Consumer Audience</v>
      </c>
      <c r="BG38" s="1" t="str">
        <f>IF(ISBLANK(Values!E37),"","Adults")</f>
        <v>Adults</v>
      </c>
      <c r="BH38" s="1" t="str">
        <f>IF(ISBLANK(Values!E37),"","People")</f>
        <v>People</v>
      </c>
      <c r="BI38" s="1"/>
      <c r="BJ38" s="1"/>
      <c r="BK38" s="1"/>
      <c r="BL38" s="1"/>
      <c r="BM38" s="1"/>
      <c r="BN38" s="1"/>
      <c r="BO38" s="1"/>
      <c r="BP38" s="1"/>
      <c r="BQ38" s="1"/>
      <c r="BR38" s="1"/>
      <c r="BS38" s="1"/>
      <c r="BT38" s="1"/>
      <c r="BU38" s="1"/>
      <c r="BV38" s="1"/>
      <c r="BW38" s="1"/>
      <c r="BX38" s="1"/>
      <c r="BY38" s="1"/>
      <c r="BZ38" s="1"/>
      <c r="CA38" s="1"/>
      <c r="CB38" s="1"/>
      <c r="CC38" s="1"/>
      <c r="CD38" s="1"/>
      <c r="CE38" s="1"/>
      <c r="CF38" s="1"/>
      <c r="CG38" s="1">
        <f>IF(ISBLANK(Values!E37),"",Values!$B$11)</f>
        <v>150</v>
      </c>
      <c r="CH38" s="1" t="str">
        <f>IF(ISBLANK(Values!E37),"","GR")</f>
        <v>GR</v>
      </c>
      <c r="CI38" s="1" t="str">
        <f>IF(ISBLANK(Values!E37),"",Values!$B$7)</f>
        <v>32</v>
      </c>
      <c r="CJ38" s="1" t="str">
        <f>IF(ISBLANK(Values!E37),"",Values!$B$8)</f>
        <v>18</v>
      </c>
      <c r="CK38" s="1" t="str">
        <f>IF(ISBLANK(Values!E37),"",Values!$B$9)</f>
        <v>2</v>
      </c>
      <c r="CL38" s="1" t="str">
        <f>IF(ISBLANK(Values!E37),"","CM")</f>
        <v>CM</v>
      </c>
      <c r="CM38" s="1"/>
      <c r="CN38" s="1"/>
      <c r="CO38" s="1" t="str">
        <f>IF(ISBLANK(Values!E37), "", IF(AND(Values!$B$37=options!$G$2, Values!$C37), "AMAZON_NA", IF(AND(Values!$B$37=options!$G$1, Values!$D37), "AMAZON_EU", "DEFAULT")))</f>
        <v>DEFAULT</v>
      </c>
      <c r="CP38" s="1" t="str">
        <f>IF(ISBLANK(Values!E37),"",Values!$B$7)</f>
        <v>32</v>
      </c>
      <c r="CQ38" s="1" t="str">
        <f>IF(ISBLANK(Values!E37),"",Values!$B$8)</f>
        <v>18</v>
      </c>
      <c r="CR38" s="1" t="str">
        <f>IF(ISBLANK(Values!E37),"",Values!$B$9)</f>
        <v>2</v>
      </c>
      <c r="CS38" s="1">
        <f>IF(ISBLANK(Values!E37),"",Values!$B$11)</f>
        <v>150</v>
      </c>
      <c r="CT38" s="1" t="str">
        <f>IF(ISBLANK(Values!E37),"","GR")</f>
        <v>GR</v>
      </c>
      <c r="CU38" s="1" t="str">
        <f>IF(ISBLANK(Values!E37),"","CM")</f>
        <v>CM</v>
      </c>
      <c r="CV38" s="1"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38" s="1"/>
      <c r="CX38" s="1"/>
      <c r="CY38" s="1"/>
      <c r="CZ38" s="1" t="str">
        <f>IF(ISBLANK(Values!E37),"","No")</f>
        <v>No</v>
      </c>
      <c r="DA38" s="1" t="str">
        <f>IF(ISBLANK(Values!E37),"","No")</f>
        <v>No</v>
      </c>
      <c r="DB38" s="1"/>
      <c r="DC38" s="1"/>
      <c r="DD38" s="1"/>
      <c r="DE38" s="1"/>
      <c r="DF38" s="1"/>
      <c r="DG38" s="1"/>
      <c r="DH38" s="1"/>
      <c r="DI38" s="1"/>
      <c r="DJ38" s="1"/>
      <c r="DK38" s="1"/>
      <c r="DL38" s="1"/>
      <c r="DM38" s="1"/>
      <c r="DN38" s="1"/>
      <c r="DO38" s="1" t="str">
        <f>IF(ISBLANK(Values!E37),"","Parts")</f>
        <v>Parts</v>
      </c>
      <c r="DP38" s="1" t="str">
        <f>IF(ISBLANK(Values!E37),"",Values!$B$31)</f>
        <v>6 mesi di garanzia dopo la data di consegna. In caso di malfunzionamento della tastiera verrà inviata una nuova unità o un pezzo di ricambio per la tastiera del prodotto. In caso di smistamento delle scorte viene emesso un rimborso completo.</v>
      </c>
      <c r="DQ38" s="1"/>
      <c r="DR38" s="1"/>
      <c r="DS38" s="1"/>
      <c r="DT38" s="1"/>
      <c r="DU38" s="1"/>
      <c r="DV38" s="1"/>
      <c r="DW38" s="1"/>
      <c r="DX38" s="1"/>
      <c r="DY38" t="str">
        <f>IF(ISBLANK(Values!$E37), "", "not_applicable")</f>
        <v>not_applicable</v>
      </c>
      <c r="DZ38" s="1"/>
      <c r="EA38" s="1"/>
      <c r="EB38" s="1"/>
      <c r="EC38" s="1"/>
      <c r="ED38" s="1"/>
      <c r="EE38" s="1"/>
      <c r="EF38" s="1"/>
      <c r="EG38" s="1"/>
      <c r="EH38" s="1"/>
      <c r="EI38" s="1" t="str">
        <f>IF(ISBLANK(Values!E37),"",Values!$B$31)</f>
        <v>6 mesi di garanzia dopo la data di consegna. In caso di malfunzionamento della tastiera verrà inviata una nuova unità o un pezzo di ricambio per la tastiera del prodotto. In caso di smistamento delle scorte viene emesso un rimborso completo.</v>
      </c>
      <c r="EJ38" s="1"/>
      <c r="EK38" s="1"/>
      <c r="EL38" s="1"/>
      <c r="EM38" s="1"/>
      <c r="EN38" s="1"/>
      <c r="EO38" s="1"/>
      <c r="EP38" s="1"/>
      <c r="EQ38" s="1"/>
      <c r="ER38" s="1"/>
      <c r="ES38" s="1" t="str">
        <f>IF(ISBLANK(Values!E37),"","Amazon Tellus UPS")</f>
        <v>Amazon Tellus UPS</v>
      </c>
      <c r="ET38" s="1"/>
      <c r="EU38" s="1"/>
      <c r="EV38" s="1" t="str">
        <f>IF(ISBLANK(Values!E37),"","New")</f>
        <v>New</v>
      </c>
      <c r="EW38" s="1"/>
      <c r="EX38" s="1"/>
      <c r="EY38" s="1"/>
      <c r="EZ38" s="1"/>
      <c r="FA38" s="1"/>
      <c r="FB38" s="1"/>
      <c r="FC38" s="1"/>
      <c r="FD38" s="1"/>
      <c r="FE38" s="1">
        <f>IF(ISBLANK(Values!E37),"",IF(CO38&lt;&gt;"DEFAULT", "", 3))</f>
        <v>3</v>
      </c>
      <c r="FF38" s="1"/>
      <c r="FG38" s="1"/>
      <c r="FH38" s="1" t="str">
        <f>IF(ISBLANK(Values!E37),"","FALSE")</f>
        <v>FALSE</v>
      </c>
      <c r="FI38" s="1" t="str">
        <f>IF(ISBLANK(Values!E37),"","FALSE")</f>
        <v>FALSE</v>
      </c>
      <c r="FJ38" s="1" t="str">
        <f>IF(ISBLANK(Values!E37),"","FALSE")</f>
        <v>FALSE</v>
      </c>
      <c r="FK38" s="1"/>
      <c r="FL38" s="1"/>
      <c r="FM38" s="1" t="str">
        <f>IF(ISBLANK(Values!E37),"","1")</f>
        <v>1</v>
      </c>
      <c r="FN38" s="1"/>
      <c r="FO38" s="27"/>
      <c r="FP38" s="62"/>
      <c r="FQ38" s="62"/>
      <c r="FR38" s="62"/>
      <c r="FS38" s="62"/>
      <c r="FT38" s="62"/>
      <c r="FU38" s="62"/>
      <c r="FV38" s="62"/>
      <c r="FW38" s="1"/>
      <c r="FX38" s="1"/>
      <c r="FY38" s="1"/>
      <c r="FZ38" s="1"/>
      <c r="GA38" s="1"/>
      <c r="GB38" s="1"/>
      <c r="GC38" s="1"/>
      <c r="GD38" s="1"/>
      <c r="GE38" s="1"/>
      <c r="GF38" s="1"/>
      <c r="GG38" s="1"/>
      <c r="GH38" s="1"/>
      <c r="GI38" s="1"/>
      <c r="GJ38" s="1"/>
      <c r="GK38" s="67">
        <f>K38</f>
        <v>44.95</v>
      </c>
    </row>
    <row r="39" spans="1:193" s="35" customFormat="1" ht="16" x14ac:dyDescent="0.2">
      <c r="A39" s="1" t="str">
        <f>IF(ISBLANK(Values!E38),"",IF(Values!$B$37="EU","computercomponent","computer"))</f>
        <v>computercomponent</v>
      </c>
      <c r="B39" s="33" t="str">
        <f>IF(ISBLANK(Values!E38),"",Values!F38)</f>
        <v>Lenovo T440 RG - PT</v>
      </c>
      <c r="C39" s="29" t="str">
        <f>IF(ISBLANK(Values!E38),"","TellusRem")</f>
        <v>TellusRem</v>
      </c>
      <c r="D39" s="28">
        <f>IF(ISBLANK(Values!E38),"",Values!E38)</f>
        <v>5714401441151</v>
      </c>
      <c r="E39" s="1" t="str">
        <f>IF(ISBLANK(Values!E38),"","EAN")</f>
        <v>EAN</v>
      </c>
      <c r="F39" s="27" t="str">
        <f>IF(ISBLANK(Values!E38),"",IF(Values!J38, SUBSTITUTE(Values!$B$1, "{language}", Values!H38) &amp; " " &amp;Values!$B$3, SUBSTITUTE(Values!$B$2, "{language}", Values!$H38) &amp; " " &amp;Values!$B$3))</f>
        <v>sostituzione della tastiera Portoghese non retroilluminata per Lenovo Thinkpad T431 T431S E431 T440 T440P T440S E440 L440 T450 T450S T460 L450 T440E</v>
      </c>
      <c r="G39" s="29" t="str">
        <f>IF(ISBLANK(Values!E38),"","TellusRem")</f>
        <v>TellusRem</v>
      </c>
      <c r="H39" s="1" t="str">
        <f>IF(ISBLANK(Values!E38),"",Values!$B$16)</f>
        <v>computer-keyboards</v>
      </c>
      <c r="I39" s="1" t="str">
        <f>IF(ISBLANK(Values!E38),"","4730574031")</f>
        <v>4730574031</v>
      </c>
      <c r="J39" s="31" t="str">
        <f>IF(ISBLANK(Values!E38),"",Values!F38 )</f>
        <v>Lenovo T440 RG - PT</v>
      </c>
      <c r="K39" s="27">
        <f>IF(IF(ISBLANK(Values!E38),"",IF(Values!J38, Values!$B$4, Values!$B$5))=0,"",IF(ISBLANK(Values!E38),"",IF(Values!J38, Values!$B$4, Values!$B$5)))</f>
        <v>44.95</v>
      </c>
      <c r="L39" s="27">
        <f>IF(ISBLANK(Values!E38),"",IF($CO39="DEFAULT", Values!$B$18, ""))</f>
        <v>5</v>
      </c>
      <c r="M39" s="27" t="str">
        <f>IF(ISBLANK(Values!E38),"",Values!$M38)</f>
        <v>https://download.lenovo.com/Images/Parts/04Y0846/04Y0846_A.jpg</v>
      </c>
      <c r="N39" s="27" t="str">
        <f>IF(ISBLANK(Values!$F38),"",Values!N38)</f>
        <v>https://download.lenovo.com/Images/Parts/04Y0846/04Y0846_B.jpg</v>
      </c>
      <c r="O39" s="27" t="str">
        <f>IF(ISBLANK(Values!$F38),"",Values!O38)</f>
        <v>https://download.lenovo.com/Images/Parts/04Y0846/04Y0846_details.jpg</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Child</v>
      </c>
      <c r="X39" s="29" t="str">
        <f>IF(ISBLANK(Values!E38),"",Values!$B$13)</f>
        <v>Lenovo T440 RG parent</v>
      </c>
      <c r="Y39" s="31" t="str">
        <f>IF(ISBLANK(Values!E38),"","Size-Color")</f>
        <v>Size-Color</v>
      </c>
      <c r="Z39" s="29" t="str">
        <f>IF(ISBLANK(Values!E38),"","variation")</f>
        <v>variation</v>
      </c>
      <c r="AA39" s="1" t="str">
        <f>IF(ISBLANK(Values!E38),"",Values!$B$20)</f>
        <v>PartialUpdate</v>
      </c>
      <c r="AB39" s="1" t="str">
        <f>IF(ISBLANK(Values!E38),"",Values!$B$29)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9" s="1"/>
      <c r="AD39" s="1"/>
      <c r="AE39" s="1"/>
      <c r="AF39" s="1"/>
      <c r="AG39" s="1"/>
      <c r="AH39" s="1"/>
      <c r="AI39" s="34" t="str">
        <f>IF(ISBLANK(Values!E38),"",IF(Values!I38,Values!$B$23,Values!$B$33))</f>
        <v xml:space="preserve">👉 LAYOUT - {flag} {language} NO retroilluminato. </v>
      </c>
      <c r="AJ39" s="32" t="str">
        <f>IF(ISBLANK(Values!E38),"",Values!$B$24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T431 T431S E431 T440 T440P T440S E440 L440 T450 T450S T460 L450 T440E</v>
      </c>
      <c r="AK39" s="1" t="str">
        <f>IF(ISBLANK(Values!E38),"",Values!$B$25)</f>
        <v xml:space="preserve">♻️ PRODOTTO ECOLOGICO - Acquista ricondizionato, ACQUISTA VERDE! Riduci oltre l'80% di anidride carbonica acquistando le nostre tastiere ricondizionate, rispetto a ottenere una nuova tastiera! </v>
      </c>
      <c r="AL39" s="1" t="str">
        <f>IF(ISBLANK(Values!E38),"",SUBSTITUTE(SUBSTITUTE(IF(Values!$J38, Values!$B$26, Values!$B$33), "{language}", Values!$H38), "{flag}", INDEX(options!$E$1:$E$20, Values!$V38)))</f>
        <v xml:space="preserve">👉 LAYOUT - 🇵🇹 Portoghese NO retroilluminato. </v>
      </c>
      <c r="AM39" s="1" t="str">
        <f>SUBSTITUTE(IF(ISBLANK(Values!E38),"",Values!$B$27), "{model}", Values!$B$3)</f>
        <v xml:space="preserve">👉 COMPATIBILE CON - Lenovo T431 T431S E431 T440 T440P T440S E440 L440 T450 T450S T460 L450 T440E. Si prega di controllare attentamente l'immagine e la descrizione prima di acquistare qualsiasi tastiera. Ciò garantisce di ottenere la tastiera del laptop corretta per il computer. Installazione super facile. </v>
      </c>
      <c r="AN39" s="1"/>
      <c r="AO39" s="1"/>
      <c r="AP39" s="1"/>
      <c r="AQ39" s="1"/>
      <c r="AR39" s="1"/>
      <c r="AS39" s="1"/>
      <c r="AT39" s="27" t="str">
        <f>IF(ISBLANK(Values!E38),"",Values!H38)</f>
        <v>Portoghese</v>
      </c>
      <c r="AU39" s="1"/>
      <c r="AV39" s="1" t="str">
        <f>IF(ISBLANK(Values!E38),"",IF(Values!J38,"Backlit", "Non-Backlit"))</f>
        <v>Non-Backlit</v>
      </c>
      <c r="AW39"/>
      <c r="AX39" s="1"/>
      <c r="AY39" s="1"/>
      <c r="AZ39" s="1"/>
      <c r="BA39" s="1"/>
      <c r="BB39" s="1"/>
      <c r="BC39" s="1"/>
      <c r="BD39" s="1"/>
      <c r="BE39" s="1" t="str">
        <f>IF(ISBLANK(Values!E38),"","Professional Audience")</f>
        <v>Professional Audience</v>
      </c>
      <c r="BF39" s="1" t="str">
        <f>IF(ISBLANK(Values!E38),"","Consumer Audience")</f>
        <v>Consumer Audience</v>
      </c>
      <c r="BG39" s="1" t="str">
        <f>IF(ISBLANK(Values!E38),"","Adults")</f>
        <v>Adults</v>
      </c>
      <c r="BH39" s="1" t="str">
        <f>IF(ISBLANK(Values!E38),"","People")</f>
        <v>People</v>
      </c>
      <c r="BI39" s="1"/>
      <c r="BJ39" s="1"/>
      <c r="BK39" s="1"/>
      <c r="BL39" s="1"/>
      <c r="BM39" s="1"/>
      <c r="BN39" s="1"/>
      <c r="BO39" s="1"/>
      <c r="BP39" s="1"/>
      <c r="BQ39" s="1"/>
      <c r="BR39" s="1"/>
      <c r="BS39" s="1"/>
      <c r="BT39" s="1"/>
      <c r="BU39" s="1"/>
      <c r="BV39" s="1"/>
      <c r="BW39" s="1"/>
      <c r="BX39" s="1"/>
      <c r="BY39" s="1"/>
      <c r="BZ39" s="1"/>
      <c r="CA39" s="1"/>
      <c r="CB39" s="1"/>
      <c r="CC39" s="1"/>
      <c r="CD39" s="1"/>
      <c r="CE39" s="1"/>
      <c r="CF39" s="1"/>
      <c r="CG39" s="1">
        <f>IF(ISBLANK(Values!E38),"",Values!$B$11)</f>
        <v>150</v>
      </c>
      <c r="CH39" s="1" t="str">
        <f>IF(ISBLANK(Values!E38),"","GR")</f>
        <v>GR</v>
      </c>
      <c r="CI39" s="1" t="str">
        <f>IF(ISBLANK(Values!E38),"",Values!$B$7)</f>
        <v>32</v>
      </c>
      <c r="CJ39" s="1" t="str">
        <f>IF(ISBLANK(Values!E38),"",Values!$B$8)</f>
        <v>18</v>
      </c>
      <c r="CK39" s="1" t="str">
        <f>IF(ISBLANK(Values!E38),"",Values!$B$9)</f>
        <v>2</v>
      </c>
      <c r="CL39" s="1" t="str">
        <f>IF(ISBLANK(Values!E38),"","CM")</f>
        <v>CM</v>
      </c>
      <c r="CM39" s="1"/>
      <c r="CN39" s="1"/>
      <c r="CO39" s="1" t="str">
        <f>IF(ISBLANK(Values!E38), "", IF(AND(Values!$B$37=options!$G$2, Values!$C38), "AMAZON_NA", IF(AND(Values!$B$37=options!$G$1, Values!$D38), "AMAZON_EU", "DEFAULT")))</f>
        <v>DEFAULT</v>
      </c>
      <c r="CP39" s="1" t="str">
        <f>IF(ISBLANK(Values!E38),"",Values!$B$7)</f>
        <v>32</v>
      </c>
      <c r="CQ39" s="1" t="str">
        <f>IF(ISBLANK(Values!E38),"",Values!$B$8)</f>
        <v>18</v>
      </c>
      <c r="CR39" s="1" t="str">
        <f>IF(ISBLANK(Values!E38),"",Values!$B$9)</f>
        <v>2</v>
      </c>
      <c r="CS39" s="1">
        <f>IF(ISBLANK(Values!E38),"",Values!$B$11)</f>
        <v>150</v>
      </c>
      <c r="CT39" s="1" t="str">
        <f>IF(ISBLANK(Values!E38),"","GR")</f>
        <v>GR</v>
      </c>
      <c r="CU39" s="1" t="str">
        <f>IF(ISBLANK(Values!E38),"","CM")</f>
        <v>CM</v>
      </c>
      <c r="CV39" s="1"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39" s="1"/>
      <c r="CX39" s="1"/>
      <c r="CY39" s="1"/>
      <c r="CZ39" s="1" t="str">
        <f>IF(ISBLANK(Values!E38),"","No")</f>
        <v>No</v>
      </c>
      <c r="DA39" s="1" t="str">
        <f>IF(ISBLANK(Values!E38),"","No")</f>
        <v>No</v>
      </c>
      <c r="DB39" s="1"/>
      <c r="DC39" s="1"/>
      <c r="DD39" s="1"/>
      <c r="DE39" s="1"/>
      <c r="DF39" s="1"/>
      <c r="DG39" s="1"/>
      <c r="DH39" s="1"/>
      <c r="DI39" s="1"/>
      <c r="DJ39" s="1"/>
      <c r="DK39" s="1"/>
      <c r="DL39" s="1"/>
      <c r="DM39" s="1"/>
      <c r="DN39" s="1"/>
      <c r="DO39" s="1" t="str">
        <f>IF(ISBLANK(Values!E38),"","Parts")</f>
        <v>Parts</v>
      </c>
      <c r="DP39" s="1" t="str">
        <f>IF(ISBLANK(Values!E38),"",Values!$B$31)</f>
        <v>6 mesi di garanzia dopo la data di consegna. In caso di malfunzionamento della tastiera verrà inviata una nuova unità o un pezzo di ricambio per la tastiera del prodotto. In caso di smistamento delle scorte viene emesso un rimborso completo.</v>
      </c>
      <c r="DQ39" s="1"/>
      <c r="DR39" s="1"/>
      <c r="DS39" s="1"/>
      <c r="DT39" s="1"/>
      <c r="DU39" s="1"/>
      <c r="DV39" s="1"/>
      <c r="DW39" s="1"/>
      <c r="DX39" s="1"/>
      <c r="DY39" t="str">
        <f>IF(ISBLANK(Values!$E38), "", "not_applicable")</f>
        <v>not_applicable</v>
      </c>
      <c r="DZ39" s="1"/>
      <c r="EA39" s="1"/>
      <c r="EB39" s="1"/>
      <c r="EC39" s="1"/>
      <c r="ED39" s="1"/>
      <c r="EE39" s="1"/>
      <c r="EF39" s="1"/>
      <c r="EG39" s="1"/>
      <c r="EH39" s="1"/>
      <c r="EI39" s="1" t="str">
        <f>IF(ISBLANK(Values!E38),"",Values!$B$31)</f>
        <v>6 mesi di garanzia dopo la data di consegna. In caso di malfunzionamento della tastiera verrà inviata una nuova unità o un pezzo di ricambio per la tastiera del prodotto. In caso di smistamento delle scorte viene emesso un rimborso completo.</v>
      </c>
      <c r="EJ39" s="1"/>
      <c r="EK39" s="1"/>
      <c r="EL39" s="1"/>
      <c r="EM39" s="1"/>
      <c r="EN39" s="1"/>
      <c r="EO39" s="1"/>
      <c r="EP39" s="1"/>
      <c r="EQ39" s="1"/>
      <c r="ER39" s="1"/>
      <c r="ES39" s="1" t="str">
        <f>IF(ISBLANK(Values!E38),"","Amazon Tellus UPS")</f>
        <v>Amazon Tellus UPS</v>
      </c>
      <c r="ET39" s="1"/>
      <c r="EU39" s="1"/>
      <c r="EV39" s="1" t="str">
        <f>IF(ISBLANK(Values!E38),"","New")</f>
        <v>New</v>
      </c>
      <c r="EW39" s="1"/>
      <c r="EX39" s="1"/>
      <c r="EY39" s="1"/>
      <c r="EZ39" s="1"/>
      <c r="FA39" s="1"/>
      <c r="FB39" s="1"/>
      <c r="FC39" s="1"/>
      <c r="FD39" s="1"/>
      <c r="FE39" s="1">
        <f>IF(ISBLANK(Values!E38),"",IF(CO39&lt;&gt;"DEFAULT", "", 3))</f>
        <v>3</v>
      </c>
      <c r="FF39" s="1"/>
      <c r="FG39" s="1"/>
      <c r="FH39" s="1" t="str">
        <f>IF(ISBLANK(Values!E38),"","FALSE")</f>
        <v>FALSE</v>
      </c>
      <c r="FI39" s="1" t="str">
        <f>IF(ISBLANK(Values!E38),"","FALSE")</f>
        <v>FALSE</v>
      </c>
      <c r="FJ39" s="1" t="str">
        <f>IF(ISBLANK(Values!E38),"","FALSE")</f>
        <v>FALSE</v>
      </c>
      <c r="FK39" s="1"/>
      <c r="FL39" s="1"/>
      <c r="FM39" s="1" t="str">
        <f>IF(ISBLANK(Values!E38),"","1")</f>
        <v>1</v>
      </c>
      <c r="FN39" s="1"/>
      <c r="FO39" s="27"/>
      <c r="FP39" s="62"/>
      <c r="FQ39" s="62"/>
      <c r="FR39" s="62"/>
      <c r="FS39" s="62"/>
      <c r="FT39" s="62"/>
      <c r="FU39" s="62"/>
      <c r="FV39" s="62"/>
      <c r="FW39" s="1"/>
      <c r="FX39" s="1"/>
      <c r="FY39" s="1"/>
      <c r="FZ39" s="1"/>
      <c r="GA39" s="1"/>
      <c r="GB39" s="1"/>
      <c r="GC39" s="1"/>
      <c r="GD39" s="1"/>
      <c r="GE39" s="1"/>
      <c r="GF39" s="1"/>
      <c r="GG39" s="1"/>
      <c r="GH39" s="1"/>
      <c r="GI39" s="1"/>
      <c r="GJ39" s="1"/>
      <c r="GK39" s="67">
        <f>K39</f>
        <v>44.95</v>
      </c>
    </row>
    <row r="40" spans="1:193" s="35" customFormat="1" ht="16" x14ac:dyDescent="0.2">
      <c r="A40" s="1" t="str">
        <f>IF(ISBLANK(Values!E39),"",IF(Values!$B$37="EU","computercomponent","computer"))</f>
        <v>computercomponent</v>
      </c>
      <c r="B40" s="33" t="str">
        <f>IF(ISBLANK(Values!E39),"",Values!F39)</f>
        <v>Lenovo T440 RG - SE/FI</v>
      </c>
      <c r="C40" s="29" t="str">
        <f>IF(ISBLANK(Values!E39),"","TellusRem")</f>
        <v>TellusRem</v>
      </c>
      <c r="D40" s="28">
        <f>IF(ISBLANK(Values!E39),"",Values!E39)</f>
        <v>5714401441168</v>
      </c>
      <c r="E40" s="1" t="str">
        <f>IF(ISBLANK(Values!E39),"","EAN")</f>
        <v>EAN</v>
      </c>
      <c r="F40" s="27" t="str">
        <f>IF(ISBLANK(Values!E39),"",IF(Values!J39, SUBSTITUTE(Values!$B$1, "{language}", Values!H39) &amp; " " &amp;Values!$B$3, SUBSTITUTE(Values!$B$2, "{language}", Values!$H39) &amp; " " &amp;Values!$B$3))</f>
        <v>sostituzione della tastiera Svedese – Finlandese non retroilluminata per Lenovo Thinkpad T431 T431S E431 T440 T440P T440S E440 L440 T450 T450S T460 L450 T440E</v>
      </c>
      <c r="G40" s="29" t="str">
        <f>IF(ISBLANK(Values!E39),"","TellusRem")</f>
        <v>TellusRem</v>
      </c>
      <c r="H40" s="1" t="str">
        <f>IF(ISBLANK(Values!E39),"",Values!$B$16)</f>
        <v>computer-keyboards</v>
      </c>
      <c r="I40" s="1" t="str">
        <f>IF(ISBLANK(Values!E39),"","4730574031")</f>
        <v>4730574031</v>
      </c>
      <c r="J40" s="31" t="str">
        <f>IF(ISBLANK(Values!E39),"",Values!F39 )</f>
        <v>Lenovo T440 RG - SE/FI</v>
      </c>
      <c r="K40" s="27">
        <f>IF(IF(ISBLANK(Values!E39),"",IF(Values!J39, Values!$B$4, Values!$B$5))=0,"",IF(ISBLANK(Values!E39),"",IF(Values!J39, Values!$B$4, Values!$B$5)))</f>
        <v>44.95</v>
      </c>
      <c r="L40" s="27">
        <f>IF(ISBLANK(Values!E39),"",IF($CO40="DEFAULT", Values!$B$18, ""))</f>
        <v>5</v>
      </c>
      <c r="M40" s="27" t="str">
        <f>IF(ISBLANK(Values!E39),"",Values!$M39)</f>
        <v>https://download.lenovo.com/Images/Parts/04Y0850/04Y0850_A.jpg</v>
      </c>
      <c r="N40" s="27" t="str">
        <f>IF(ISBLANK(Values!$F39),"",Values!N39)</f>
        <v>https://download.lenovo.com/Images/Parts/04Y0850/04Y0850_B.jpg</v>
      </c>
      <c r="O40" s="27" t="str">
        <f>IF(ISBLANK(Values!$F39),"",Values!O39)</f>
        <v>https://download.lenovo.com/Images/Parts/04Y0850/04Y0850_details.jpg</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Child</v>
      </c>
      <c r="X40" s="29" t="str">
        <f>IF(ISBLANK(Values!E39),"",Values!$B$13)</f>
        <v>Lenovo T440 RG parent</v>
      </c>
      <c r="Y40" s="31" t="str">
        <f>IF(ISBLANK(Values!E39),"","Size-Color")</f>
        <v>Size-Color</v>
      </c>
      <c r="Z40" s="29" t="str">
        <f>IF(ISBLANK(Values!E39),"","variation")</f>
        <v>variation</v>
      </c>
      <c r="AA40" s="1" t="str">
        <f>IF(ISBLANK(Values!E39),"",Values!$B$20)</f>
        <v>PartialUpdate</v>
      </c>
      <c r="AB40" s="1" t="str">
        <f>IF(ISBLANK(Values!E39),"",Values!$B$29)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40" s="1"/>
      <c r="AD40" s="1"/>
      <c r="AE40" s="1"/>
      <c r="AF40" s="1"/>
      <c r="AG40" s="1"/>
      <c r="AH40" s="1"/>
      <c r="AI40" s="34" t="str">
        <f>IF(ISBLANK(Values!E39),"",IF(Values!I39,Values!$B$23,Values!$B$33))</f>
        <v xml:space="preserve">👉 LAYOUT - {flag} {language} NO retroilluminato. </v>
      </c>
      <c r="AJ40" s="32" t="str">
        <f>IF(ISBLANK(Values!E39),"",Values!$B$24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T431 T431S E431 T440 T440P T440S E440 L440 T450 T450S T460 L450 T440E</v>
      </c>
      <c r="AK40" s="1" t="str">
        <f>IF(ISBLANK(Values!E39),"",Values!$B$25)</f>
        <v xml:space="preserve">♻️ PRODOTTO ECOLOGICO - Acquista ricondizionato, ACQUISTA VERDE! Riduci oltre l'80% di anidride carbonica acquistando le nostre tastiere ricondizionate, rispetto a ottenere una nuova tastiera! </v>
      </c>
      <c r="AL40" s="1" t="str">
        <f>IF(ISBLANK(Values!E39),"",SUBSTITUTE(SUBSTITUTE(IF(Values!$J39, Values!$B$26, Values!$B$33), "{language}", Values!$H39), "{flag}", INDEX(options!$E$1:$E$20, Values!$V39)))</f>
        <v xml:space="preserve">👉 LAYOUT - 🇸🇪 🇫🇮 Svedese – Finlandese NO retroilluminato. </v>
      </c>
      <c r="AM40" s="1" t="str">
        <f>SUBSTITUTE(IF(ISBLANK(Values!E39),"",Values!$B$27), "{model}", Values!$B$3)</f>
        <v xml:space="preserve">👉 COMPATIBILE CON - Lenovo T431 T431S E431 T440 T440P T440S E440 L440 T450 T450S T460 L450 T440E. Si prega di controllare attentamente l'immagine e la descrizione prima di acquistare qualsiasi tastiera. Ciò garantisce di ottenere la tastiera del laptop corretta per il computer. Installazione super facile. </v>
      </c>
      <c r="AN40" s="1"/>
      <c r="AO40" s="1"/>
      <c r="AP40" s="1"/>
      <c r="AQ40" s="1"/>
      <c r="AR40" s="1"/>
      <c r="AS40" s="1"/>
      <c r="AT40" s="27" t="str">
        <f>IF(ISBLANK(Values!E39),"",Values!H39)</f>
        <v>Svedese – Finlandese</v>
      </c>
      <c r="AU40" s="1"/>
      <c r="AV40" s="1" t="str">
        <f>IF(ISBLANK(Values!E39),"",IF(Values!J39,"Backlit", "Non-Backlit"))</f>
        <v>Non-Backlit</v>
      </c>
      <c r="AW40"/>
      <c r="AX40" s="1"/>
      <c r="AY40" s="1"/>
      <c r="AZ40" s="1"/>
      <c r="BA40" s="1"/>
      <c r="BB40" s="1"/>
      <c r="BC40" s="1"/>
      <c r="BD40" s="1"/>
      <c r="BE40" s="1" t="str">
        <f>IF(ISBLANK(Values!E39),"","Professional Audience")</f>
        <v>Professional Audience</v>
      </c>
      <c r="BF40" s="1" t="str">
        <f>IF(ISBLANK(Values!E39),"","Consumer Audience")</f>
        <v>Consumer Audience</v>
      </c>
      <c r="BG40" s="1" t="str">
        <f>IF(ISBLANK(Values!E39),"","Adults")</f>
        <v>Adults</v>
      </c>
      <c r="BH40" s="1" t="str">
        <f>IF(ISBLANK(Values!E39),"","People")</f>
        <v>People</v>
      </c>
      <c r="BI40" s="1"/>
      <c r="BJ40" s="1"/>
      <c r="BK40" s="1"/>
      <c r="BL40" s="1"/>
      <c r="BM40" s="1"/>
      <c r="BN40" s="1"/>
      <c r="BO40" s="1"/>
      <c r="BP40" s="1"/>
      <c r="BQ40" s="1"/>
      <c r="BR40" s="1"/>
      <c r="BS40" s="1"/>
      <c r="BT40" s="1"/>
      <c r="BU40" s="1"/>
      <c r="BV40" s="1"/>
      <c r="BW40" s="1"/>
      <c r="BX40" s="1"/>
      <c r="BY40" s="1"/>
      <c r="BZ40" s="1"/>
      <c r="CA40" s="1"/>
      <c r="CB40" s="1"/>
      <c r="CC40" s="1"/>
      <c r="CD40" s="1"/>
      <c r="CE40" s="1"/>
      <c r="CF40" s="1"/>
      <c r="CG40" s="1">
        <f>IF(ISBLANK(Values!E39),"",Values!$B$11)</f>
        <v>150</v>
      </c>
      <c r="CH40" s="1" t="str">
        <f>IF(ISBLANK(Values!E39),"","GR")</f>
        <v>GR</v>
      </c>
      <c r="CI40" s="1" t="str">
        <f>IF(ISBLANK(Values!E39),"",Values!$B$7)</f>
        <v>32</v>
      </c>
      <c r="CJ40" s="1" t="str">
        <f>IF(ISBLANK(Values!E39),"",Values!$B$8)</f>
        <v>18</v>
      </c>
      <c r="CK40" s="1" t="str">
        <f>IF(ISBLANK(Values!E39),"",Values!$B$9)</f>
        <v>2</v>
      </c>
      <c r="CL40" s="1" t="str">
        <f>IF(ISBLANK(Values!E39),"","CM")</f>
        <v>CM</v>
      </c>
      <c r="CM40" s="1"/>
      <c r="CN40" s="1"/>
      <c r="CO40" s="1" t="str">
        <f>IF(ISBLANK(Values!E39), "", IF(AND(Values!$B$37=options!$G$2, Values!$C39), "AMAZON_NA", IF(AND(Values!$B$37=options!$G$1, Values!$D39), "AMAZON_EU", "DEFAULT")))</f>
        <v>DEFAULT</v>
      </c>
      <c r="CP40" s="1" t="str">
        <f>IF(ISBLANK(Values!E39),"",Values!$B$7)</f>
        <v>32</v>
      </c>
      <c r="CQ40" s="1" t="str">
        <f>IF(ISBLANK(Values!E39),"",Values!$B$8)</f>
        <v>18</v>
      </c>
      <c r="CR40" s="1" t="str">
        <f>IF(ISBLANK(Values!E39),"",Values!$B$9)</f>
        <v>2</v>
      </c>
      <c r="CS40" s="1">
        <f>IF(ISBLANK(Values!E39),"",Values!$B$11)</f>
        <v>150</v>
      </c>
      <c r="CT40" s="1" t="str">
        <f>IF(ISBLANK(Values!E39),"","GR")</f>
        <v>GR</v>
      </c>
      <c r="CU40" s="1" t="str">
        <f>IF(ISBLANK(Values!E39),"","CM")</f>
        <v>CM</v>
      </c>
      <c r="CV40" s="1"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40" s="1"/>
      <c r="CX40" s="1"/>
      <c r="CY40" s="1"/>
      <c r="CZ40" s="1" t="str">
        <f>IF(ISBLANK(Values!E39),"","No")</f>
        <v>No</v>
      </c>
      <c r="DA40" s="1" t="str">
        <f>IF(ISBLANK(Values!E39),"","No")</f>
        <v>No</v>
      </c>
      <c r="DB40" s="1"/>
      <c r="DC40" s="1"/>
      <c r="DD40" s="1"/>
      <c r="DE40" s="1"/>
      <c r="DF40" s="1"/>
      <c r="DG40" s="1"/>
      <c r="DH40" s="1"/>
      <c r="DI40" s="1"/>
      <c r="DJ40" s="1"/>
      <c r="DK40" s="1"/>
      <c r="DL40" s="1"/>
      <c r="DM40" s="1"/>
      <c r="DN40" s="1"/>
      <c r="DO40" s="1" t="str">
        <f>IF(ISBLANK(Values!E39),"","Parts")</f>
        <v>Parts</v>
      </c>
      <c r="DP40" s="1" t="str">
        <f>IF(ISBLANK(Values!E39),"",Values!$B$31)</f>
        <v>6 mesi di garanzia dopo la data di consegna. In caso di malfunzionamento della tastiera verrà inviata una nuova unità o un pezzo di ricambio per la tastiera del prodotto. In caso di smistamento delle scorte viene emesso un rimborso completo.</v>
      </c>
      <c r="DQ40" s="1"/>
      <c r="DR40" s="1"/>
      <c r="DS40" s="1"/>
      <c r="DT40" s="1"/>
      <c r="DU40" s="1"/>
      <c r="DV40" s="1"/>
      <c r="DW40" s="1"/>
      <c r="DX40" s="1"/>
      <c r="DY40" t="str">
        <f>IF(ISBLANK(Values!$E39), "", "not_applicable")</f>
        <v>not_applicable</v>
      </c>
      <c r="DZ40" s="1"/>
      <c r="EA40" s="1"/>
      <c r="EB40" s="1"/>
      <c r="EC40" s="1"/>
      <c r="ED40" s="1"/>
      <c r="EE40" s="1"/>
      <c r="EF40" s="1"/>
      <c r="EG40" s="1"/>
      <c r="EH40" s="1"/>
      <c r="EI40" s="1" t="str">
        <f>IF(ISBLANK(Values!E39),"",Values!$B$31)</f>
        <v>6 mesi di garanzia dopo la data di consegna. In caso di malfunzionamento della tastiera verrà inviata una nuova unità o un pezzo di ricambio per la tastiera del prodotto. In caso di smistamento delle scorte viene emesso un rimborso completo.</v>
      </c>
      <c r="EJ40" s="1"/>
      <c r="EK40" s="1"/>
      <c r="EL40" s="1"/>
      <c r="EM40" s="1"/>
      <c r="EN40" s="1"/>
      <c r="EO40" s="1"/>
      <c r="EP40" s="1"/>
      <c r="EQ40" s="1"/>
      <c r="ER40" s="1"/>
      <c r="ES40" s="1" t="str">
        <f>IF(ISBLANK(Values!E39),"","Amazon Tellus UPS")</f>
        <v>Amazon Tellus UPS</v>
      </c>
      <c r="ET40" s="1"/>
      <c r="EU40" s="1"/>
      <c r="EV40" s="1" t="str">
        <f>IF(ISBLANK(Values!E39),"","New")</f>
        <v>New</v>
      </c>
      <c r="EW40" s="1"/>
      <c r="EX40" s="1"/>
      <c r="EY40" s="1"/>
      <c r="EZ40" s="1"/>
      <c r="FA40" s="1"/>
      <c r="FB40" s="1"/>
      <c r="FC40" s="1"/>
      <c r="FD40" s="1"/>
      <c r="FE40" s="1">
        <f>IF(ISBLANK(Values!E39),"",IF(CO40&lt;&gt;"DEFAULT", "", 3))</f>
        <v>3</v>
      </c>
      <c r="FF40" s="1"/>
      <c r="FG40" s="1"/>
      <c r="FH40" s="1" t="str">
        <f>IF(ISBLANK(Values!E39),"","FALSE")</f>
        <v>FALSE</v>
      </c>
      <c r="FI40" s="1" t="str">
        <f>IF(ISBLANK(Values!E39),"","FALSE")</f>
        <v>FALSE</v>
      </c>
      <c r="FJ40" s="1" t="str">
        <f>IF(ISBLANK(Values!E39),"","FALSE")</f>
        <v>FALSE</v>
      </c>
      <c r="FK40" s="1"/>
      <c r="FL40" s="1"/>
      <c r="FM40" s="1" t="str">
        <f>IF(ISBLANK(Values!E39),"","1")</f>
        <v>1</v>
      </c>
      <c r="FN40" s="1"/>
      <c r="FO40" s="27"/>
      <c r="FP40" s="62"/>
      <c r="FQ40" s="62"/>
      <c r="FR40" s="62"/>
      <c r="FS40" s="62"/>
      <c r="FT40" s="62"/>
      <c r="FU40" s="62"/>
      <c r="FV40" s="62"/>
      <c r="FW40" s="1"/>
      <c r="FX40" s="1"/>
      <c r="FY40" s="1"/>
      <c r="FZ40" s="1"/>
      <c r="GA40" s="1"/>
      <c r="GB40" s="1"/>
      <c r="GC40" s="1"/>
      <c r="GD40" s="1"/>
      <c r="GE40" s="1"/>
      <c r="GF40" s="1"/>
      <c r="GG40" s="1"/>
      <c r="GH40" s="1"/>
      <c r="GI40" s="1"/>
      <c r="GJ40" s="1"/>
      <c r="GK40" s="67">
        <f>K40</f>
        <v>44.95</v>
      </c>
    </row>
    <row r="41" spans="1:193" s="35" customFormat="1" ht="16" x14ac:dyDescent="0.2">
      <c r="A41" s="1" t="str">
        <f>IF(ISBLANK(Values!E40),"",IF(Values!$B$37="EU","computercomponent","computer"))</f>
        <v>computercomponent</v>
      </c>
      <c r="B41" s="33" t="str">
        <f>IF(ISBLANK(Values!E40),"",Values!F40)</f>
        <v>Lenovo T440 RG - CH</v>
      </c>
      <c r="C41" s="29" t="str">
        <f>IF(ISBLANK(Values!E40),"","TellusRem")</f>
        <v>TellusRem</v>
      </c>
      <c r="D41" s="28">
        <f>IF(ISBLANK(Values!E40),"",Values!E40)</f>
        <v>5714401441175</v>
      </c>
      <c r="E41" s="1" t="str">
        <f>IF(ISBLANK(Values!E40),"","EAN")</f>
        <v>EAN</v>
      </c>
      <c r="F41" s="27" t="str">
        <f>IF(ISBLANK(Values!E40),"",IF(Values!J40, SUBSTITUTE(Values!$B$1, "{language}", Values!H40) &amp; " " &amp;Values!$B$3, SUBSTITUTE(Values!$B$2, "{language}", Values!$H40) &amp; " " &amp;Values!$B$3))</f>
        <v>sostituzione della tastiera Svizzero non retroilluminata per Lenovo Thinkpad T431 T431S E431 T440 T440P T440S E440 L440 T450 T450S T460 L450 T440E</v>
      </c>
      <c r="G41" s="29" t="str">
        <f>IF(ISBLANK(Values!E40),"","TellusRem")</f>
        <v>TellusRem</v>
      </c>
      <c r="H41" s="1" t="str">
        <f>IF(ISBLANK(Values!E40),"",Values!$B$16)</f>
        <v>computer-keyboards</v>
      </c>
      <c r="I41" s="1" t="str">
        <f>IF(ISBLANK(Values!E40),"","4730574031")</f>
        <v>4730574031</v>
      </c>
      <c r="J41" s="31" t="str">
        <f>IF(ISBLANK(Values!E40),"",Values!F40 )</f>
        <v>Lenovo T440 RG - CH</v>
      </c>
      <c r="K41" s="27">
        <f>IF(IF(ISBLANK(Values!E40),"",IF(Values!J40, Values!$B$4, Values!$B$5))=0,"",IF(ISBLANK(Values!E40),"",IF(Values!J40, Values!$B$4, Values!$B$5)))</f>
        <v>44.95</v>
      </c>
      <c r="L41" s="27">
        <f>IF(ISBLANK(Values!E40),"",IF($CO41="DEFAULT", Values!$B$18, ""))</f>
        <v>5</v>
      </c>
      <c r="M41" s="27" t="str">
        <f>IF(ISBLANK(Values!E40),"",Values!$M40)</f>
        <v>https://download.lenovo.com/Images/Parts/04Y0851/04Y0851_A.jpg</v>
      </c>
      <c r="N41" s="27" t="str">
        <f>IF(ISBLANK(Values!$F40),"",Values!N40)</f>
        <v>https://download.lenovo.com/Images/Parts/04Y0851/04Y0851_B.jpg</v>
      </c>
      <c r="O41" s="27" t="str">
        <f>IF(ISBLANK(Values!$F40),"",Values!O40)</f>
        <v>https://download.lenovo.com/Images/Parts/04Y0851/04Y0851_details.jpg</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Child</v>
      </c>
      <c r="X41" s="29" t="str">
        <f>IF(ISBLANK(Values!E40),"",Values!$B$13)</f>
        <v>Lenovo T440 RG parent</v>
      </c>
      <c r="Y41" s="31" t="str">
        <f>IF(ISBLANK(Values!E40),"","Size-Color")</f>
        <v>Size-Color</v>
      </c>
      <c r="Z41" s="29" t="str">
        <f>IF(ISBLANK(Values!E40),"","variation")</f>
        <v>variation</v>
      </c>
      <c r="AA41" s="1" t="str">
        <f>IF(ISBLANK(Values!E40),"",Values!$B$20)</f>
        <v>PartialUpdate</v>
      </c>
      <c r="AB41" s="1" t="str">
        <f>IF(ISBLANK(Values!E40),"",Values!$B$29)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41" s="1"/>
      <c r="AD41" s="1"/>
      <c r="AE41" s="1"/>
      <c r="AF41" s="1"/>
      <c r="AG41" s="1"/>
      <c r="AH41" s="1"/>
      <c r="AI41" s="34" t="str">
        <f>IF(ISBLANK(Values!E40),"",IF(Values!I40,Values!$B$23,Values!$B$33))</f>
        <v xml:space="preserve">👉 LAYOUT - {flag} {language} NO retroilluminato. </v>
      </c>
      <c r="AJ41" s="32" t="str">
        <f>IF(ISBLANK(Values!E40),"",Values!$B$24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T431 T431S E431 T440 T440P T440S E440 L440 T450 T450S T460 L450 T440E</v>
      </c>
      <c r="AK41" s="1" t="str">
        <f>IF(ISBLANK(Values!E40),"",Values!$B$25)</f>
        <v xml:space="preserve">♻️ PRODOTTO ECOLOGICO - Acquista ricondizionato, ACQUISTA VERDE! Riduci oltre l'80% di anidride carbonica acquistando le nostre tastiere ricondizionate, rispetto a ottenere una nuova tastiera! </v>
      </c>
      <c r="AL41" s="1" t="str">
        <f>IF(ISBLANK(Values!E40),"",SUBSTITUTE(SUBSTITUTE(IF(Values!$J40, Values!$B$26, Values!$B$33), "{language}", Values!$H40), "{flag}", INDEX(options!$E$1:$E$20, Values!$V40)))</f>
        <v xml:space="preserve">👉 LAYOUT - 🇨🇭 Svizzero NO retroilluminato. </v>
      </c>
      <c r="AM41" s="1" t="str">
        <f>SUBSTITUTE(IF(ISBLANK(Values!E40),"",Values!$B$27), "{model}", Values!$B$3)</f>
        <v xml:space="preserve">👉 COMPATIBILE CON - Lenovo T431 T431S E431 T440 T440P T440S E440 L440 T450 T450S T460 L450 T440E. Si prega di controllare attentamente l'immagine e la descrizione prima di acquistare qualsiasi tastiera. Ciò garantisce di ottenere la tastiera del laptop corretta per il computer. Installazione super facile. </v>
      </c>
      <c r="AN41" s="1"/>
      <c r="AO41" s="1"/>
      <c r="AP41" s="1"/>
      <c r="AQ41" s="1"/>
      <c r="AR41" s="1"/>
      <c r="AS41" s="1"/>
      <c r="AT41" s="27" t="str">
        <f>IF(ISBLANK(Values!E40),"",Values!H40)</f>
        <v>Svizzero</v>
      </c>
      <c r="AU41" s="1"/>
      <c r="AV41" s="1" t="str">
        <f>IF(ISBLANK(Values!E40),"",IF(Values!J40,"Backlit", "Non-Backlit"))</f>
        <v>Non-Backlit</v>
      </c>
      <c r="AW41"/>
      <c r="AX41" s="1"/>
      <c r="AY41" s="1"/>
      <c r="AZ41" s="1"/>
      <c r="BA41" s="1"/>
      <c r="BB41" s="1"/>
      <c r="BC41" s="1"/>
      <c r="BD41" s="1"/>
      <c r="BE41" s="1" t="str">
        <f>IF(ISBLANK(Values!E40),"","Professional Audience")</f>
        <v>Professional Audience</v>
      </c>
      <c r="BF41" s="1" t="str">
        <f>IF(ISBLANK(Values!E40),"","Consumer Audience")</f>
        <v>Consumer Audience</v>
      </c>
      <c r="BG41" s="1" t="str">
        <f>IF(ISBLANK(Values!E40),"","Adults")</f>
        <v>Adults</v>
      </c>
      <c r="BH41" s="1" t="str">
        <f>IF(ISBLANK(Values!E40),"","People")</f>
        <v>People</v>
      </c>
      <c r="BI41" s="1"/>
      <c r="BJ41" s="1"/>
      <c r="BK41" s="1"/>
      <c r="BL41" s="1"/>
      <c r="BM41" s="1"/>
      <c r="BN41" s="1"/>
      <c r="BO41" s="1"/>
      <c r="BP41" s="1"/>
      <c r="BQ41" s="1"/>
      <c r="BR41" s="1"/>
      <c r="BS41" s="1"/>
      <c r="BT41" s="1"/>
      <c r="BU41" s="1"/>
      <c r="BV41" s="1"/>
      <c r="BW41" s="1"/>
      <c r="BX41" s="1"/>
      <c r="BY41" s="1"/>
      <c r="BZ41" s="1"/>
      <c r="CA41" s="1"/>
      <c r="CB41" s="1"/>
      <c r="CC41" s="1"/>
      <c r="CD41" s="1"/>
      <c r="CE41" s="1"/>
      <c r="CF41" s="1"/>
      <c r="CG41" s="1">
        <f>IF(ISBLANK(Values!E40),"",Values!$B$11)</f>
        <v>150</v>
      </c>
      <c r="CH41" s="1" t="str">
        <f>IF(ISBLANK(Values!E40),"","GR")</f>
        <v>GR</v>
      </c>
      <c r="CI41" s="1" t="str">
        <f>IF(ISBLANK(Values!E40),"",Values!$B$7)</f>
        <v>32</v>
      </c>
      <c r="CJ41" s="1" t="str">
        <f>IF(ISBLANK(Values!E40),"",Values!$B$8)</f>
        <v>18</v>
      </c>
      <c r="CK41" s="1" t="str">
        <f>IF(ISBLANK(Values!E40),"",Values!$B$9)</f>
        <v>2</v>
      </c>
      <c r="CL41" s="1" t="str">
        <f>IF(ISBLANK(Values!E40),"","CM")</f>
        <v>CM</v>
      </c>
      <c r="CM41" s="1"/>
      <c r="CN41" s="1"/>
      <c r="CO41" s="1" t="str">
        <f>IF(ISBLANK(Values!E40), "", IF(AND(Values!$B$37=options!$G$2, Values!$C40), "AMAZON_NA", IF(AND(Values!$B$37=options!$G$1, Values!$D40), "AMAZON_EU", "DEFAULT")))</f>
        <v>DEFAULT</v>
      </c>
      <c r="CP41" s="1" t="str">
        <f>IF(ISBLANK(Values!E40),"",Values!$B$7)</f>
        <v>32</v>
      </c>
      <c r="CQ41" s="1" t="str">
        <f>IF(ISBLANK(Values!E40),"",Values!$B$8)</f>
        <v>18</v>
      </c>
      <c r="CR41" s="1" t="str">
        <f>IF(ISBLANK(Values!E40),"",Values!$B$9)</f>
        <v>2</v>
      </c>
      <c r="CS41" s="1">
        <f>IF(ISBLANK(Values!E40),"",Values!$B$11)</f>
        <v>150</v>
      </c>
      <c r="CT41" s="1" t="str">
        <f>IF(ISBLANK(Values!E40),"","GR")</f>
        <v>GR</v>
      </c>
      <c r="CU41" s="1" t="str">
        <f>IF(ISBLANK(Values!E40),"","CM")</f>
        <v>CM</v>
      </c>
      <c r="CV41" s="1"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41" s="1"/>
      <c r="CX41" s="1"/>
      <c r="CY41" s="1"/>
      <c r="CZ41" s="1" t="str">
        <f>IF(ISBLANK(Values!E40),"","No")</f>
        <v>No</v>
      </c>
      <c r="DA41" s="1" t="str">
        <f>IF(ISBLANK(Values!E40),"","No")</f>
        <v>No</v>
      </c>
      <c r="DB41" s="1"/>
      <c r="DC41" s="1"/>
      <c r="DD41" s="1"/>
      <c r="DE41" s="1"/>
      <c r="DF41" s="1"/>
      <c r="DG41" s="1"/>
      <c r="DH41" s="1"/>
      <c r="DI41" s="1"/>
      <c r="DJ41" s="1"/>
      <c r="DK41" s="1"/>
      <c r="DL41" s="1"/>
      <c r="DM41" s="1"/>
      <c r="DN41" s="1"/>
      <c r="DO41" s="1" t="str">
        <f>IF(ISBLANK(Values!E40),"","Parts")</f>
        <v>Parts</v>
      </c>
      <c r="DP41" s="1" t="str">
        <f>IF(ISBLANK(Values!E40),"",Values!$B$31)</f>
        <v>6 mesi di garanzia dopo la data di consegna. In caso di malfunzionamento della tastiera verrà inviata una nuova unità o un pezzo di ricambio per la tastiera del prodotto. In caso di smistamento delle scorte viene emesso un rimborso completo.</v>
      </c>
      <c r="DQ41" s="1"/>
      <c r="DR41" s="1"/>
      <c r="DS41" s="1"/>
      <c r="DT41" s="1"/>
      <c r="DU41" s="1"/>
      <c r="DV41" s="1"/>
      <c r="DW41" s="1"/>
      <c r="DX41" s="1"/>
      <c r="DY41" t="str">
        <f>IF(ISBLANK(Values!$E40), "", "not_applicable")</f>
        <v>not_applicable</v>
      </c>
      <c r="DZ41" s="1"/>
      <c r="EA41" s="1"/>
      <c r="EB41" s="1"/>
      <c r="EC41" s="1"/>
      <c r="ED41" s="1"/>
      <c r="EE41" s="1"/>
      <c r="EF41" s="1"/>
      <c r="EG41" s="1"/>
      <c r="EH41" s="1"/>
      <c r="EI41" s="1" t="str">
        <f>IF(ISBLANK(Values!E40),"",Values!$B$31)</f>
        <v>6 mesi di garanzia dopo la data di consegna. In caso di malfunzionamento della tastiera verrà inviata una nuova unità o un pezzo di ricambio per la tastiera del prodotto. In caso di smistamento delle scorte viene emesso un rimborso completo.</v>
      </c>
      <c r="EJ41" s="1"/>
      <c r="EK41" s="1"/>
      <c r="EL41" s="1"/>
      <c r="EM41" s="1"/>
      <c r="EN41" s="1"/>
      <c r="EO41" s="1"/>
      <c r="EP41" s="1"/>
      <c r="EQ41" s="1"/>
      <c r="ER41" s="1"/>
      <c r="ES41" s="1" t="str">
        <f>IF(ISBLANK(Values!E40),"","Amazon Tellus UPS")</f>
        <v>Amazon Tellus UPS</v>
      </c>
      <c r="ET41" s="1"/>
      <c r="EU41" s="1"/>
      <c r="EV41" s="1" t="str">
        <f>IF(ISBLANK(Values!E40),"","New")</f>
        <v>New</v>
      </c>
      <c r="EW41" s="1"/>
      <c r="EX41" s="1"/>
      <c r="EY41" s="1"/>
      <c r="EZ41" s="1"/>
      <c r="FA41" s="1"/>
      <c r="FB41" s="1"/>
      <c r="FC41" s="1"/>
      <c r="FD41" s="1"/>
      <c r="FE41" s="1">
        <f>IF(ISBLANK(Values!E40),"",IF(CO41&lt;&gt;"DEFAULT", "", 3))</f>
        <v>3</v>
      </c>
      <c r="FF41" s="1"/>
      <c r="FG41" s="1"/>
      <c r="FH41" s="1" t="str">
        <f>IF(ISBLANK(Values!E40),"","FALSE")</f>
        <v>FALSE</v>
      </c>
      <c r="FI41" s="1" t="str">
        <f>IF(ISBLANK(Values!E40),"","FALSE")</f>
        <v>FALSE</v>
      </c>
      <c r="FJ41" s="1" t="str">
        <f>IF(ISBLANK(Values!E40),"","FALSE")</f>
        <v>FALSE</v>
      </c>
      <c r="FK41" s="1"/>
      <c r="FL41" s="1"/>
      <c r="FM41" s="1" t="str">
        <f>IF(ISBLANK(Values!E40),"","1")</f>
        <v>1</v>
      </c>
      <c r="FN41" s="1"/>
      <c r="FO41" s="27"/>
      <c r="FP41" s="62"/>
      <c r="FQ41" s="62"/>
      <c r="FR41" s="62"/>
      <c r="FS41" s="62"/>
      <c r="FT41" s="62"/>
      <c r="FU41" s="62"/>
      <c r="FV41" s="62"/>
      <c r="FW41" s="1"/>
      <c r="FX41" s="1"/>
      <c r="FY41" s="1"/>
      <c r="FZ41" s="1"/>
      <c r="GA41" s="1"/>
      <c r="GB41" s="1"/>
      <c r="GC41" s="1"/>
      <c r="GD41" s="1"/>
      <c r="GE41" s="1"/>
      <c r="GF41" s="1"/>
      <c r="GG41" s="1"/>
      <c r="GH41" s="1"/>
      <c r="GI41" s="1"/>
      <c r="GJ41" s="1"/>
      <c r="GK41" s="67">
        <f>K41</f>
        <v>44.95</v>
      </c>
    </row>
    <row r="42" spans="1:193" ht="16" x14ac:dyDescent="0.2">
      <c r="A42" s="1" t="str">
        <f>IF(ISBLANK(Values!E41),"",IF(Values!$B$37="EU","computercomponent","computer"))</f>
        <v>computercomponent</v>
      </c>
      <c r="B42" s="33" t="str">
        <f>IF(ISBLANK(Values!E41),"",Values!F41)</f>
        <v>Lenovo T440 RG - US INT</v>
      </c>
      <c r="C42" s="29" t="str">
        <f>IF(ISBLANK(Values!E41),"","TellusRem")</f>
        <v>TellusRem</v>
      </c>
      <c r="D42" s="28">
        <f>IF(ISBLANK(Values!E41),"",Values!E41)</f>
        <v>5714401441182</v>
      </c>
      <c r="E42" s="1" t="str">
        <f>IF(ISBLANK(Values!E41),"","EAN")</f>
        <v>EAN</v>
      </c>
      <c r="F42" s="27" t="str">
        <f>IF(ISBLANK(Values!E41),"",IF(Values!J41, SUBSTITUTE(Values!$B$1, "{language}", Values!H41) &amp; " " &amp;Values!$B$3, SUBSTITUTE(Values!$B$2, "{language}", Values!$H41) &amp; " " &amp;Values!$B$3))</f>
        <v>sostituzione della tastiera US international non retroilluminata per Lenovo Thinkpad T431 T431S E431 T440 T440P T440S E440 L440 T450 T450S T460 L450 T440E</v>
      </c>
      <c r="G42" s="29" t="str">
        <f>IF(ISBLANK(Values!E41),"","TellusRem")</f>
        <v>TellusRem</v>
      </c>
      <c r="H42" s="1" t="str">
        <f>IF(ISBLANK(Values!E41),"",Values!$B$16)</f>
        <v>computer-keyboards</v>
      </c>
      <c r="I42" s="1" t="str">
        <f>IF(ISBLANK(Values!E41),"","4730574031")</f>
        <v>4730574031</v>
      </c>
      <c r="J42" s="31" t="str">
        <f>IF(ISBLANK(Values!E41),"",Values!F41 )</f>
        <v>Lenovo T440 RG - US INT</v>
      </c>
      <c r="K42" s="27">
        <f>IF(IF(ISBLANK(Values!E41),"",IF(Values!J41, Values!$B$4, Values!$B$5))=0,"",IF(ISBLANK(Values!E41),"",IF(Values!J41, Values!$B$4, Values!$B$5)))</f>
        <v>44.95</v>
      </c>
      <c r="L42" s="27">
        <f>IF(ISBLANK(Values!E41),"",IF($CO42="DEFAULT", Values!$B$18, ""))</f>
        <v>5</v>
      </c>
      <c r="M42" s="27" t="str">
        <f>IF(ISBLANK(Values!E41),"",Values!$M41)</f>
        <v>https://raw.githubusercontent.com/PatrickVibild/TellusAmazonPictures/master/pictures/Lenovo/T440/RG/USI/1.jpg</v>
      </c>
      <c r="N42" s="27" t="str">
        <f>IF(ISBLANK(Values!$F41),"",Values!N41)</f>
        <v>https://raw.githubusercontent.com/PatrickVibild/TellusAmazonPictures/master/pictures/Lenovo/T440/RG/USI/2.jpg</v>
      </c>
      <c r="O42" s="27" t="str">
        <f>IF(ISBLANK(Values!$F41),"",Values!O41)</f>
        <v>https://raw.githubusercontent.com/PatrickVibild/TellusAmazonPictures/master/pictures/Lenovo/T440/RG/USI/3.jpg</v>
      </c>
      <c r="P42" s="27" t="str">
        <f>IF(ISBLANK(Values!$F41),"",Values!P41)</f>
        <v>https://raw.githubusercontent.com/PatrickVibild/TellusAmazonPictures/master/pictures/Lenovo/T440/RG/USI/4.jpg</v>
      </c>
      <c r="Q42" s="27" t="str">
        <f>IF(ISBLANK(Values!$F41),"",Values!Q41)</f>
        <v>https://raw.githubusercontent.com/PatrickVibild/TellusAmazonPictures/master/pictures/Lenovo/T440/RG/USI/5.jpg</v>
      </c>
      <c r="R42" s="27" t="str">
        <f>IF(ISBLANK(Values!$F41),"",Values!R41)</f>
        <v>https://raw.githubusercontent.com/PatrickVibild/TellusAmazonPictures/master/pictures/Lenovo/T440/RG/USI/6.jpg</v>
      </c>
      <c r="S42" s="27" t="str">
        <f>IF(ISBLANK(Values!$F41),"",Values!S41)</f>
        <v>https://raw.githubusercontent.com/PatrickVibild/TellusAmazonPictures/master/pictures/Lenovo/T440/RG/USI/7.jpg</v>
      </c>
      <c r="T42" s="27" t="str">
        <f>IF(ISBLANK(Values!$F41),"",Values!T41)</f>
        <v>https://raw.githubusercontent.com/PatrickVibild/TellusAmazonPictures/master/pictures/Lenovo/T440/RG/USI/8.jpg</v>
      </c>
      <c r="U42" s="27" t="str">
        <f>IF(ISBLANK(Values!$F41),"",Values!U41)</f>
        <v>https://raw.githubusercontent.com/PatrickVibild/TellusAmazonPictures/master/pictures/Lenovo/T440/RG/USI/9.jpg</v>
      </c>
      <c r="W42" s="29" t="str">
        <f>IF(ISBLANK(Values!E41),"","Child")</f>
        <v>Child</v>
      </c>
      <c r="X42" s="29" t="str">
        <f>IF(ISBLANK(Values!E41),"",Values!$B$13)</f>
        <v>Lenovo T440 RG parent</v>
      </c>
      <c r="Y42" s="31" t="str">
        <f>IF(ISBLANK(Values!E41),"","Size-Color")</f>
        <v>Size-Color</v>
      </c>
      <c r="Z42" s="29" t="str">
        <f>IF(ISBLANK(Values!E41),"","variation")</f>
        <v>variation</v>
      </c>
      <c r="AA42" s="1" t="str">
        <f>IF(ISBLANK(Values!E41),"",Values!$B$20)</f>
        <v>PartialUpdate</v>
      </c>
      <c r="AB42" s="1" t="str">
        <f>IF(ISBLANK(Values!E41),"",Values!$B$29)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42" s="34" t="str">
        <f>IF(ISBLANK(Values!E41),"",IF(Values!I41,Values!$B$23,Values!$B$33))</f>
        <v xml:space="preserve">👉 LAYOUT - {flag} {language} NO retroilluminato. </v>
      </c>
      <c r="AJ42" s="32" t="str">
        <f>IF(ISBLANK(Values!E41),"",Values!$B$24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T431 T431S E431 T440 T440P T440S E440 L440 T450 T450S T460 L450 T440E</v>
      </c>
      <c r="AK42" s="1" t="str">
        <f>IF(ISBLANK(Values!E41),"",Values!$B$25)</f>
        <v xml:space="preserve">♻️ PRODOTTO ECOLOGICO - Acquista ricondizionato, ACQUISTA VERDE! Riduci oltre l'80% di anidride carbonica acquistando le nostre tastiere ricondizionate, rispetto a ottenere una nuova tastiera! </v>
      </c>
      <c r="AL42" s="1" t="str">
        <f>IF(ISBLANK(Values!E41),"",SUBSTITUTE(SUBSTITUTE(IF(Values!$J41, Values!$B$26, Values!$B$33), "{language}", Values!$H41), "{flag}", INDEX(options!$E$1:$E$20, Values!$V41)))</f>
        <v xml:space="preserve">👉 LAYOUT - 🇺🇸 with € symbol US international NO retroilluminato. </v>
      </c>
      <c r="AM42" s="1" t="str">
        <f>SUBSTITUTE(IF(ISBLANK(Values!E41),"",Values!$B$27), "{model}", Values!$B$3)</f>
        <v xml:space="preserve">👉 COMPATIBILE CON - Lenovo T431 T431S E431 T440 T440P T440S E440 L440 T450 T450S T460 L450 T440E. Si prega di controllare attentamente l'immagine e la descrizione prima di acquistare qualsiasi tastiera. Ciò garantisce di ottenere la tastiera del laptop corretta per il computer. Installazione super facile. </v>
      </c>
      <c r="AT42" s="27" t="str">
        <f>IF(ISBLANK(Values!E41),"",Values!H41)</f>
        <v>US international</v>
      </c>
      <c r="AV42" s="1" t="str">
        <f>IF(ISBLANK(Values!E41),"",IF(Values!J41,"Backlit", "Non-Backlit"))</f>
        <v>Non-Backlit</v>
      </c>
      <c r="AW42"/>
      <c r="BE42" s="1" t="str">
        <f>IF(ISBLANK(Values!E41),"","Professional Audience")</f>
        <v>Professional Audience</v>
      </c>
      <c r="BF42" s="1" t="str">
        <f>IF(ISBLANK(Values!E41),"","Consumer Audience")</f>
        <v>Consumer Audience</v>
      </c>
      <c r="BG42" s="1" t="str">
        <f>IF(ISBLANK(Values!E41),"","Adults")</f>
        <v>Adults</v>
      </c>
      <c r="BH42" s="1" t="str">
        <f>IF(ISBLANK(Values!E41),"","People")</f>
        <v>People</v>
      </c>
      <c r="CG42" s="1">
        <f>IF(ISBLANK(Values!E41),"",Values!$B$11)</f>
        <v>150</v>
      </c>
      <c r="CH42" s="1" t="str">
        <f>IF(ISBLANK(Values!E41),"","GR")</f>
        <v>GR</v>
      </c>
      <c r="CI42" s="1" t="str">
        <f>IF(ISBLANK(Values!E41),"",Values!$B$7)</f>
        <v>32</v>
      </c>
      <c r="CJ42" s="1" t="str">
        <f>IF(ISBLANK(Values!E41),"",Values!$B$8)</f>
        <v>18</v>
      </c>
      <c r="CK42" s="1" t="str">
        <f>IF(ISBLANK(Values!E41),"",Values!$B$9)</f>
        <v>2</v>
      </c>
      <c r="CL42" s="1" t="str">
        <f>IF(ISBLANK(Values!E41),"","CM")</f>
        <v>CM</v>
      </c>
      <c r="CO42" s="1" t="str">
        <f>IF(ISBLANK(Values!E41), "", IF(AND(Values!$B$37=options!$G$2, Values!$C41), "AMAZON_NA", IF(AND(Values!$B$37=options!$G$1, Values!$D41), "AMAZON_EU", "DEFAULT")))</f>
        <v>DEFAULT</v>
      </c>
      <c r="CP42" s="1" t="str">
        <f>IF(ISBLANK(Values!E41),"",Values!$B$7)</f>
        <v>32</v>
      </c>
      <c r="CQ42" s="1" t="str">
        <f>IF(ISBLANK(Values!E41),"",Values!$B$8)</f>
        <v>18</v>
      </c>
      <c r="CR42" s="1" t="str">
        <f>IF(ISBLANK(Values!E41),"",Values!$B$9)</f>
        <v>2</v>
      </c>
      <c r="CS42" s="1">
        <f>IF(ISBLANK(Values!E41),"",Values!$B$11)</f>
        <v>150</v>
      </c>
      <c r="CT42" s="1" t="str">
        <f>IF(ISBLANK(Values!E41),"","GR")</f>
        <v>GR</v>
      </c>
      <c r="CU42" s="1" t="str">
        <f>IF(ISBLANK(Values!E41),"","CM")</f>
        <v>CM</v>
      </c>
      <c r="CV42" s="1"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42" s="1" t="str">
        <f>IF(ISBLANK(Values!E41),"","No")</f>
        <v>No</v>
      </c>
      <c r="DA42" s="1" t="str">
        <f>IF(ISBLANK(Values!E41),"","No")</f>
        <v>No</v>
      </c>
      <c r="DO42" s="1" t="str">
        <f>IF(ISBLANK(Values!E41),"","Parts")</f>
        <v>Parts</v>
      </c>
      <c r="DP42" s="1" t="str">
        <f>IF(ISBLANK(Values!E41),"",Values!$B$31)</f>
        <v>6 mesi di garanzia dopo la data di consegna. In caso di malfunzionamento della tastiera verrà inviata una nuova unità o un pezzo di ricambio per la tastiera del prodotto. In caso di smistamento delle scorte viene emesso un rimborso completo.</v>
      </c>
      <c r="DY42" t="str">
        <f>IF(ISBLANK(Values!$E41), "", "not_applicable")</f>
        <v>not_applicable</v>
      </c>
      <c r="EI42" s="1" t="str">
        <f>IF(ISBLANK(Values!E41),"",Values!$B$31)</f>
        <v>6 mesi di garanzia dopo la data di consegna. In caso di malfunzionamento della tastiera verrà inviata una nuova unità o un pezzo di ricambio per la tastiera del prodotto. In caso di smistamento delle scorte viene emesso un rimborso completo.</v>
      </c>
      <c r="ES42" s="1" t="str">
        <f>IF(ISBLANK(Values!E41),"","Amazon Tellus UPS")</f>
        <v>Amazon Tellus UPS</v>
      </c>
      <c r="EV42" s="1" t="str">
        <f>IF(ISBLANK(Values!E41),"","New")</f>
        <v>New</v>
      </c>
      <c r="FE42" s="1">
        <f>IF(ISBLANK(Values!E41),"",IF(CO42&lt;&gt;"DEFAULT", "", 3))</f>
        <v>3</v>
      </c>
      <c r="FH42" s="1" t="str">
        <f>IF(ISBLANK(Values!E41),"","FALSE")</f>
        <v>FALSE</v>
      </c>
      <c r="FI42" s="1" t="str">
        <f>IF(ISBLANK(Values!E41),"","FALSE")</f>
        <v>FALSE</v>
      </c>
      <c r="FJ42" s="1" t="str">
        <f>IF(ISBLANK(Values!E41),"","FALSE")</f>
        <v>FALSE</v>
      </c>
      <c r="FM42" s="1" t="str">
        <f>IF(ISBLANK(Values!E41),"","1")</f>
        <v>1</v>
      </c>
      <c r="FO42" s="27"/>
      <c r="FP42" s="62"/>
      <c r="FQ42" s="62"/>
      <c r="FR42" s="62"/>
      <c r="FS42" s="62"/>
      <c r="FT42" s="62"/>
      <c r="FU42" s="62"/>
      <c r="FV42" s="62"/>
      <c r="GK42" s="66">
        <f>K42</f>
        <v>44.95</v>
      </c>
    </row>
    <row r="43" spans="1:193" ht="16" x14ac:dyDescent="0.2">
      <c r="A43" s="1" t="str">
        <f>IF(ISBLANK(Values!E42),"",IF(Values!$B$37="EU","computercomponent","computer"))</f>
        <v>computercomponent</v>
      </c>
      <c r="B43" s="33" t="str">
        <f>IF(ISBLANK(Values!E42),"",Values!F42)</f>
        <v>Lenovo T440 RG - RUS</v>
      </c>
      <c r="C43" s="29" t="str">
        <f>IF(ISBLANK(Values!E42),"","TellusRem")</f>
        <v>TellusRem</v>
      </c>
      <c r="D43" s="28">
        <f>IF(ISBLANK(Values!E42),"",Values!E42)</f>
        <v>5714401441199</v>
      </c>
      <c r="E43" s="1" t="str">
        <f>IF(ISBLANK(Values!E42),"","EAN")</f>
        <v>EAN</v>
      </c>
      <c r="F43" s="27" t="str">
        <f>IF(ISBLANK(Values!E42),"",IF(Values!J42, SUBSTITUTE(Values!$B$1, "{language}", Values!H42) &amp; " " &amp;Values!$B$3, SUBSTITUTE(Values!$B$2, "{language}", Values!$H42) &amp; " " &amp;Values!$B$3))</f>
        <v>sostituzione della tastiera Russo non retroilluminata per Lenovo Thinkpad T431 T431S E431 T440 T440P T440S E440 L440 T450 T450S T460 L450 T440E</v>
      </c>
      <c r="G43" s="29" t="str">
        <f>IF(ISBLANK(Values!E42),"","TellusRem")</f>
        <v>TellusRem</v>
      </c>
      <c r="H43" s="1" t="str">
        <f>IF(ISBLANK(Values!E42),"",Values!$B$16)</f>
        <v>computer-keyboards</v>
      </c>
      <c r="I43" s="1" t="str">
        <f>IF(ISBLANK(Values!E42),"","4730574031")</f>
        <v>4730574031</v>
      </c>
      <c r="J43" s="31" t="str">
        <f>IF(ISBLANK(Values!E42),"",Values!F42 )</f>
        <v>Lenovo T440 RG - RUS</v>
      </c>
      <c r="K43" s="27">
        <f>IF(IF(ISBLANK(Values!E42),"",IF(Values!J42, Values!$B$4, Values!$B$5))=0,"",IF(ISBLANK(Values!E42),"",IF(Values!J42, Values!$B$4, Values!$B$5)))</f>
        <v>44.95</v>
      </c>
      <c r="L43" s="27">
        <f>IF(ISBLANK(Values!E42),"",IF($CO43="DEFAULT", Values!$B$18, ""))</f>
        <v>5</v>
      </c>
      <c r="M43" s="27" t="str">
        <f>IF(ISBLANK(Values!E42),"",Values!$M42)</f>
        <v>https://download.lenovo.com/Images/Parts/04Y0847/04Y0847_A.jpg</v>
      </c>
      <c r="N43" s="27" t="str">
        <f>IF(ISBLANK(Values!$F42),"",Values!N42)</f>
        <v>https://download.lenovo.com/Images/Parts/04Y0847/04Y0847_B.jpg</v>
      </c>
      <c r="O43" s="27" t="str">
        <f>IF(ISBLANK(Values!$F42),"",Values!O42)</f>
        <v>https://download.lenovo.com/Images/Parts/04Y0847/04Y0847_details.jpg</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Child</v>
      </c>
      <c r="X43" s="29" t="str">
        <f>IF(ISBLANK(Values!E42),"",Values!$B$13)</f>
        <v>Lenovo T440 RG parent</v>
      </c>
      <c r="Y43" s="31" t="str">
        <f>IF(ISBLANK(Values!E42),"","Size-Color")</f>
        <v>Size-Color</v>
      </c>
      <c r="Z43" s="29" t="str">
        <f>IF(ISBLANK(Values!E42),"","variation")</f>
        <v>variation</v>
      </c>
      <c r="AA43" s="1" t="str">
        <f>IF(ISBLANK(Values!E42),"",Values!$B$20)</f>
        <v>PartialUpdate</v>
      </c>
      <c r="AB43" s="1" t="str">
        <f>IF(ISBLANK(Values!E42),"",Values!$B$29)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43" s="34" t="str">
        <f>IF(ISBLANK(Values!E42),"",IF(Values!I42,Values!$B$23,Values!$B$33))</f>
        <v xml:space="preserve">👉 LAYOUT - {flag} {language} NO retroilluminato. </v>
      </c>
      <c r="AJ43" s="32" t="str">
        <f>IF(ISBLANK(Values!E42),"",Values!$B$24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T431 T431S E431 T440 T440P T440S E440 L440 T450 T450S T460 L450 T440E</v>
      </c>
      <c r="AK43" s="1" t="str">
        <f>IF(ISBLANK(Values!E42),"",Values!$B$25)</f>
        <v xml:space="preserve">♻️ PRODOTTO ECOLOGICO - Acquista ricondizionato, ACQUISTA VERDE! Riduci oltre l'80% di anidride carbonica acquistando le nostre tastiere ricondizionate, rispetto a ottenere una nuova tastiera! </v>
      </c>
      <c r="AL43" s="1" t="str">
        <f>IF(ISBLANK(Values!E42),"",SUBSTITUTE(SUBSTITUTE(IF(Values!$J42, Values!$B$26, Values!$B$33), "{language}", Values!$H42), "{flag}", INDEX(options!$E$1:$E$20, Values!$V42)))</f>
        <v xml:space="preserve">👉 LAYOUT - 🇷🇺 Russo NO retroilluminato. </v>
      </c>
      <c r="AM43" s="1" t="str">
        <f>SUBSTITUTE(IF(ISBLANK(Values!E42),"",Values!$B$27), "{model}", Values!$B$3)</f>
        <v xml:space="preserve">👉 COMPATIBILE CON - Lenovo T431 T431S E431 T440 T440P T440S E440 L440 T450 T450S T460 L450 T440E. Si prega di controllare attentamente l'immagine e la descrizione prima di acquistare qualsiasi tastiera. Ciò garantisce di ottenere la tastiera del laptop corretta per il computer. Installazione super facile. </v>
      </c>
      <c r="AT43" s="27" t="str">
        <f>IF(ISBLANK(Values!E42),"",Values!H42)</f>
        <v>Russo</v>
      </c>
      <c r="AV43" s="1" t="str">
        <f>IF(ISBLANK(Values!E42),"",IF(Values!J42,"Backlit", "Non-Backlit"))</f>
        <v>Non-Backlit</v>
      </c>
      <c r="AW43"/>
      <c r="BE43" s="1" t="str">
        <f>IF(ISBLANK(Values!E42),"","Professional Audience")</f>
        <v>Professional Audience</v>
      </c>
      <c r="BF43" s="1" t="str">
        <f>IF(ISBLANK(Values!E42),"","Consumer Audience")</f>
        <v>Consumer Audience</v>
      </c>
      <c r="BG43" s="1" t="str">
        <f>IF(ISBLANK(Values!E42),"","Adults")</f>
        <v>Adults</v>
      </c>
      <c r="BH43" s="1" t="str">
        <f>IF(ISBLANK(Values!E42),"","People")</f>
        <v>People</v>
      </c>
      <c r="CG43" s="1">
        <f>IF(ISBLANK(Values!E42),"",Values!$B$11)</f>
        <v>150</v>
      </c>
      <c r="CH43" s="1" t="str">
        <f>IF(ISBLANK(Values!E42),"","GR")</f>
        <v>GR</v>
      </c>
      <c r="CI43" s="1" t="str">
        <f>IF(ISBLANK(Values!E42),"",Values!$B$7)</f>
        <v>32</v>
      </c>
      <c r="CJ43" s="1" t="str">
        <f>IF(ISBLANK(Values!E42),"",Values!$B$8)</f>
        <v>18</v>
      </c>
      <c r="CK43" s="1" t="str">
        <f>IF(ISBLANK(Values!E42),"",Values!$B$9)</f>
        <v>2</v>
      </c>
      <c r="CL43" s="1" t="str">
        <f>IF(ISBLANK(Values!E42),"","CM")</f>
        <v>CM</v>
      </c>
      <c r="CO43" s="1" t="str">
        <f>IF(ISBLANK(Values!E42), "", IF(AND(Values!$B$37=options!$G$2, Values!$C42), "AMAZON_NA", IF(AND(Values!$B$37=options!$G$1, Values!$D42), "AMAZON_EU", "DEFAULT")))</f>
        <v>DEFAULT</v>
      </c>
      <c r="CP43" s="1" t="str">
        <f>IF(ISBLANK(Values!E42),"",Values!$B$7)</f>
        <v>32</v>
      </c>
      <c r="CQ43" s="1" t="str">
        <f>IF(ISBLANK(Values!E42),"",Values!$B$8)</f>
        <v>18</v>
      </c>
      <c r="CR43" s="1" t="str">
        <f>IF(ISBLANK(Values!E42),"",Values!$B$9)</f>
        <v>2</v>
      </c>
      <c r="CS43" s="1">
        <f>IF(ISBLANK(Values!E42),"",Values!$B$11)</f>
        <v>150</v>
      </c>
      <c r="CT43" s="1" t="str">
        <f>IF(ISBLANK(Values!E42),"","GR")</f>
        <v>GR</v>
      </c>
      <c r="CU43" s="1" t="str">
        <f>IF(ISBLANK(Values!E42),"","CM")</f>
        <v>CM</v>
      </c>
      <c r="CV43" s="1"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43" s="1" t="str">
        <f>IF(ISBLANK(Values!E42),"","No")</f>
        <v>No</v>
      </c>
      <c r="DA43" s="1" t="str">
        <f>IF(ISBLANK(Values!E42),"","No")</f>
        <v>No</v>
      </c>
      <c r="DO43" s="1" t="str">
        <f>IF(ISBLANK(Values!E42),"","Parts")</f>
        <v>Parts</v>
      </c>
      <c r="DP43" s="1" t="str">
        <f>IF(ISBLANK(Values!E42),"",Values!$B$31)</f>
        <v>6 mesi di garanzia dopo la data di consegna. In caso di malfunzionamento della tastiera verrà inviata una nuova unità o un pezzo di ricambio per la tastiera del prodotto. In caso di smistamento delle scorte viene emesso un rimborso completo.</v>
      </c>
      <c r="DY43" t="str">
        <f>IF(ISBLANK(Values!$E42), "", "not_applicable")</f>
        <v>not_applicable</v>
      </c>
      <c r="EI43" s="1" t="str">
        <f>IF(ISBLANK(Values!E42),"",Values!$B$31)</f>
        <v>6 mesi di garanzia dopo la data di consegna. In caso di malfunzionamento della tastiera verrà inviata una nuova unità o un pezzo di ricambio per la tastiera del prodotto. In caso di smistamento delle scorte viene emesso un rimborso completo.</v>
      </c>
      <c r="ES43" s="1" t="str">
        <f>IF(ISBLANK(Values!E42),"","Amazon Tellus UPS")</f>
        <v>Amazon Tellus UPS</v>
      </c>
      <c r="EV43" s="1" t="str">
        <f>IF(ISBLANK(Values!E42),"","New")</f>
        <v>New</v>
      </c>
      <c r="FE43" s="1">
        <f>IF(ISBLANK(Values!E42),"",IF(CO43&lt;&gt;"DEFAULT", "", 3))</f>
        <v>3</v>
      </c>
      <c r="FH43" s="1" t="str">
        <f>IF(ISBLANK(Values!E42),"","FALSE")</f>
        <v>FALSE</v>
      </c>
      <c r="FI43" s="1" t="str">
        <f>IF(ISBLANK(Values!E42),"","FALSE")</f>
        <v>FALSE</v>
      </c>
      <c r="FJ43" s="1" t="str">
        <f>IF(ISBLANK(Values!E42),"","FALSE")</f>
        <v>FALSE</v>
      </c>
      <c r="FM43" s="1" t="str">
        <f>IF(ISBLANK(Values!E42),"","1")</f>
        <v>1</v>
      </c>
      <c r="FO43" s="27"/>
      <c r="FP43" s="62"/>
      <c r="FQ43" s="62"/>
      <c r="FR43" s="62"/>
      <c r="FS43" s="62"/>
      <c r="FT43" s="62"/>
      <c r="FU43" s="62"/>
      <c r="FV43" s="62"/>
      <c r="GK43" s="66">
        <f>K43</f>
        <v>44.95</v>
      </c>
    </row>
    <row r="44" spans="1:193" ht="16" x14ac:dyDescent="0.2">
      <c r="A44" s="1" t="str">
        <f>IF(ISBLANK(Values!E43),"",IF(Values!$B$37="EU","computercomponent","computer"))</f>
        <v>computercomponent</v>
      </c>
      <c r="B44" s="33" t="str">
        <f>IF(ISBLANK(Values!E43),"",Values!F43)</f>
        <v>Lenovo T440 RG - US</v>
      </c>
      <c r="C44" s="29" t="str">
        <f>IF(ISBLANK(Values!E43),"","TellusRem")</f>
        <v>TellusRem</v>
      </c>
      <c r="D44" s="28">
        <f>IF(ISBLANK(Values!E43),"",Values!E43)</f>
        <v>5714401441205</v>
      </c>
      <c r="E44" s="1" t="str">
        <f>IF(ISBLANK(Values!E43),"","EAN")</f>
        <v>EAN</v>
      </c>
      <c r="F44" s="27" t="str">
        <f>IF(ISBLANK(Values!E43),"",IF(Values!J43, SUBSTITUTE(Values!$B$1, "{language}", Values!H43) &amp; " " &amp;Values!$B$3, SUBSTITUTE(Values!$B$2, "{language}", Values!$H43) &amp; " " &amp;Values!$B$3))</f>
        <v>sostituzione della tastiera US  non retroilluminata per Lenovo Thinkpad T431 T431S E431 T440 T440P T440S E440 L440 T450 T450S T460 L450 T440E</v>
      </c>
      <c r="G44" s="29" t="str">
        <f>IF(ISBLANK(Values!E43),"","TellusRem")</f>
        <v>TellusRem</v>
      </c>
      <c r="H44" s="1" t="str">
        <f>IF(ISBLANK(Values!E43),"",Values!$B$16)</f>
        <v>computer-keyboards</v>
      </c>
      <c r="I44" s="1" t="str">
        <f>IF(ISBLANK(Values!E43),"","4730574031")</f>
        <v>4730574031</v>
      </c>
      <c r="J44" s="31" t="str">
        <f>IF(ISBLANK(Values!E43),"",Values!F43 )</f>
        <v>Lenovo T440 RG - US</v>
      </c>
      <c r="K44" s="27">
        <f>IF(IF(ISBLANK(Values!E43),"",IF(Values!J43, Values!$B$4, Values!$B$5))=0,"",IF(ISBLANK(Values!E43),"",IF(Values!J43, Values!$B$4, Values!$B$5)))</f>
        <v>44.95</v>
      </c>
      <c r="L44" s="27">
        <f>IF(ISBLANK(Values!E43),"",IF($CO44="DEFAULT", Values!$B$18, ""))</f>
        <v>5</v>
      </c>
      <c r="M44" s="27" t="str">
        <f>IF(ISBLANK(Values!E43),"",Values!$M43)</f>
        <v>https://raw.githubusercontent.com/PatrickVibild/TellusAmazonPictures/master/pictures/Lenovo/T440/RG/US/1.jpg</v>
      </c>
      <c r="N44" s="27" t="str">
        <f>IF(ISBLANK(Values!$F43),"",Values!N43)</f>
        <v>https://raw.githubusercontent.com/PatrickVibild/TellusAmazonPictures/master/pictures/Lenovo/T440/RG/US/2.jpg</v>
      </c>
      <c r="O44" s="27" t="str">
        <f>IF(ISBLANK(Values!$F43),"",Values!O43)</f>
        <v>https://raw.githubusercontent.com/PatrickVibild/TellusAmazonPictures/master/pictures/Lenovo/T440/RG/US/3.jpg</v>
      </c>
      <c r="P44" s="27" t="str">
        <f>IF(ISBLANK(Values!$F43),"",Values!P43)</f>
        <v>https://raw.githubusercontent.com/PatrickVibild/TellusAmazonPictures/master/pictures/Lenovo/T440/RG/US/4.jpg</v>
      </c>
      <c r="Q44" s="27" t="str">
        <f>IF(ISBLANK(Values!$F43),"",Values!Q43)</f>
        <v>https://raw.githubusercontent.com/PatrickVibild/TellusAmazonPictures/master/pictures/Lenovo/T440/RG/US/5.jpg</v>
      </c>
      <c r="R44" s="27" t="str">
        <f>IF(ISBLANK(Values!$F43),"",Values!R43)</f>
        <v>https://raw.githubusercontent.com/PatrickVibild/TellusAmazonPictures/master/pictures/Lenovo/T440/RG/US/6.jpg</v>
      </c>
      <c r="S44" s="27" t="str">
        <f>IF(ISBLANK(Values!$F43),"",Values!S43)</f>
        <v>https://raw.githubusercontent.com/PatrickVibild/TellusAmazonPictures/master/pictures/Lenovo/T440/RG/US/7.jpg</v>
      </c>
      <c r="T44" s="27" t="str">
        <f>IF(ISBLANK(Values!$F43),"",Values!T43)</f>
        <v>https://raw.githubusercontent.com/PatrickVibild/TellusAmazonPictures/master/pictures/Lenovo/T440/RG/US/8.jpg</v>
      </c>
      <c r="U44" s="27" t="str">
        <f>IF(ISBLANK(Values!$F43),"",Values!U43)</f>
        <v>https://raw.githubusercontent.com/PatrickVibild/TellusAmazonPictures/master/pictures/Lenovo/T440/RG/US/9.jpg</v>
      </c>
      <c r="W44" s="29" t="str">
        <f>IF(ISBLANK(Values!E43),"","Child")</f>
        <v>Child</v>
      </c>
      <c r="X44" s="29" t="str">
        <f>IF(ISBLANK(Values!E43),"",Values!$B$13)</f>
        <v>Lenovo T440 RG parent</v>
      </c>
      <c r="Y44" s="31" t="str">
        <f>IF(ISBLANK(Values!E43),"","Size-Color")</f>
        <v>Size-Color</v>
      </c>
      <c r="Z44" s="29" t="str">
        <f>IF(ISBLANK(Values!E43),"","variation")</f>
        <v>variation</v>
      </c>
      <c r="AA44" s="1" t="str">
        <f>IF(ISBLANK(Values!E43),"",Values!$B$20)</f>
        <v>PartialUpdate</v>
      </c>
      <c r="AB44" s="1" t="str">
        <f>IF(ISBLANK(Values!E43),"",Values!$B$29)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44" s="34" t="str">
        <f>IF(ISBLANK(Values!E43),"",IF(Values!I43,Values!$B$23,Values!$B$33))</f>
        <v xml:space="preserve">👉 LAYOUT - {flag} {language} NO retroilluminato. </v>
      </c>
      <c r="AJ44" s="32" t="str">
        <f>IF(ISBLANK(Values!E43),"",Values!$B$24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T431 T431S E431 T440 T440P T440S E440 L440 T450 T450S T460 L450 T440E</v>
      </c>
      <c r="AK44" s="1" t="str">
        <f>IF(ISBLANK(Values!E43),"",Values!$B$25)</f>
        <v xml:space="preserve">♻️ PRODOTTO ECOLOGICO - Acquista ricondizionato, ACQUISTA VERDE! Riduci oltre l'80% di anidride carbonica acquistando le nostre tastiere ricondizionate, rispetto a ottenere una nuova tastiera! </v>
      </c>
      <c r="AL44" s="1" t="str">
        <f>IF(ISBLANK(Values!E43),"",SUBSTITUTE(SUBSTITUTE(IF(Values!$J43, Values!$B$26, Values!$B$33), "{language}", Values!$H43), "{flag}", INDEX(options!$E$1:$E$20, Values!$V43)))</f>
        <v xml:space="preserve">👉 LAYOUT - 🇺🇸 US  NO retroilluminato. </v>
      </c>
      <c r="AM44" s="1" t="str">
        <f>SUBSTITUTE(IF(ISBLANK(Values!E43),"",Values!$B$27), "{model}", Values!$B$3)</f>
        <v xml:space="preserve">👉 COMPATIBILE CON - Lenovo T431 T431S E431 T440 T440P T440S E440 L440 T450 T450S T460 L450 T440E. Si prega di controllare attentamente l'immagine e la descrizione prima di acquistare qualsiasi tastiera. Ciò garantisce di ottenere la tastiera del laptop corretta per il computer. Installazione super facile. </v>
      </c>
      <c r="AT44" s="27" t="str">
        <f>IF(ISBLANK(Values!E43),"",Values!H43)</f>
        <v xml:space="preserve">US </v>
      </c>
      <c r="AV44" s="1" t="str">
        <f>IF(ISBLANK(Values!E43),"",IF(Values!J43,"Backlit", "Non-Backlit"))</f>
        <v>Non-Backlit</v>
      </c>
      <c r="AW44"/>
      <c r="BE44" s="1" t="str">
        <f>IF(ISBLANK(Values!E43),"","Professional Audience")</f>
        <v>Professional Audience</v>
      </c>
      <c r="BF44" s="1" t="str">
        <f>IF(ISBLANK(Values!E43),"","Consumer Audience")</f>
        <v>Consumer Audience</v>
      </c>
      <c r="BG44" s="1" t="str">
        <f>IF(ISBLANK(Values!E43),"","Adults")</f>
        <v>Adults</v>
      </c>
      <c r="BH44" s="1" t="str">
        <f>IF(ISBLANK(Values!E43),"","People")</f>
        <v>People</v>
      </c>
      <c r="CG44" s="1">
        <f>IF(ISBLANK(Values!E43),"",Values!$B$11)</f>
        <v>150</v>
      </c>
      <c r="CH44" s="1" t="str">
        <f>IF(ISBLANK(Values!E43),"","GR")</f>
        <v>GR</v>
      </c>
      <c r="CI44" s="1" t="str">
        <f>IF(ISBLANK(Values!E43),"",Values!$B$7)</f>
        <v>32</v>
      </c>
      <c r="CJ44" s="1" t="str">
        <f>IF(ISBLANK(Values!E43),"",Values!$B$8)</f>
        <v>18</v>
      </c>
      <c r="CK44" s="1" t="str">
        <f>IF(ISBLANK(Values!E43),"",Values!$B$9)</f>
        <v>2</v>
      </c>
      <c r="CL44" s="1" t="str">
        <f>IF(ISBLANK(Values!E43),"","CM")</f>
        <v>CM</v>
      </c>
      <c r="CO44" s="1" t="str">
        <f>IF(ISBLANK(Values!E43), "", IF(AND(Values!$B$37=options!$G$2, Values!$C43), "AMAZON_NA", IF(AND(Values!$B$37=options!$G$1, Values!$D43), "AMAZON_EU", "DEFAULT")))</f>
        <v>DEFAULT</v>
      </c>
      <c r="CP44" s="1" t="str">
        <f>IF(ISBLANK(Values!E43),"",Values!$B$7)</f>
        <v>32</v>
      </c>
      <c r="CQ44" s="1" t="str">
        <f>IF(ISBLANK(Values!E43),"",Values!$B$8)</f>
        <v>18</v>
      </c>
      <c r="CR44" s="1" t="str">
        <f>IF(ISBLANK(Values!E43),"",Values!$B$9)</f>
        <v>2</v>
      </c>
      <c r="CS44" s="1">
        <f>IF(ISBLANK(Values!E43),"",Values!$B$11)</f>
        <v>150</v>
      </c>
      <c r="CT44" s="1" t="str">
        <f>IF(ISBLANK(Values!E43),"","GR")</f>
        <v>GR</v>
      </c>
      <c r="CU44" s="1" t="str">
        <f>IF(ISBLANK(Values!E43),"","CM")</f>
        <v>CM</v>
      </c>
      <c r="CV44" s="1"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44" s="1" t="str">
        <f>IF(ISBLANK(Values!E43),"","No")</f>
        <v>No</v>
      </c>
      <c r="DA44" s="1" t="str">
        <f>IF(ISBLANK(Values!E43),"","No")</f>
        <v>No</v>
      </c>
      <c r="DO44" s="1" t="str">
        <f>IF(ISBLANK(Values!E43),"","Parts")</f>
        <v>Parts</v>
      </c>
      <c r="DP44" s="1" t="str">
        <f>IF(ISBLANK(Values!E43),"",Values!$B$31)</f>
        <v>6 mesi di garanzia dopo la data di consegna. In caso di malfunzionamento della tastiera verrà inviata una nuova unità o un pezzo di ricambio per la tastiera del prodotto. In caso di smistamento delle scorte viene emesso un rimborso completo.</v>
      </c>
      <c r="DY44" t="str">
        <f>IF(ISBLANK(Values!$E43), "", "not_applicable")</f>
        <v>not_applicable</v>
      </c>
      <c r="EI44" s="1" t="str">
        <f>IF(ISBLANK(Values!E43),"",Values!$B$31)</f>
        <v>6 mesi di garanzia dopo la data di consegna. In caso di malfunzionamento della tastiera verrà inviata una nuova unità o un pezzo di ricambio per la tastiera del prodotto. In caso di smistamento delle scorte viene emesso un rimborso completo.</v>
      </c>
      <c r="ES44" s="1" t="str">
        <f>IF(ISBLANK(Values!E43),"","Amazon Tellus UPS")</f>
        <v>Amazon Tellus UPS</v>
      </c>
      <c r="EV44" s="1" t="str">
        <f>IF(ISBLANK(Values!E43),"","New")</f>
        <v>New</v>
      </c>
      <c r="FE44" s="1">
        <f>IF(ISBLANK(Values!E43),"",IF(CO44&lt;&gt;"DEFAULT", "", 3))</f>
        <v>3</v>
      </c>
      <c r="FH44" s="1" t="str">
        <f>IF(ISBLANK(Values!E43),"","FALSE")</f>
        <v>FALSE</v>
      </c>
      <c r="FI44" s="1" t="str">
        <f>IF(ISBLANK(Values!E43),"","FALSE")</f>
        <v>FALSE</v>
      </c>
      <c r="FJ44" s="1" t="str">
        <f>IF(ISBLANK(Values!E43),"","FALSE")</f>
        <v>FALSE</v>
      </c>
      <c r="FM44" s="1" t="str">
        <f>IF(ISBLANK(Values!E43),"","1")</f>
        <v>1</v>
      </c>
      <c r="FO44" s="27"/>
      <c r="FP44" s="62"/>
      <c r="FQ44" s="62"/>
      <c r="FR44" s="62"/>
      <c r="FS44" s="62"/>
      <c r="FT44" s="62"/>
      <c r="FU44" s="62"/>
      <c r="FV44" s="62"/>
      <c r="GK44" s="66">
        <f>K44</f>
        <v>44.95</v>
      </c>
    </row>
    <row r="45" spans="1:193"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IF(ISBLANK(Values!E44),"","TellusRem")</f>
        <v/>
      </c>
      <c r="H45" s="1" t="str">
        <f>IF(ISBLANK(Values!E44),"",Values!$B$16)</f>
        <v/>
      </c>
      <c r="I45" s="1" t="str">
        <f>IF(ISBLANK(Values!E44),"","4730574031")</f>
        <v/>
      </c>
      <c r="J45" s="31" t="str">
        <f>IF(ISBLANK(Values!E44),"",Values!F44 )</f>
        <v/>
      </c>
      <c r="K45" s="27" t="str">
        <f>IF(IF(ISBLANK(Values!E44),"",IF(Values!J44, Values!$B$4, Values!$B$5))=0,"",IF(ISBLANK(Values!E44),"",IF(Values!J44,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c r="FP45" s="62"/>
      <c r="FQ45" s="62"/>
      <c r="FR45" s="62"/>
      <c r="FS45" s="62"/>
      <c r="FT45" s="62"/>
      <c r="FU45" s="62"/>
      <c r="FV45" s="62"/>
      <c r="GK45" s="66" t="str">
        <f>K45</f>
        <v/>
      </c>
    </row>
    <row r="46" spans="1:193"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IF(ISBLANK(Values!E45),"","TellusRem")</f>
        <v/>
      </c>
      <c r="H46" s="1" t="str">
        <f>IF(ISBLANK(Values!E45),"",Values!$B$16)</f>
        <v/>
      </c>
      <c r="I46" s="1" t="str">
        <f>IF(ISBLANK(Values!E45),"","4730574031")</f>
        <v/>
      </c>
      <c r="J46" s="31" t="str">
        <f>IF(ISBLANK(Values!E45),"",Values!F45 )</f>
        <v/>
      </c>
      <c r="K46" s="27" t="str">
        <f>IF(IF(ISBLANK(Values!E45),"",IF(Values!J45, Values!$B$4, Values!$B$5))=0,"",IF(ISBLANK(Values!E45),"",IF(Values!J45,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c r="FP46" s="62"/>
      <c r="FQ46" s="62"/>
      <c r="FR46" s="62"/>
      <c r="FS46" s="62"/>
      <c r="FT46" s="62"/>
      <c r="FU46" s="62"/>
      <c r="FV46" s="62"/>
      <c r="GK46" s="66" t="str">
        <f>K46</f>
        <v/>
      </c>
    </row>
    <row r="47" spans="1:193"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IF(ISBLANK(Values!E46),"","TellusRem")</f>
        <v/>
      </c>
      <c r="H47" s="1" t="str">
        <f>IF(ISBLANK(Values!E46),"",Values!$B$16)</f>
        <v/>
      </c>
      <c r="I47" s="1" t="str">
        <f>IF(ISBLANK(Values!E46),"","4730574031")</f>
        <v/>
      </c>
      <c r="J47" s="31" t="str">
        <f>IF(ISBLANK(Values!E46),"",Values!F46 )</f>
        <v/>
      </c>
      <c r="K47" s="27" t="str">
        <f>IF(IF(ISBLANK(Values!E46),"",IF(Values!J46, Values!$B$4, Values!$B$5))=0,"",IF(ISBLANK(Values!E46),"",IF(Values!J46,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c r="FP47" s="62"/>
      <c r="FQ47" s="62"/>
      <c r="FR47" s="62"/>
      <c r="FS47" s="62"/>
      <c r="FT47" s="62"/>
      <c r="FU47" s="62"/>
      <c r="FV47" s="62"/>
      <c r="GK47" s="66" t="str">
        <f>K47</f>
        <v/>
      </c>
    </row>
    <row r="48" spans="1:193"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IF(ISBLANK(Values!E47),"","TellusRem")</f>
        <v/>
      </c>
      <c r="H48" s="1" t="str">
        <f>IF(ISBLANK(Values!E47),"",Values!$B$16)</f>
        <v/>
      </c>
      <c r="I48" s="1" t="str">
        <f>IF(ISBLANK(Values!E47),"","4730574031")</f>
        <v/>
      </c>
      <c r="J48" s="31" t="str">
        <f>IF(ISBLANK(Values!E47),"",Values!F47 )</f>
        <v/>
      </c>
      <c r="K48" s="27" t="str">
        <f>IF(IF(ISBLANK(Values!E47),"",IF(Values!J47, Values!$B$4, Values!$B$5))=0,"",IF(ISBLANK(Values!E47),"",IF(Values!J47,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c r="FP48" s="62"/>
      <c r="FQ48" s="62"/>
      <c r="FR48" s="62"/>
      <c r="FS48" s="62"/>
      <c r="FT48" s="62"/>
      <c r="FU48" s="62"/>
      <c r="FV48" s="62"/>
      <c r="GK48" s="66" t="str">
        <f>K48</f>
        <v/>
      </c>
    </row>
    <row r="49" spans="1:193"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IF(ISBLANK(Values!E48),"","TellusRem")</f>
        <v/>
      </c>
      <c r="H49" s="1" t="str">
        <f>IF(ISBLANK(Values!E48),"",Values!$B$16)</f>
        <v/>
      </c>
      <c r="I49" s="1" t="str">
        <f>IF(ISBLANK(Values!E48),"","4730574031")</f>
        <v/>
      </c>
      <c r="J49" s="31" t="str">
        <f>IF(ISBLANK(Values!E48),"",Values!F48 )</f>
        <v/>
      </c>
      <c r="K49" s="27" t="str">
        <f>IF(IF(ISBLANK(Values!E48),"",IF(Values!J48, Values!$B$4, Values!$B$5))=0,"",IF(ISBLANK(Values!E48),"",IF(Values!J48,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c r="FP49" s="62"/>
      <c r="FQ49" s="62"/>
      <c r="FR49" s="62"/>
      <c r="FS49" s="62"/>
      <c r="FT49" s="62"/>
      <c r="FU49" s="62"/>
      <c r="FV49" s="62"/>
      <c r="GK49" s="66" t="str">
        <f>K49</f>
        <v/>
      </c>
    </row>
    <row r="50" spans="1:193"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IF(ISBLANK(Values!E49),"","TellusRem")</f>
        <v/>
      </c>
      <c r="H50" s="1" t="str">
        <f>IF(ISBLANK(Values!E49),"",Values!$B$16)</f>
        <v/>
      </c>
      <c r="I50" s="1" t="str">
        <f>IF(ISBLANK(Values!E49),"","4730574031")</f>
        <v/>
      </c>
      <c r="J50" s="31" t="str">
        <f>IF(ISBLANK(Values!E49),"",Values!F49 )</f>
        <v/>
      </c>
      <c r="K50" s="27" t="str">
        <f>IF(IF(ISBLANK(Values!E49),"",IF(Values!J49, Values!$B$4, Values!$B$5))=0,"",IF(ISBLANK(Values!E49),"",IF(Values!J49,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c r="FP50" s="62"/>
      <c r="FQ50" s="62"/>
      <c r="FR50" s="62"/>
      <c r="FS50" s="62"/>
      <c r="FT50" s="62"/>
      <c r="FU50" s="62"/>
      <c r="FV50" s="62"/>
    </row>
    <row r="51" spans="1:193"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IF(ISBLANK(Values!E50),"","TellusRem")</f>
        <v/>
      </c>
      <c r="H51" s="1" t="str">
        <f>IF(ISBLANK(Values!E50),"",Values!$B$16)</f>
        <v/>
      </c>
      <c r="I51" s="1" t="str">
        <f>IF(ISBLANK(Values!E50),"","4730574031")</f>
        <v/>
      </c>
      <c r="J51" s="31" t="str">
        <f>IF(ISBLANK(Values!E50),"",Values!F50 )</f>
        <v/>
      </c>
      <c r="K51" s="27" t="str">
        <f>IF(IF(ISBLANK(Values!E50),"",IF(Values!J50, Values!$B$4, Values!$B$5))=0,"",IF(ISBLANK(Values!E50),"",IF(Values!J50,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c r="FP51" s="62"/>
      <c r="FQ51" s="62"/>
      <c r="FR51" s="62"/>
      <c r="FS51" s="62"/>
      <c r="FT51" s="62"/>
      <c r="FU51" s="62"/>
      <c r="FV51" s="62"/>
    </row>
    <row r="52" spans="1:193"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IF(ISBLANK(Values!E51),"","TellusRem")</f>
        <v/>
      </c>
      <c r="H52" s="1" t="str">
        <f>IF(ISBLANK(Values!E51),"",Values!$B$16)</f>
        <v/>
      </c>
      <c r="I52" s="1" t="str">
        <f>IF(ISBLANK(Values!E51),"","4730574031")</f>
        <v/>
      </c>
      <c r="J52" s="31" t="str">
        <f>IF(ISBLANK(Values!E51),"",Values!F51 )</f>
        <v/>
      </c>
      <c r="K52" s="27" t="str">
        <f>IF(IF(ISBLANK(Values!E51),"",IF(Values!J51, Values!$B$4, Values!$B$5))=0,"",IF(ISBLANK(Values!E51),"",IF(Values!J51,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c r="FP52" s="62"/>
      <c r="FQ52" s="62"/>
      <c r="FR52" s="62"/>
      <c r="FS52" s="62"/>
      <c r="FT52" s="62"/>
      <c r="FU52" s="62"/>
      <c r="FV52" s="62"/>
    </row>
    <row r="53" spans="1:193"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IF(ISBLANK(Values!E52),"","TellusRem")</f>
        <v/>
      </c>
      <c r="H53" s="1" t="str">
        <f>IF(ISBLANK(Values!E52),"",Values!$B$16)</f>
        <v/>
      </c>
      <c r="I53" s="1" t="str">
        <f>IF(ISBLANK(Values!E52),"","4730574031")</f>
        <v/>
      </c>
      <c r="J53" s="31" t="str">
        <f>IF(ISBLANK(Values!E52),"",Values!F52 )</f>
        <v/>
      </c>
      <c r="K53" s="27" t="str">
        <f>IF(IF(ISBLANK(Values!E52),"",IF(Values!J52, Values!$B$4, Values!$B$5))=0,"",IF(ISBLANK(Values!E52),"",IF(Values!J52,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c r="FP53" s="62"/>
      <c r="FQ53" s="62"/>
      <c r="FR53" s="62"/>
      <c r="FS53" s="62"/>
      <c r="FT53" s="62"/>
      <c r="FU53" s="62"/>
      <c r="FV53" s="62"/>
    </row>
    <row r="54" spans="1:193"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IF(ISBLANK(Values!E53),"","TellusRem")</f>
        <v/>
      </c>
      <c r="H54" s="1" t="str">
        <f>IF(ISBLANK(Values!E53),"",Values!$B$16)</f>
        <v/>
      </c>
      <c r="I54" s="1" t="str">
        <f>IF(ISBLANK(Values!E53),"","4730574031")</f>
        <v/>
      </c>
      <c r="J54" s="31" t="str">
        <f>IF(ISBLANK(Values!E53),"",Values!F53 )</f>
        <v/>
      </c>
      <c r="K54" s="27" t="str">
        <f>IF(IF(ISBLANK(Values!E53),"",IF(Values!J53, Values!$B$4, Values!$B$5))=0,"",IF(ISBLANK(Values!E53),"",IF(Values!J53,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c r="FP54" s="62"/>
      <c r="FQ54" s="62"/>
      <c r="FR54" s="62"/>
      <c r="FS54" s="62"/>
      <c r="FT54" s="62"/>
      <c r="FU54" s="62"/>
      <c r="FV54" s="62"/>
    </row>
    <row r="55" spans="1:193"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IF(ISBLANK(Values!E54),"","TellusRem")</f>
        <v/>
      </c>
      <c r="H55" s="1" t="str">
        <f>IF(ISBLANK(Values!E54),"",Values!$B$16)</f>
        <v/>
      </c>
      <c r="I55" s="1" t="str">
        <f>IF(ISBLANK(Values!E54),"","4730574031")</f>
        <v/>
      </c>
      <c r="J55" s="31" t="str">
        <f>IF(ISBLANK(Values!E54),"",Values!F54 )</f>
        <v/>
      </c>
      <c r="K55" s="27" t="str">
        <f>IF(IF(ISBLANK(Values!E54),"",IF(Values!J54, Values!$B$4, Values!$B$5))=0,"",IF(ISBLANK(Values!E54),"",IF(Values!J54,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c r="FP55" s="62"/>
      <c r="FQ55" s="62"/>
      <c r="FR55" s="62"/>
      <c r="FS55" s="62"/>
      <c r="FT55" s="62"/>
      <c r="FU55" s="62"/>
      <c r="FV55" s="62"/>
    </row>
    <row r="56" spans="1:193"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IF(ISBLANK(Values!E55),"","TellusRem")</f>
        <v/>
      </c>
      <c r="H56" s="1" t="str">
        <f>IF(ISBLANK(Values!E55),"",Values!$B$16)</f>
        <v/>
      </c>
      <c r="I56" s="1" t="str">
        <f>IF(ISBLANK(Values!E55),"","4730574031")</f>
        <v/>
      </c>
      <c r="J56" s="31" t="str">
        <f>IF(ISBLANK(Values!E55),"",Values!F55 )</f>
        <v/>
      </c>
      <c r="K56" s="27" t="str">
        <f>IF(IF(ISBLANK(Values!E55),"",IF(Values!J55, Values!$B$4, Values!$B$5))=0,"",IF(ISBLANK(Values!E55),"",IF(Values!J55,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c r="FP56" s="62"/>
      <c r="FQ56" s="62"/>
      <c r="FR56" s="62"/>
      <c r="FS56" s="62"/>
      <c r="FT56" s="62"/>
      <c r="FU56" s="62"/>
      <c r="FV56" s="62"/>
    </row>
    <row r="57" spans="1:193"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IF(ISBLANK(Values!E56),"","TellusRem")</f>
        <v/>
      </c>
      <c r="H57" s="1" t="str">
        <f>IF(ISBLANK(Values!E56),"",Values!$B$16)</f>
        <v/>
      </c>
      <c r="I57" s="1" t="str">
        <f>IF(ISBLANK(Values!E56),"","4730574031")</f>
        <v/>
      </c>
      <c r="J57" s="31" t="str">
        <f>IF(ISBLANK(Values!E56),"",Values!F56 )</f>
        <v/>
      </c>
      <c r="K57" s="27" t="str">
        <f>IF(IF(ISBLANK(Values!E56),"",IF(Values!J56, Values!$B$4, Values!$B$5))=0,"",IF(ISBLANK(Values!E56),"",IF(Values!J56,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c r="FP57" s="62"/>
      <c r="FQ57" s="62"/>
      <c r="FR57" s="62"/>
      <c r="FS57" s="62"/>
      <c r="FT57" s="62"/>
      <c r="FU57" s="62"/>
      <c r="FV57" s="62"/>
    </row>
    <row r="58" spans="1:193"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IF(ISBLANK(Values!E57),"","TellusRem")</f>
        <v/>
      </c>
      <c r="H58" s="1" t="str">
        <f>IF(ISBLANK(Values!E57),"",Values!$B$16)</f>
        <v/>
      </c>
      <c r="I58" s="1" t="str">
        <f>IF(ISBLANK(Values!E57),"","4730574031")</f>
        <v/>
      </c>
      <c r="J58" s="31" t="str">
        <f>IF(ISBLANK(Values!E57),"",Values!F57 )</f>
        <v/>
      </c>
      <c r="K58" s="27" t="str">
        <f>IF(IF(ISBLANK(Values!E57),"",IF(Values!J57, Values!$B$4, Values!$B$5))=0,"",IF(ISBLANK(Values!E57),"",IF(Values!J57,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c r="FP58" s="62"/>
      <c r="FQ58" s="62"/>
      <c r="FR58" s="62"/>
      <c r="FS58" s="62"/>
      <c r="FT58" s="62"/>
      <c r="FU58" s="62"/>
      <c r="FV58" s="62"/>
    </row>
    <row r="59" spans="1:193"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IF(ISBLANK(Values!E58),"","TellusRem")</f>
        <v/>
      </c>
      <c r="H59" s="1" t="str">
        <f>IF(ISBLANK(Values!E58),"",Values!$B$16)</f>
        <v/>
      </c>
      <c r="I59" s="1" t="str">
        <f>IF(ISBLANK(Values!E58),"","4730574031")</f>
        <v/>
      </c>
      <c r="J59" s="31" t="str">
        <f>IF(ISBLANK(Values!E58),"",Values!F58 )</f>
        <v/>
      </c>
      <c r="K59" s="27" t="str">
        <f>IF(IF(ISBLANK(Values!E58),"",IF(Values!J58, Values!$B$4, Values!$B$5))=0,"",IF(ISBLANK(Values!E58),"",IF(Values!J58,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c r="FP59" s="62"/>
      <c r="FQ59" s="62"/>
      <c r="FR59" s="62"/>
      <c r="FS59" s="62"/>
      <c r="FT59" s="62"/>
      <c r="FU59" s="62"/>
      <c r="FV59" s="62"/>
    </row>
    <row r="60" spans="1:193"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IF(ISBLANK(Values!E59),"","TellusRem")</f>
        <v/>
      </c>
      <c r="H60" s="1" t="str">
        <f>IF(ISBLANK(Values!E59),"",Values!$B$16)</f>
        <v/>
      </c>
      <c r="I60" s="1" t="str">
        <f>IF(ISBLANK(Values!E59),"","4730574031")</f>
        <v/>
      </c>
      <c r="J60" s="31" t="str">
        <f>IF(ISBLANK(Values!E59),"",Values!F59 )</f>
        <v/>
      </c>
      <c r="K60" s="27" t="str">
        <f>IF(IF(ISBLANK(Values!E59),"",IF(Values!J59, Values!$B$4, Values!$B$5))=0,"",IF(ISBLANK(Values!E59),"",IF(Values!J59,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c r="FP60" s="62"/>
      <c r="FQ60" s="62"/>
      <c r="FR60" s="62"/>
      <c r="FS60" s="62"/>
      <c r="FT60" s="62"/>
      <c r="FU60" s="62"/>
      <c r="FV60" s="62"/>
    </row>
    <row r="61" spans="1:193"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IF(ISBLANK(Values!E60),"","TellusRem")</f>
        <v/>
      </c>
      <c r="H61" s="1" t="str">
        <f>IF(ISBLANK(Values!E60),"",Values!$B$16)</f>
        <v/>
      </c>
      <c r="I61" s="1" t="str">
        <f>IF(ISBLANK(Values!E60),"","4730574031")</f>
        <v/>
      </c>
      <c r="J61" s="31" t="str">
        <f>IF(ISBLANK(Values!E60),"",Values!F60 )</f>
        <v/>
      </c>
      <c r="K61" s="27" t="str">
        <f>IF(IF(ISBLANK(Values!E60),"",IF(Values!J60, Values!$B$4, Values!$B$5))=0,"",IF(ISBLANK(Values!E60),"",IF(Values!J60,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c r="FP61" s="62"/>
      <c r="FQ61" s="62"/>
      <c r="FR61" s="62"/>
      <c r="FS61" s="62"/>
      <c r="FT61" s="62"/>
      <c r="FU61" s="62"/>
      <c r="FV61" s="62"/>
    </row>
    <row r="62" spans="1:193"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IF(ISBLANK(Values!E61),"","TellusRem")</f>
        <v/>
      </c>
      <c r="H62" s="1" t="str">
        <f>IF(ISBLANK(Values!E61),"",Values!$B$16)</f>
        <v/>
      </c>
      <c r="I62" s="1" t="str">
        <f>IF(ISBLANK(Values!E61),"","4730574031")</f>
        <v/>
      </c>
      <c r="J62" s="31" t="str">
        <f>IF(ISBLANK(Values!E61),"",Values!F61 )</f>
        <v/>
      </c>
      <c r="K62" s="27" t="str">
        <f>IF(IF(ISBLANK(Values!E61),"",IF(Values!J61, Values!$B$4, Values!$B$5))=0,"",IF(ISBLANK(Values!E61),"",IF(Values!J61,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c r="FP62" s="62"/>
      <c r="FQ62" s="62"/>
      <c r="FR62" s="62"/>
      <c r="FS62" s="62"/>
      <c r="FT62" s="62"/>
      <c r="FU62" s="62"/>
      <c r="FV62" s="62"/>
    </row>
    <row r="63" spans="1:193"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IF(ISBLANK(Values!E62),"","TellusRem")</f>
        <v/>
      </c>
      <c r="H63" s="1" t="str">
        <f>IF(ISBLANK(Values!E62),"",Values!$B$16)</f>
        <v/>
      </c>
      <c r="I63" s="1" t="str">
        <f>IF(ISBLANK(Values!E62),"","4730574031")</f>
        <v/>
      </c>
      <c r="J63" s="31" t="str">
        <f>IF(ISBLANK(Values!E62),"",Values!F62 )</f>
        <v/>
      </c>
      <c r="K63" s="27" t="str">
        <f>IF(IF(ISBLANK(Values!E62),"",IF(Values!J62, Values!$B$4, Values!$B$5))=0,"",IF(ISBLANK(Values!E62),"",IF(Values!J62,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c r="FP63" s="62"/>
      <c r="FQ63" s="62"/>
      <c r="FR63" s="62"/>
      <c r="FS63" s="62"/>
      <c r="FT63" s="62"/>
      <c r="FU63" s="62"/>
      <c r="FV63" s="62"/>
    </row>
    <row r="64" spans="1:193"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IF(ISBLANK(Values!E63),"","TellusRem")</f>
        <v/>
      </c>
      <c r="H64" s="1" t="str">
        <f>IF(ISBLANK(Values!E63),"",Values!$B$16)</f>
        <v/>
      </c>
      <c r="I64" s="1" t="str">
        <f>IF(ISBLANK(Values!E63),"","4730574031")</f>
        <v/>
      </c>
      <c r="J64" s="31" t="str">
        <f>IF(ISBLANK(Values!E63),"",Values!F63 )</f>
        <v/>
      </c>
      <c r="K64" s="27" t="str">
        <f>IF(IF(ISBLANK(Values!E63),"",IF(Values!J63, Values!$B$4, Values!$B$5))=0,"",IF(ISBLANK(Values!E63),"",IF(Values!J63,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c r="FP64" s="62"/>
      <c r="FQ64" s="62"/>
      <c r="FR64" s="62"/>
      <c r="FS64" s="62"/>
      <c r="FT64" s="62"/>
      <c r="FU64" s="62"/>
      <c r="FV64" s="62"/>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IF(ISBLANK(Values!E64),"","TellusRem")</f>
        <v/>
      </c>
      <c r="H65" s="1" t="str">
        <f>IF(ISBLANK(Values!E64),"",Values!$B$16)</f>
        <v/>
      </c>
      <c r="I65" s="1" t="str">
        <f>IF(ISBLANK(Values!E64),"","4730574031")</f>
        <v/>
      </c>
      <c r="J65" s="31" t="str">
        <f>IF(ISBLANK(Values!E64),"",Values!F64 )</f>
        <v/>
      </c>
      <c r="K65" s="27" t="str">
        <f>IF(IF(ISBLANK(Values!E64),"",IF(Values!J64, Values!$B$4, Values!$B$5))=0,"",IF(ISBLANK(Values!E64),"",IF(Values!J64,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c r="FP65" s="62"/>
      <c r="FQ65" s="62"/>
      <c r="FR65" s="62"/>
      <c r="FS65" s="62"/>
      <c r="FT65" s="62"/>
      <c r="FU65" s="62"/>
      <c r="FV65" s="62"/>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IF(ISBLANK(Values!E65),"","TellusRem")</f>
        <v/>
      </c>
      <c r="H66" s="1" t="str">
        <f>IF(ISBLANK(Values!E65),"",Values!$B$16)</f>
        <v/>
      </c>
      <c r="I66" s="1" t="str">
        <f>IF(ISBLANK(Values!E65),"","4730574031")</f>
        <v/>
      </c>
      <c r="J66" s="31" t="str">
        <f>IF(ISBLANK(Values!E65),"",Values!F65 )</f>
        <v/>
      </c>
      <c r="K66" s="27" t="str">
        <f>IF(IF(ISBLANK(Values!E65),"",IF(Values!J65, Values!$B$4, Values!$B$5))=0,"",IF(ISBLANK(Values!E65),"",IF(Values!J65,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c r="FP66" s="62"/>
      <c r="FQ66" s="62"/>
      <c r="FR66" s="62"/>
      <c r="FS66" s="62"/>
      <c r="FT66" s="62"/>
      <c r="FU66" s="62"/>
      <c r="FV66" s="62"/>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IF(ISBLANK(Values!E66),"","TellusRem")</f>
        <v/>
      </c>
      <c r="H67" s="1" t="str">
        <f>IF(ISBLANK(Values!E66),"",Values!$B$16)</f>
        <v/>
      </c>
      <c r="I67" s="1" t="str">
        <f>IF(ISBLANK(Values!E66),"","4730574031")</f>
        <v/>
      </c>
      <c r="J67" s="31" t="str">
        <f>IF(ISBLANK(Values!E66),"",Values!F66 )</f>
        <v/>
      </c>
      <c r="K67" s="27" t="str">
        <f>IF(IF(ISBLANK(Values!E66),"",IF(Values!J66, Values!$B$4, Values!$B$5))=0,"",IF(ISBLANK(Values!E66),"",IF(Values!J66,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c r="FP67" s="62"/>
      <c r="FQ67" s="62"/>
      <c r="FR67" s="62"/>
      <c r="FS67" s="62"/>
      <c r="FT67" s="62"/>
      <c r="FU67" s="62"/>
      <c r="FV67" s="62"/>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IF(ISBLANK(Values!E67),"","TellusRem")</f>
        <v/>
      </c>
      <c r="H68" s="1" t="str">
        <f>IF(ISBLANK(Values!E67),"",Values!$B$16)</f>
        <v/>
      </c>
      <c r="I68" s="1" t="str">
        <f>IF(ISBLANK(Values!E67),"","4730574031")</f>
        <v/>
      </c>
      <c r="J68" s="31" t="str">
        <f>IF(ISBLANK(Values!E67),"",Values!F67 )</f>
        <v/>
      </c>
      <c r="K68" s="27" t="str">
        <f>IF(IF(ISBLANK(Values!E67),"",IF(Values!J67, Values!$B$4, Values!$B$5))=0,"",IF(ISBLANK(Values!E67),"",IF(Values!J67,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c r="FP68" s="62"/>
      <c r="FQ68" s="62"/>
      <c r="FR68" s="62"/>
      <c r="FS68" s="62"/>
      <c r="FT68" s="62"/>
      <c r="FU68" s="62"/>
      <c r="FV68" s="62"/>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IF(ISBLANK(Values!E68),"","TellusRem")</f>
        <v/>
      </c>
      <c r="H69" s="1" t="str">
        <f>IF(ISBLANK(Values!E68),"",Values!$B$16)</f>
        <v/>
      </c>
      <c r="I69" s="1" t="str">
        <f>IF(ISBLANK(Values!E68),"","4730574031")</f>
        <v/>
      </c>
      <c r="J69" s="31" t="str">
        <f>IF(ISBLANK(Values!E68),"",Values!F68 )</f>
        <v/>
      </c>
      <c r="K69" s="27" t="str">
        <f>IF(IF(ISBLANK(Values!E68),"",IF(Values!J68, Values!$B$4, Values!$B$5))=0,"",IF(ISBLANK(Values!E68),"",IF(Values!J68,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c r="FP69" s="62"/>
      <c r="FQ69" s="62"/>
      <c r="FR69" s="62"/>
      <c r="FS69" s="62"/>
      <c r="FT69" s="62"/>
      <c r="FU69" s="62"/>
      <c r="FV69" s="62"/>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IF(ISBLANK(Values!E69),"","TellusRem")</f>
        <v/>
      </c>
      <c r="H70" s="1" t="str">
        <f>IF(ISBLANK(Values!E69),"",Values!$B$16)</f>
        <v/>
      </c>
      <c r="I70" s="1" t="str">
        <f>IF(ISBLANK(Values!E69),"","4730574031")</f>
        <v/>
      </c>
      <c r="J70" s="31" t="str">
        <f>IF(ISBLANK(Values!E69),"",Values!F69 )</f>
        <v/>
      </c>
      <c r="K70" s="27" t="str">
        <f>IF(IF(ISBLANK(Values!E69),"",IF(Values!J69, Values!$B$4, Values!$B$5))=0,"",IF(ISBLANK(Values!E69),"",IF(Values!J69,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c r="FP70" s="62"/>
      <c r="FQ70" s="62"/>
      <c r="FR70" s="62"/>
      <c r="FS70" s="62"/>
      <c r="FT70" s="62"/>
      <c r="FU70" s="62"/>
      <c r="FV70" s="62"/>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IF(ISBLANK(Values!E70),"","TellusRem")</f>
        <v/>
      </c>
      <c r="H71" s="1" t="str">
        <f>IF(ISBLANK(Values!E70),"",Values!$B$16)</f>
        <v/>
      </c>
      <c r="I71" s="1" t="str">
        <f>IF(ISBLANK(Values!E70),"","4730574031")</f>
        <v/>
      </c>
      <c r="J71" s="31" t="str">
        <f>IF(ISBLANK(Values!E70),"",Values!F70 )</f>
        <v/>
      </c>
      <c r="K71" s="27" t="str">
        <f>IF(IF(ISBLANK(Values!E70),"",IF(Values!J70, Values!$B$4, Values!$B$5))=0,"",IF(ISBLANK(Values!E70),"",IF(Values!J70,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c r="FP71" s="62"/>
      <c r="FQ71" s="62"/>
      <c r="FR71" s="62"/>
      <c r="FS71" s="62"/>
      <c r="FT71" s="62"/>
      <c r="FU71" s="62"/>
      <c r="FV71" s="62"/>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IF(ISBLANK(Values!E71),"","TellusRem")</f>
        <v/>
      </c>
      <c r="H72" s="1" t="str">
        <f>IF(ISBLANK(Values!E71),"",Values!$B$16)</f>
        <v/>
      </c>
      <c r="I72" s="1" t="str">
        <f>IF(ISBLANK(Values!E71),"","4730574031")</f>
        <v/>
      </c>
      <c r="J72" s="31" t="str">
        <f>IF(ISBLANK(Values!E71),"",Values!F71 )</f>
        <v/>
      </c>
      <c r="K72" s="27" t="str">
        <f>IF(IF(ISBLANK(Values!E71),"",IF(Values!J71, Values!$B$4, Values!$B$5))=0,"",IF(ISBLANK(Values!E71),"",IF(Values!J71,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c r="FP72" s="62"/>
      <c r="FQ72" s="62"/>
      <c r="FR72" s="62"/>
      <c r="FS72" s="62"/>
      <c r="FT72" s="62"/>
      <c r="FU72" s="62"/>
      <c r="FV72" s="62"/>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IF(ISBLANK(Values!E72),"","TellusRem")</f>
        <v/>
      </c>
      <c r="H73" s="1" t="str">
        <f>IF(ISBLANK(Values!E72),"",Values!$B$16)</f>
        <v/>
      </c>
      <c r="I73" s="1" t="str">
        <f>IF(ISBLANK(Values!E72),"","4730574031")</f>
        <v/>
      </c>
      <c r="J73" s="31" t="str">
        <f>IF(ISBLANK(Values!E72),"",Values!F72 )</f>
        <v/>
      </c>
      <c r="K73" s="27" t="str">
        <f>IF(IF(ISBLANK(Values!E72),"",IF(Values!J72, Values!$B$4, Values!$B$5))=0,"",IF(ISBLANK(Values!E72),"",IF(Values!J72,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c r="FP73" s="62"/>
      <c r="FQ73" s="62"/>
      <c r="FR73" s="62"/>
      <c r="FS73" s="62"/>
      <c r="FT73" s="62"/>
      <c r="FU73" s="62"/>
      <c r="FV73" s="62"/>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IF(ISBLANK(Values!E73),"","TellusRem")</f>
        <v/>
      </c>
      <c r="H74" s="1" t="str">
        <f>IF(ISBLANK(Values!E73),"",Values!$B$16)</f>
        <v/>
      </c>
      <c r="I74" s="1" t="str">
        <f>IF(ISBLANK(Values!E73),"","4730574031")</f>
        <v/>
      </c>
      <c r="J74" s="31" t="str">
        <f>IF(ISBLANK(Values!E73),"",Values!F73 )</f>
        <v/>
      </c>
      <c r="K74" s="27" t="str">
        <f>IF(IF(ISBLANK(Values!E73),"",IF(Values!J73, Values!$B$4, Values!$B$5))=0,"",IF(ISBLANK(Values!E73),"",IF(Values!J73,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c r="FP74" s="62"/>
      <c r="FQ74" s="62"/>
      <c r="FR74" s="62"/>
      <c r="FS74" s="62"/>
      <c r="FT74" s="62"/>
      <c r="FU74" s="62"/>
      <c r="FV74" s="62"/>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IF(ISBLANK(Values!E74),"","TellusRem")</f>
        <v/>
      </c>
      <c r="H75" s="1" t="str">
        <f>IF(ISBLANK(Values!E74),"",Values!$B$16)</f>
        <v/>
      </c>
      <c r="I75" s="1" t="str">
        <f>IF(ISBLANK(Values!E74),"","4730574031")</f>
        <v/>
      </c>
      <c r="J75" s="31" t="str">
        <f>IF(ISBLANK(Values!E74),"",Values!F74 )</f>
        <v/>
      </c>
      <c r="K75" s="27" t="str">
        <f>IF(IF(ISBLANK(Values!E74),"",IF(Values!J74, Values!$B$4, Values!$B$5))=0,"",IF(ISBLANK(Values!E74),"",IF(Values!J74,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c r="FP75" s="62"/>
      <c r="FQ75" s="62"/>
      <c r="FR75" s="62"/>
      <c r="FS75" s="62"/>
      <c r="FT75" s="62"/>
      <c r="FU75" s="62"/>
      <c r="FV75" s="62"/>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IF(ISBLANK(Values!E75),"","TellusRem")</f>
        <v/>
      </c>
      <c r="H76" s="1" t="str">
        <f>IF(ISBLANK(Values!E75),"",Values!$B$16)</f>
        <v/>
      </c>
      <c r="I76" s="1" t="str">
        <f>IF(ISBLANK(Values!E75),"","4730574031")</f>
        <v/>
      </c>
      <c r="J76" s="31" t="str">
        <f>IF(ISBLANK(Values!E75),"",Values!F75 )</f>
        <v/>
      </c>
      <c r="K76" s="27" t="str">
        <f>IF(IF(ISBLANK(Values!E75),"",IF(Values!J75, Values!$B$4, Values!$B$5))=0,"",IF(ISBLANK(Values!E75),"",IF(Values!J75,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c r="FP76" s="62"/>
      <c r="FQ76" s="62"/>
      <c r="FR76" s="62"/>
      <c r="FS76" s="62"/>
      <c r="FT76" s="62"/>
      <c r="FU76" s="62"/>
      <c r="FV76" s="62"/>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IF(ISBLANK(Values!E76),"","TellusRem")</f>
        <v/>
      </c>
      <c r="H77" s="1" t="str">
        <f>IF(ISBLANK(Values!E76),"",Values!$B$16)</f>
        <v/>
      </c>
      <c r="I77" s="1" t="str">
        <f>IF(ISBLANK(Values!E76),"","4730574031")</f>
        <v/>
      </c>
      <c r="J77" s="31" t="str">
        <f>IF(ISBLANK(Values!E76),"",Values!F76 )</f>
        <v/>
      </c>
      <c r="K77" s="27" t="str">
        <f>IF(IF(ISBLANK(Values!E76),"",IF(Values!J76, Values!$B$4, Values!$B$5))=0,"",IF(ISBLANK(Values!E76),"",IF(Values!J76,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c r="FP77" s="62"/>
      <c r="FQ77" s="62"/>
      <c r="FR77" s="62"/>
      <c r="FS77" s="62"/>
      <c r="FT77" s="62"/>
      <c r="FU77" s="62"/>
      <c r="FV77" s="62"/>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IF(ISBLANK(Values!E77),"","TellusRem")</f>
        <v/>
      </c>
      <c r="H78" s="1" t="str">
        <f>IF(ISBLANK(Values!E77),"",Values!$B$16)</f>
        <v/>
      </c>
      <c r="I78" s="1" t="str">
        <f>IF(ISBLANK(Values!E77),"","4730574031")</f>
        <v/>
      </c>
      <c r="J78" s="31" t="str">
        <f>IF(ISBLANK(Values!E77),"",Values!F77 )</f>
        <v/>
      </c>
      <c r="K78" s="27" t="str">
        <f>IF(IF(ISBLANK(Values!E77),"",IF(Values!J77, Values!$B$4, Values!$B$5))=0,"",IF(ISBLANK(Values!E77),"",IF(Values!J77,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c r="FP78" s="62"/>
      <c r="FQ78" s="62"/>
      <c r="FR78" s="62"/>
      <c r="FS78" s="62"/>
      <c r="FT78" s="62"/>
      <c r="FU78" s="62"/>
      <c r="FV78" s="62"/>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IF(ISBLANK(Values!E78),"","TellusRem")</f>
        <v/>
      </c>
      <c r="H79" s="1" t="str">
        <f>IF(ISBLANK(Values!E78),"",Values!$B$16)</f>
        <v/>
      </c>
      <c r="I79" s="1" t="str">
        <f>IF(ISBLANK(Values!E78),"","4730574031")</f>
        <v/>
      </c>
      <c r="J79" s="31" t="str">
        <f>IF(ISBLANK(Values!E78),"",Values!F78 )</f>
        <v/>
      </c>
      <c r="K79" s="27" t="str">
        <f>IF(IF(ISBLANK(Values!E78),"",IF(Values!J78, Values!$B$4, Values!$B$5))=0,"",IF(ISBLANK(Values!E78),"",IF(Values!J78,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c r="FP79" s="62"/>
      <c r="FQ79" s="62"/>
      <c r="FR79" s="62"/>
      <c r="FS79" s="62"/>
      <c r="FT79" s="62"/>
      <c r="FU79" s="62"/>
      <c r="FV79" s="62"/>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IF(ISBLANK(Values!E79),"","TellusRem")</f>
        <v/>
      </c>
      <c r="H80" s="1" t="str">
        <f>IF(ISBLANK(Values!E79),"",Values!$B$16)</f>
        <v/>
      </c>
      <c r="I80" s="1" t="str">
        <f>IF(ISBLANK(Values!E79),"","4730574031")</f>
        <v/>
      </c>
      <c r="J80" s="31" t="str">
        <f>IF(ISBLANK(Values!E79),"",Values!F79 )</f>
        <v/>
      </c>
      <c r="K80" s="27" t="str">
        <f>IF(IF(ISBLANK(Values!E79),"",IF(Values!J79, Values!$B$4, Values!$B$5))=0,"",IF(ISBLANK(Values!E79),"",IF(Values!J79,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c r="FP80" s="62"/>
      <c r="FQ80" s="62"/>
      <c r="FR80" s="62"/>
      <c r="FS80" s="62"/>
      <c r="FT80" s="62"/>
      <c r="FU80" s="62"/>
      <c r="FV80" s="62"/>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IF(ISBLANK(Values!E80),"","TellusRem")</f>
        <v/>
      </c>
      <c r="H81" s="1" t="str">
        <f>IF(ISBLANK(Values!E80),"",Values!$B$16)</f>
        <v/>
      </c>
      <c r="I81" s="1" t="str">
        <f>IF(ISBLANK(Values!E80),"","4730574031")</f>
        <v/>
      </c>
      <c r="J81" s="31" t="str">
        <f>IF(ISBLANK(Values!E80),"",Values!F80 )</f>
        <v/>
      </c>
      <c r="K81" s="27" t="str">
        <f>IF(IF(ISBLANK(Values!E80),"",IF(Values!J80, Values!$B$4, Values!$B$5))=0,"",IF(ISBLANK(Values!E80),"",IF(Values!J80,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c r="FP81" s="62"/>
      <c r="FQ81" s="62"/>
      <c r="FR81" s="62"/>
      <c r="FS81" s="62"/>
      <c r="FT81" s="62"/>
      <c r="FU81" s="62"/>
      <c r="FV81" s="62"/>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IF(ISBLANK(Values!E81),"","TellusRem")</f>
        <v/>
      </c>
      <c r="H82" s="1" t="str">
        <f>IF(ISBLANK(Values!E81),"",Values!$B$16)</f>
        <v/>
      </c>
      <c r="I82" s="1" t="str">
        <f>IF(ISBLANK(Values!E81),"","4730574031")</f>
        <v/>
      </c>
      <c r="J82" s="31" t="str">
        <f>IF(ISBLANK(Values!E81),"",Values!F81 )</f>
        <v/>
      </c>
      <c r="K82" s="27" t="str">
        <f>IF(IF(ISBLANK(Values!E81),"",IF(Values!J81, Values!$B$4, Values!$B$5))=0,"",IF(ISBLANK(Values!E81),"",IF(Values!J81,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c r="FP82" s="62"/>
      <c r="FQ82" s="62"/>
      <c r="FR82" s="62"/>
      <c r="FS82" s="62"/>
      <c r="FT82" s="62"/>
      <c r="FU82" s="62"/>
      <c r="FV82" s="62"/>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IF(ISBLANK(Values!E82),"","TellusRem")</f>
        <v/>
      </c>
      <c r="H83" s="1" t="str">
        <f>IF(ISBLANK(Values!E82),"",Values!$B$16)</f>
        <v/>
      </c>
      <c r="I83" s="1" t="str">
        <f>IF(ISBLANK(Values!E82),"","4730574031")</f>
        <v/>
      </c>
      <c r="J83" s="31" t="str">
        <f>IF(ISBLANK(Values!E82),"",Values!F82 )</f>
        <v/>
      </c>
      <c r="K83" s="27" t="str">
        <f>IF(IF(ISBLANK(Values!E82),"",IF(Values!J82, Values!$B$4, Values!$B$5))=0,"",IF(ISBLANK(Values!E82),"",IF(Values!J82,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c r="FP83" s="62"/>
      <c r="FQ83" s="62"/>
      <c r="FR83" s="62"/>
      <c r="FS83" s="62"/>
      <c r="FT83" s="62"/>
      <c r="FU83" s="62"/>
      <c r="FV83" s="62"/>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IF(ISBLANK(Values!E83),"","TellusRem")</f>
        <v/>
      </c>
      <c r="H84" s="1" t="str">
        <f>IF(ISBLANK(Values!E83),"",Values!$B$16)</f>
        <v/>
      </c>
      <c r="I84" s="1" t="str">
        <f>IF(ISBLANK(Values!E83),"","4730574031")</f>
        <v/>
      </c>
      <c r="J84" s="31" t="str">
        <f>IF(ISBLANK(Values!E83),"",Values!F83 )</f>
        <v/>
      </c>
      <c r="K84" s="27" t="str">
        <f>IF(IF(ISBLANK(Values!E83),"",IF(Values!J83, Values!$B$4, Values!$B$5))=0,"",IF(ISBLANK(Values!E83),"",IF(Values!J83,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c r="FP84" s="62"/>
      <c r="FQ84" s="62"/>
      <c r="FR84" s="62"/>
      <c r="FS84" s="62"/>
      <c r="FT84" s="62"/>
      <c r="FU84" s="62"/>
      <c r="FV84" s="62"/>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IF(ISBLANK(Values!E84),"","TellusRem")</f>
        <v/>
      </c>
      <c r="H85" s="1" t="str">
        <f>IF(ISBLANK(Values!E84),"",Values!$B$16)</f>
        <v/>
      </c>
      <c r="I85" s="1" t="str">
        <f>IF(ISBLANK(Values!E84),"","4730574031")</f>
        <v/>
      </c>
      <c r="J85" s="31" t="str">
        <f>IF(ISBLANK(Values!E84),"",Values!F84 )</f>
        <v/>
      </c>
      <c r="K85" s="27" t="str">
        <f>IF(IF(ISBLANK(Values!E84),"",IF(Values!J84, Values!$B$4, Values!$B$5))=0,"",IF(ISBLANK(Values!E84),"",IF(Values!J84,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c r="FP85" s="62"/>
      <c r="FQ85" s="62"/>
      <c r="FR85" s="62"/>
      <c r="FS85" s="62"/>
      <c r="FT85" s="62"/>
      <c r="FU85" s="62"/>
      <c r="FV85" s="62"/>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IF(ISBLANK(Values!E85),"","TellusRem")</f>
        <v/>
      </c>
      <c r="H86" s="1" t="str">
        <f>IF(ISBLANK(Values!E85),"",Values!$B$16)</f>
        <v/>
      </c>
      <c r="I86" s="1" t="str">
        <f>IF(ISBLANK(Values!E85),"","4730574031")</f>
        <v/>
      </c>
      <c r="J86" s="31" t="str">
        <f>IF(ISBLANK(Values!E85),"",Values!F85 )</f>
        <v/>
      </c>
      <c r="K86" s="27" t="str">
        <f>IF(IF(ISBLANK(Values!E85),"",IF(Values!J85, Values!$B$4, Values!$B$5))=0,"",IF(ISBLANK(Values!E85),"",IF(Values!J85,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c r="FP86" s="62"/>
      <c r="FQ86" s="62"/>
      <c r="FR86" s="62"/>
      <c r="FS86" s="62"/>
      <c r="FT86" s="62"/>
      <c r="FU86" s="62"/>
      <c r="FV86" s="62"/>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IF(ISBLANK(Values!E86),"","TellusRem")</f>
        <v/>
      </c>
      <c r="H87" s="1" t="str">
        <f>IF(ISBLANK(Values!E86),"",Values!$B$16)</f>
        <v/>
      </c>
      <c r="I87" s="1" t="str">
        <f>IF(ISBLANK(Values!E86),"","4730574031")</f>
        <v/>
      </c>
      <c r="J87" s="31" t="str">
        <f>IF(ISBLANK(Values!E86),"",Values!F86 )</f>
        <v/>
      </c>
      <c r="K87" s="27" t="str">
        <f>IF(IF(ISBLANK(Values!E86),"",IF(Values!J86, Values!$B$4, Values!$B$5))=0,"",IF(ISBLANK(Values!E86),"",IF(Values!J86,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c r="FP87" s="62"/>
      <c r="FQ87" s="62"/>
      <c r="FR87" s="62"/>
      <c r="FS87" s="62"/>
      <c r="FT87" s="62"/>
      <c r="FU87" s="62"/>
      <c r="FV87" s="62"/>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IF(ISBLANK(Values!E87),"","TellusRem")</f>
        <v/>
      </c>
      <c r="H88" s="1" t="str">
        <f>IF(ISBLANK(Values!E87),"",Values!$B$16)</f>
        <v/>
      </c>
      <c r="I88" s="1" t="str">
        <f>IF(ISBLANK(Values!E87),"","4730574031")</f>
        <v/>
      </c>
      <c r="J88" s="31" t="str">
        <f>IF(ISBLANK(Values!E87),"",Values!F87 )</f>
        <v/>
      </c>
      <c r="K88" s="27" t="str">
        <f>IF(IF(ISBLANK(Values!E87),"",IF(Values!J87, Values!$B$4, Values!$B$5))=0,"",IF(ISBLANK(Values!E87),"",IF(Values!J87,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c r="FP88" s="62"/>
      <c r="FQ88" s="62"/>
      <c r="FR88" s="62"/>
      <c r="FS88" s="62"/>
      <c r="FT88" s="62"/>
      <c r="FU88" s="62"/>
      <c r="FV88" s="62"/>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IF(ISBLANK(Values!E88),"","TellusRem")</f>
        <v/>
      </c>
      <c r="H89" s="1" t="str">
        <f>IF(ISBLANK(Values!E88),"",Values!$B$16)</f>
        <v/>
      </c>
      <c r="I89" s="1" t="str">
        <f>IF(ISBLANK(Values!E88),"","4730574031")</f>
        <v/>
      </c>
      <c r="J89" s="31" t="str">
        <f>IF(ISBLANK(Values!E88),"",Values!F88 )</f>
        <v/>
      </c>
      <c r="K89" s="27" t="str">
        <f>IF(IF(ISBLANK(Values!E88),"",IF(Values!J88, Values!$B$4, Values!$B$5))=0,"",IF(ISBLANK(Values!E88),"",IF(Values!J88,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c r="FP89" s="62"/>
      <c r="FQ89" s="62"/>
      <c r="FR89" s="62"/>
      <c r="FS89" s="62"/>
      <c r="FT89" s="62"/>
      <c r="FU89" s="62"/>
      <c r="FV89" s="62"/>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IF(ISBLANK(Values!E89),"","TellusRem")</f>
        <v/>
      </c>
      <c r="H90" s="1" t="str">
        <f>IF(ISBLANK(Values!E89),"",Values!$B$16)</f>
        <v/>
      </c>
      <c r="I90" s="1" t="str">
        <f>IF(ISBLANK(Values!E89),"","4730574031")</f>
        <v/>
      </c>
      <c r="J90" s="31" t="str">
        <f>IF(ISBLANK(Values!E89),"",Values!F89 )</f>
        <v/>
      </c>
      <c r="K90" s="27" t="str">
        <f>IF(IF(ISBLANK(Values!E89),"",IF(Values!J89, Values!$B$4, Values!$B$5))=0,"",IF(ISBLANK(Values!E89),"",IF(Values!J89,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c r="FP90" s="62"/>
      <c r="FQ90" s="62"/>
      <c r="FR90" s="62"/>
      <c r="FS90" s="62"/>
      <c r="FT90" s="62"/>
      <c r="FU90" s="62"/>
      <c r="FV90" s="62"/>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IF(ISBLANK(Values!E90),"","TellusRem")</f>
        <v/>
      </c>
      <c r="H91" s="1" t="str">
        <f>IF(ISBLANK(Values!E90),"",Values!$B$16)</f>
        <v/>
      </c>
      <c r="I91" s="1" t="str">
        <f>IF(ISBLANK(Values!E90),"","4730574031")</f>
        <v/>
      </c>
      <c r="J91" s="31" t="str">
        <f>IF(ISBLANK(Values!E90),"",Values!F90 )</f>
        <v/>
      </c>
      <c r="K91" s="27" t="str">
        <f>IF(IF(ISBLANK(Values!E90),"",IF(Values!J90, Values!$B$4, Values!$B$5))=0,"",IF(ISBLANK(Values!E90),"",IF(Values!J90,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c r="FP91" s="62"/>
      <c r="FQ91" s="62"/>
      <c r="FR91" s="62"/>
      <c r="FS91" s="62"/>
      <c r="FT91" s="62"/>
      <c r="FU91" s="62"/>
      <c r="FV91" s="62"/>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IF(ISBLANK(Values!E91),"","TellusRem")</f>
        <v/>
      </c>
      <c r="H92" s="1" t="str">
        <f>IF(ISBLANK(Values!E91),"",Values!$B$16)</f>
        <v/>
      </c>
      <c r="I92" s="1" t="str">
        <f>IF(ISBLANK(Values!E91),"","4730574031")</f>
        <v/>
      </c>
      <c r="J92" s="31" t="str">
        <f>IF(ISBLANK(Values!E91),"",Values!F91 )</f>
        <v/>
      </c>
      <c r="K92" s="27" t="str">
        <f>IF(IF(ISBLANK(Values!E91),"",IF(Values!J91, Values!$B$4, Values!$B$5))=0,"",IF(ISBLANK(Values!E91),"",IF(Values!J91,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c r="FP92" s="62"/>
      <c r="FQ92" s="62"/>
      <c r="FR92" s="62"/>
      <c r="FS92" s="62"/>
      <c r="FT92" s="62"/>
      <c r="FU92" s="62"/>
      <c r="FV92" s="62"/>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IF(ISBLANK(Values!E92),"","TellusRem")</f>
        <v/>
      </c>
      <c r="H93" s="1" t="str">
        <f>IF(ISBLANK(Values!E92),"",Values!$B$16)</f>
        <v/>
      </c>
      <c r="I93" s="1" t="str">
        <f>IF(ISBLANK(Values!E92),"","4730574031")</f>
        <v/>
      </c>
      <c r="J93" s="31" t="str">
        <f>IF(ISBLANK(Values!E92),"",Values!F92 )</f>
        <v/>
      </c>
      <c r="K93" s="27" t="str">
        <f>IF(IF(ISBLANK(Values!E92),"",IF(Values!J92, Values!$B$4, Values!$B$5))=0,"",IF(ISBLANK(Values!E92),"",IF(Values!J92,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c r="FP93" s="62"/>
      <c r="FQ93" s="62"/>
      <c r="FR93" s="62"/>
      <c r="FS93" s="62"/>
      <c r="FT93" s="62"/>
      <c r="FU93" s="62"/>
      <c r="FV93" s="62"/>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IF(ISBLANK(Values!E93),"","TellusRem")</f>
        <v/>
      </c>
      <c r="H94" s="1" t="str">
        <f>IF(ISBLANK(Values!E93),"",Values!$B$16)</f>
        <v/>
      </c>
      <c r="I94" s="1" t="str">
        <f>IF(ISBLANK(Values!E93),"","4730574031")</f>
        <v/>
      </c>
      <c r="J94" s="31" t="str">
        <f>IF(ISBLANK(Values!E93),"",Values!F93 )</f>
        <v/>
      </c>
      <c r="K94" s="27" t="str">
        <f>IF(IF(ISBLANK(Values!E93),"",IF(Values!J93, Values!$B$4, Values!$B$5))=0,"",IF(ISBLANK(Values!E93),"",IF(Values!J93,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c r="FP94" s="62"/>
      <c r="FQ94" s="62"/>
      <c r="FR94" s="62"/>
      <c r="FS94" s="62"/>
      <c r="FT94" s="62"/>
      <c r="FU94" s="62"/>
      <c r="FV94" s="62"/>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IF(ISBLANK(Values!E94),"","TellusRem")</f>
        <v/>
      </c>
      <c r="H95" s="1" t="str">
        <f>IF(ISBLANK(Values!E94),"",Values!$B$16)</f>
        <v/>
      </c>
      <c r="I95" s="1" t="str">
        <f>IF(ISBLANK(Values!E94),"","4730574031")</f>
        <v/>
      </c>
      <c r="J95" s="31" t="str">
        <f>IF(ISBLANK(Values!E94),"",Values!F94 )</f>
        <v/>
      </c>
      <c r="K95" s="27" t="str">
        <f>IF(IF(ISBLANK(Values!E94),"",IF(Values!J94, Values!$B$4, Values!$B$5))=0,"",IF(ISBLANK(Values!E94),"",IF(Values!J94,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c r="FP95" s="62"/>
      <c r="FQ95" s="62"/>
      <c r="FR95" s="62"/>
      <c r="FS95" s="62"/>
      <c r="FT95" s="62"/>
      <c r="FU95" s="62"/>
      <c r="FV95" s="62"/>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IF(ISBLANK(Values!E95),"","TellusRem")</f>
        <v/>
      </c>
      <c r="H96" s="1" t="str">
        <f>IF(ISBLANK(Values!E95),"",Values!$B$16)</f>
        <v/>
      </c>
      <c r="I96" s="1" t="str">
        <f>IF(ISBLANK(Values!E95),"","4730574031")</f>
        <v/>
      </c>
      <c r="J96" s="31" t="str">
        <f>IF(ISBLANK(Values!E95),"",Values!F95 )</f>
        <v/>
      </c>
      <c r="K96" s="27" t="str">
        <f>IF(IF(ISBLANK(Values!E95),"",IF(Values!J95, Values!$B$4, Values!$B$5))=0,"",IF(ISBLANK(Values!E95),"",IF(Values!J95,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c r="FP96" s="62"/>
      <c r="FQ96" s="62"/>
      <c r="FR96" s="62"/>
      <c r="FS96" s="62"/>
      <c r="FT96" s="62"/>
      <c r="FU96" s="62"/>
      <c r="FV96" s="62"/>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IF(ISBLANK(Values!E96),"","TellusRem")</f>
        <v/>
      </c>
      <c r="H97" s="1" t="str">
        <f>IF(ISBLANK(Values!E96),"",Values!$B$16)</f>
        <v/>
      </c>
      <c r="I97" s="1" t="str">
        <f>IF(ISBLANK(Values!E96),"","4730574031")</f>
        <v/>
      </c>
      <c r="J97" s="31" t="str">
        <f>IF(ISBLANK(Values!E96),"",Values!F96 )</f>
        <v/>
      </c>
      <c r="K97" s="27" t="str">
        <f>IF(IF(ISBLANK(Values!E96),"",IF(Values!J96, Values!$B$4, Values!$B$5))=0,"",IF(ISBLANK(Values!E96),"",IF(Values!J96,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c r="FP97" s="62"/>
      <c r="FQ97" s="62"/>
      <c r="FR97" s="62"/>
      <c r="FS97" s="62"/>
      <c r="FT97" s="62"/>
      <c r="FU97" s="62"/>
      <c r="FV97" s="62"/>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IF(ISBLANK(Values!E97),"","TellusRem")</f>
        <v/>
      </c>
      <c r="H98" s="1" t="str">
        <f>IF(ISBLANK(Values!E97),"",Values!$B$16)</f>
        <v/>
      </c>
      <c r="I98" s="1" t="str">
        <f>IF(ISBLANK(Values!E97),"","4730574031")</f>
        <v/>
      </c>
      <c r="J98" s="31" t="str">
        <f>IF(ISBLANK(Values!E97),"",Values!F97 )</f>
        <v/>
      </c>
      <c r="K98" s="27" t="str">
        <f>IF(IF(ISBLANK(Values!E97),"",IF(Values!J97, Values!$B$4, Values!$B$5))=0,"",IF(ISBLANK(Values!E97),"",IF(Values!J97,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c r="FP98" s="62"/>
      <c r="FQ98" s="62"/>
      <c r="FR98" s="62"/>
      <c r="FS98" s="62"/>
      <c r="FT98" s="62"/>
      <c r="FU98" s="62"/>
      <c r="FV98" s="62"/>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IF(ISBLANK(Values!E98),"","TellusRem")</f>
        <v/>
      </c>
      <c r="H99" s="1" t="str">
        <f>IF(ISBLANK(Values!E98),"",Values!$B$16)</f>
        <v/>
      </c>
      <c r="I99" s="1" t="str">
        <f>IF(ISBLANK(Values!E98),"","4730574031")</f>
        <v/>
      </c>
      <c r="J99" s="31" t="str">
        <f>IF(ISBLANK(Values!E98),"",Values!F98 )</f>
        <v/>
      </c>
      <c r="K99" s="27" t="str">
        <f>IF(IF(ISBLANK(Values!E98),"",IF(Values!J98, Values!$B$4, Values!$B$5))=0,"",IF(ISBLANK(Values!E98),"",IF(Values!J98,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c r="FP99" s="62"/>
      <c r="FQ99" s="62"/>
      <c r="FR99" s="62"/>
      <c r="FS99" s="62"/>
      <c r="FT99" s="62"/>
      <c r="FU99" s="62"/>
      <c r="FV99" s="62"/>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IF(ISBLANK(Values!E99),"","TellusRem")</f>
        <v/>
      </c>
      <c r="H100" s="1" t="str">
        <f>IF(ISBLANK(Values!E99),"",Values!$B$16)</f>
        <v/>
      </c>
      <c r="I100" s="1" t="str">
        <f>IF(ISBLANK(Values!E99),"","4730574031")</f>
        <v/>
      </c>
      <c r="J100" s="31" t="str">
        <f>IF(ISBLANK(Values!E99),"",Values!F99 )</f>
        <v/>
      </c>
      <c r="K100" s="27" t="str">
        <f>IF(IF(ISBLANK(Values!E99),"",IF(Values!J99, Values!$B$4, Values!$B$5))=0,"",IF(ISBLANK(Values!E99),"",IF(Values!J99,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c r="FP100" s="62"/>
      <c r="FQ100" s="62"/>
      <c r="FR100" s="62"/>
      <c r="FS100" s="62"/>
      <c r="FT100" s="62"/>
      <c r="FU100" s="62"/>
      <c r="FV100" s="62"/>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IF(ISBLANK(Values!E100),"","TellusRem")</f>
        <v/>
      </c>
      <c r="H101" s="1" t="str">
        <f>IF(ISBLANK(Values!E100),"",Values!$B$16)</f>
        <v/>
      </c>
      <c r="I101" s="1" t="str">
        <f>IF(ISBLANK(Values!E100),"","4730574031")</f>
        <v/>
      </c>
      <c r="J101" s="31" t="str">
        <f>IF(ISBLANK(Values!E100),"",Values!F100 )</f>
        <v/>
      </c>
      <c r="K101" s="27" t="str">
        <f>IF(IF(ISBLANK(Values!E100),"",IF(Values!J100, Values!$B$4, Values!$B$5))=0,"",IF(ISBLANK(Values!E100),"",IF(Values!J100,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c r="FP101" s="62"/>
      <c r="FQ101" s="62"/>
      <c r="FR101" s="62"/>
      <c r="FS101" s="62"/>
      <c r="FT101" s="62"/>
      <c r="FU101" s="62"/>
      <c r="FV101" s="62"/>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IF(ISBLANK(Values!E101),"","TellusRem")</f>
        <v/>
      </c>
      <c r="H102" s="1" t="str">
        <f>IF(ISBLANK(Values!E101),"",Values!$B$16)</f>
        <v/>
      </c>
      <c r="I102" s="1" t="str">
        <f>IF(ISBLANK(Values!E101),"","4730574031")</f>
        <v/>
      </c>
      <c r="J102" s="31" t="str">
        <f>IF(ISBLANK(Values!E101),"",Values!F101 )</f>
        <v/>
      </c>
      <c r="K102" s="27" t="str">
        <f>IF(IF(ISBLANK(Values!E101),"",IF(Values!J101, Values!$B$4, Values!$B$5))=0,"",IF(ISBLANK(Values!E101),"",IF(Values!J101,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c r="FP102" s="62"/>
      <c r="FQ102" s="62"/>
      <c r="FR102" s="62"/>
      <c r="FS102" s="62"/>
      <c r="FT102" s="62"/>
      <c r="FU102" s="62"/>
      <c r="FV102" s="62"/>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IF(ISBLANK(Values!E102),"","TellusRem")</f>
        <v/>
      </c>
      <c r="H103" s="1" t="str">
        <f>IF(ISBLANK(Values!E102),"",Values!$B$16)</f>
        <v/>
      </c>
      <c r="I103" s="1" t="str">
        <f>IF(ISBLANK(Values!E102),"","4730574031")</f>
        <v/>
      </c>
      <c r="J103" s="31" t="str">
        <f>IF(ISBLANK(Values!E102),"",Values!F102 )</f>
        <v/>
      </c>
      <c r="K103" s="27" t="str">
        <f>IF(IF(ISBLANK(Values!E102),"",IF(Values!J102, Values!$B$4, Values!$B$5))=0,"",IF(ISBLANK(Values!E102),"",IF(Values!J102,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c r="FP103" s="62"/>
      <c r="FQ103" s="62"/>
      <c r="FR103" s="62"/>
      <c r="FS103" s="62"/>
      <c r="FT103" s="62"/>
      <c r="FU103" s="62"/>
      <c r="FV103" s="62"/>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IF(ISBLANK(Values!E103),"","TellusRem")</f>
        <v/>
      </c>
      <c r="H104" s="1" t="str">
        <f>IF(ISBLANK(Values!E103),"",Values!$B$16)</f>
        <v/>
      </c>
      <c r="I104" s="1" t="str">
        <f>IF(ISBLANK(Values!E103),"","4730574031")</f>
        <v/>
      </c>
      <c r="J104" s="31" t="str">
        <f>IF(ISBLANK(Values!E103),"",Values!F103 )</f>
        <v/>
      </c>
      <c r="K104" s="27" t="str">
        <f>IF(IF(ISBLANK(Values!E103),"",IF(Values!J103, Values!$B$4, Values!$B$5))=0,"",IF(ISBLANK(Values!E103),"",IF(Values!J103,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c r="FP104" s="62"/>
      <c r="FQ104" s="62"/>
      <c r="FR104" s="62"/>
      <c r="FS104" s="62"/>
      <c r="FT104" s="62"/>
      <c r="FU104" s="62"/>
      <c r="FV104" s="62"/>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IF(ISBLANK(Values!E104),"","TellusRem")</f>
        <v/>
      </c>
      <c r="H105" s="1" t="str">
        <f>IF(ISBLANK(Values!E104),"",Values!$B$16)</f>
        <v/>
      </c>
      <c r="I105" s="1" t="str">
        <f>IF(ISBLANK(Values!E104),"","4730574031")</f>
        <v/>
      </c>
      <c r="J105" s="31" t="str">
        <f>IF(ISBLANK(Values!E104),"",Values!F104 )</f>
        <v/>
      </c>
      <c r="K105" s="27" t="str">
        <f>IF(IF(ISBLANK(Values!E104),"",IF(Values!J104, Values!$B$4, Values!$B$5))=0,"",IF(ISBLANK(Values!E104),"",IF(Values!J104,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c r="FP105" s="62"/>
      <c r="FQ105" s="62"/>
      <c r="FR105" s="62"/>
      <c r="FS105" s="62"/>
      <c r="FT105" s="62"/>
      <c r="FU105" s="62"/>
      <c r="FV105" s="62"/>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IF(ISBLANK(Values!E105),"","TellusRem")</f>
        <v/>
      </c>
      <c r="H106" s="1" t="str">
        <f>IF(ISBLANK(Values!E105),"",Values!$B$16)</f>
        <v/>
      </c>
      <c r="I106" s="1" t="str">
        <f>IF(ISBLANK(Values!E105),"","4730574031")</f>
        <v/>
      </c>
      <c r="J106" s="31" t="str">
        <f>IF(ISBLANK(Values!E105),"",Values!F105 )</f>
        <v/>
      </c>
      <c r="K106" s="27" t="str">
        <f>IF(IF(ISBLANK(Values!E105),"",IF(Values!J105, Values!$B$4, Values!$B$5))=0,"",IF(ISBLANK(Values!E105),"",IF(Values!J105,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c r="FP106" s="62"/>
      <c r="FQ106" s="62"/>
      <c r="FR106" s="62"/>
      <c r="FS106" s="62"/>
      <c r="FT106" s="62"/>
      <c r="FU106" s="62"/>
      <c r="FV106" s="62"/>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IF(ISBLANK(Values!E106),"","TellusRem")</f>
        <v/>
      </c>
      <c r="H107" s="1" t="str">
        <f>IF(ISBLANK(Values!E106),"",Values!$B$16)</f>
        <v/>
      </c>
      <c r="I107" s="1" t="str">
        <f>IF(ISBLANK(Values!E106),"","4730574031")</f>
        <v/>
      </c>
      <c r="J107" s="31" t="str">
        <f>IF(ISBLANK(Values!E106),"",Values!F106 )</f>
        <v/>
      </c>
      <c r="K107" s="27" t="str">
        <f>IF(IF(ISBLANK(Values!E106),"",IF(Values!J106, Values!$B$4, Values!$B$5))=0,"",IF(ISBLANK(Values!E106),"",IF(Values!J106,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c r="FP107" s="62"/>
      <c r="FQ107" s="62"/>
      <c r="FR107" s="62"/>
      <c r="FS107" s="62"/>
      <c r="FT107" s="62"/>
      <c r="FU107" s="62"/>
      <c r="FV107" s="62"/>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IF(ISBLANK(Values!E107),"","TellusRem")</f>
        <v/>
      </c>
      <c r="H108" s="1" t="str">
        <f>IF(ISBLANK(Values!E107),"",Values!$B$16)</f>
        <v/>
      </c>
      <c r="I108" s="1" t="str">
        <f>IF(ISBLANK(Values!E107),"","4730574031")</f>
        <v/>
      </c>
      <c r="J108" s="31" t="str">
        <f>IF(ISBLANK(Values!E107),"",Values!F107 )</f>
        <v/>
      </c>
      <c r="K108" s="27" t="str">
        <f>IF(IF(ISBLANK(Values!E107),"",IF(Values!J107, Values!$B$4, Values!$B$5))=0,"",IF(ISBLANK(Values!E107),"",IF(Values!J107,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c r="FP108" s="62"/>
      <c r="FQ108" s="62"/>
      <c r="FR108" s="62"/>
      <c r="FS108" s="62"/>
      <c r="FT108" s="62"/>
      <c r="FU108" s="62"/>
      <c r="FV108" s="62"/>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IF(ISBLANK(Values!E108),"","TellusRem")</f>
        <v/>
      </c>
      <c r="H109" s="1" t="str">
        <f>IF(ISBLANK(Values!E108),"",Values!$B$16)</f>
        <v/>
      </c>
      <c r="I109" s="1" t="str">
        <f>IF(ISBLANK(Values!E108),"","4730574031")</f>
        <v/>
      </c>
      <c r="J109" s="31" t="str">
        <f>IF(ISBLANK(Values!E108),"",Values!F108 )</f>
        <v/>
      </c>
      <c r="K109" s="27" t="str">
        <f>IF(IF(ISBLANK(Values!E108),"",IF(Values!J108, Values!$B$4, Values!$B$5))=0,"",IF(ISBLANK(Values!E108),"",IF(Values!J108,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c r="FP109" s="62"/>
      <c r="FQ109" s="62"/>
      <c r="FR109" s="62"/>
      <c r="FS109" s="62"/>
      <c r="FT109" s="62"/>
      <c r="FU109" s="62"/>
      <c r="FV109" s="62"/>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IF(ISBLANK(Values!E109),"","TellusRem")</f>
        <v/>
      </c>
      <c r="H110" s="1" t="str">
        <f>IF(ISBLANK(Values!E109),"",Values!$B$16)</f>
        <v/>
      </c>
      <c r="I110" s="1" t="str">
        <f>IF(ISBLANK(Values!E109),"","4730574031")</f>
        <v/>
      </c>
      <c r="J110" s="31" t="str">
        <f>IF(ISBLANK(Values!E109),"",Values!F109 )</f>
        <v/>
      </c>
      <c r="K110" s="27" t="str">
        <f>IF(IF(ISBLANK(Values!E109),"",IF(Values!J109, Values!$B$4, Values!$B$5))=0,"",IF(ISBLANK(Values!E109),"",IF(Values!J109,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c r="FP110" s="62"/>
      <c r="FQ110" s="62"/>
      <c r="FR110" s="62"/>
      <c r="FS110" s="62"/>
      <c r="FT110" s="62"/>
      <c r="FU110" s="62"/>
      <c r="FV110" s="62"/>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IF(ISBLANK(Values!E110),"","TellusRem")</f>
        <v/>
      </c>
      <c r="H111" s="1" t="str">
        <f>IF(ISBLANK(Values!E110),"",Values!$B$16)</f>
        <v/>
      </c>
      <c r="I111" s="1" t="str">
        <f>IF(ISBLANK(Values!E110),"","4730574031")</f>
        <v/>
      </c>
      <c r="J111" s="31" t="str">
        <f>IF(ISBLANK(Values!E110),"",Values!F110 )</f>
        <v/>
      </c>
      <c r="K111" s="27" t="str">
        <f>IF(IF(ISBLANK(Values!E110),"",IF(Values!J110, Values!$B$4, Values!$B$5))=0,"",IF(ISBLANK(Values!E110),"",IF(Values!J110,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c r="FP111" s="62"/>
      <c r="FQ111" s="62"/>
      <c r="FR111" s="62"/>
      <c r="FS111" s="62"/>
      <c r="FT111" s="62"/>
      <c r="FU111" s="62"/>
      <c r="FV111" s="62"/>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IF(ISBLANK(Values!E111),"","TellusRem")</f>
        <v/>
      </c>
      <c r="H112" s="1" t="str">
        <f>IF(ISBLANK(Values!E111),"",Values!$B$16)</f>
        <v/>
      </c>
      <c r="I112" s="1" t="str">
        <f>IF(ISBLANK(Values!E111),"","4730574031")</f>
        <v/>
      </c>
      <c r="J112" s="31" t="str">
        <f>IF(ISBLANK(Values!E111),"",Values!F111 )</f>
        <v/>
      </c>
      <c r="K112" s="27" t="str">
        <f>IF(IF(ISBLANK(Values!E111),"",IF(Values!J111, Values!$B$4, Values!$B$5))=0,"",IF(ISBLANK(Values!E111),"",IF(Values!J111,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c r="FP112" s="62"/>
      <c r="FQ112" s="62"/>
      <c r="FR112" s="62"/>
      <c r="FS112" s="62"/>
      <c r="FT112" s="62"/>
      <c r="FU112" s="62"/>
      <c r="FV112" s="62"/>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IF(ISBLANK(Values!E112),"","TellusRem")</f>
        <v/>
      </c>
      <c r="H113" s="1" t="str">
        <f>IF(ISBLANK(Values!E112),"",Values!$B$16)</f>
        <v/>
      </c>
      <c r="I113" s="1" t="str">
        <f>IF(ISBLANK(Values!E112),"","4730574031")</f>
        <v/>
      </c>
      <c r="J113" s="31" t="str">
        <f>IF(ISBLANK(Values!E112),"",Values!F112 )</f>
        <v/>
      </c>
      <c r="K113" s="27" t="str">
        <f>IF(IF(ISBLANK(Values!E112),"",IF(Values!J112, Values!$B$4, Values!$B$5))=0,"",IF(ISBLANK(Values!E112),"",IF(Values!J112,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c r="FP113" s="62"/>
      <c r="FQ113" s="62"/>
      <c r="FR113" s="62"/>
      <c r="FS113" s="62"/>
      <c r="FT113" s="62"/>
      <c r="FU113" s="62"/>
      <c r="FV113" s="62"/>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IF(ISBLANK(Values!E113),"","TellusRem")</f>
        <v/>
      </c>
      <c r="H114" s="1" t="str">
        <f>IF(ISBLANK(Values!E113),"",Values!$B$16)</f>
        <v/>
      </c>
      <c r="I114" s="1" t="str">
        <f>IF(ISBLANK(Values!E113),"","4730574031")</f>
        <v/>
      </c>
      <c r="J114" s="31" t="str">
        <f>IF(ISBLANK(Values!E113),"",Values!F113 )</f>
        <v/>
      </c>
      <c r="K114" s="27" t="str">
        <f>IF(IF(ISBLANK(Values!E113),"",IF(Values!J113, Values!$B$4, Values!$B$5))=0,"",IF(ISBLANK(Values!E113),"",IF(Values!J113,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c r="FP114" s="62"/>
      <c r="FQ114" s="62"/>
      <c r="FR114" s="62"/>
      <c r="FS114" s="62"/>
      <c r="FT114" s="62"/>
      <c r="FU114" s="62"/>
      <c r="FV114" s="62"/>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IF(ISBLANK(Values!E114),"","TellusRem")</f>
        <v/>
      </c>
      <c r="H115" s="1" t="str">
        <f>IF(ISBLANK(Values!E114),"",Values!$B$16)</f>
        <v/>
      </c>
      <c r="I115" s="1" t="str">
        <f>IF(ISBLANK(Values!E114),"","4730574031")</f>
        <v/>
      </c>
      <c r="J115" s="31" t="str">
        <f>IF(ISBLANK(Values!E114),"",Values!F114 )</f>
        <v/>
      </c>
      <c r="K115" s="27" t="str">
        <f>IF(IF(ISBLANK(Values!E114),"",IF(Values!J114, Values!$B$4, Values!$B$5))=0,"",IF(ISBLANK(Values!E114),"",IF(Values!J114,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c r="FP115" s="62"/>
      <c r="FQ115" s="62"/>
      <c r="FR115" s="62"/>
      <c r="FS115" s="62"/>
      <c r="FT115" s="62"/>
      <c r="FU115" s="62"/>
      <c r="FV115" s="62"/>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IF(ISBLANK(Values!E115),"","TellusRem")</f>
        <v/>
      </c>
      <c r="H116" s="1" t="str">
        <f>IF(ISBLANK(Values!E115),"",Values!$B$16)</f>
        <v/>
      </c>
      <c r="I116" s="1" t="str">
        <f>IF(ISBLANK(Values!E115),"","4730574031")</f>
        <v/>
      </c>
      <c r="J116" s="31" t="str">
        <f>IF(ISBLANK(Values!E115),"",Values!F115 )</f>
        <v/>
      </c>
      <c r="K116" s="27" t="str">
        <f>IF(IF(ISBLANK(Values!E115),"",IF(Values!J115, Values!$B$4, Values!$B$5))=0,"",IF(ISBLANK(Values!E115),"",IF(Values!J115,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c r="FP116" s="62"/>
      <c r="FQ116" s="62"/>
      <c r="FR116" s="62"/>
      <c r="FS116" s="62"/>
      <c r="FT116" s="62"/>
      <c r="FU116" s="62"/>
      <c r="FV116" s="62"/>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IF(ISBLANK(Values!E116),"","TellusRem")</f>
        <v/>
      </c>
      <c r="H117" s="1" t="str">
        <f>IF(ISBLANK(Values!E116),"",Values!$B$16)</f>
        <v/>
      </c>
      <c r="I117" s="1" t="str">
        <f>IF(ISBLANK(Values!E116),"","4730574031")</f>
        <v/>
      </c>
      <c r="J117" s="31" t="str">
        <f>IF(ISBLANK(Values!E116),"",Values!F116 )</f>
        <v/>
      </c>
      <c r="K117" s="27" t="str">
        <f>IF(IF(ISBLANK(Values!E116),"",IF(Values!J116, Values!$B$4, Values!$B$5))=0,"",IF(ISBLANK(Values!E116),"",IF(Values!J116,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c r="FP117" s="62"/>
      <c r="FQ117" s="62"/>
      <c r="FR117" s="62"/>
      <c r="FS117" s="62"/>
      <c r="FT117" s="62"/>
      <c r="FU117" s="62"/>
      <c r="FV117" s="62"/>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IF(ISBLANK(Values!E117),"","TellusRem")</f>
        <v/>
      </c>
      <c r="H118" s="1" t="str">
        <f>IF(ISBLANK(Values!E117),"",Values!$B$16)</f>
        <v/>
      </c>
      <c r="I118" s="1" t="str">
        <f>IF(ISBLANK(Values!E117),"","4730574031")</f>
        <v/>
      </c>
      <c r="J118" s="31" t="str">
        <f>IF(ISBLANK(Values!E117),"",Values!F117 )</f>
        <v/>
      </c>
      <c r="K118" s="27" t="str">
        <f>IF(IF(ISBLANK(Values!E117),"",IF(Values!J117, Values!$B$4, Values!$B$5))=0,"",IF(ISBLANK(Values!E117),"",IF(Values!J117,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c r="FP118" s="62"/>
      <c r="FQ118" s="62"/>
      <c r="FR118" s="62"/>
      <c r="FS118" s="62"/>
      <c r="FT118" s="62"/>
      <c r="FU118" s="62"/>
      <c r="FV118" s="62"/>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IF(ISBLANK(Values!E118),"","TellusRem")</f>
        <v/>
      </c>
      <c r="H119" s="1" t="str">
        <f>IF(ISBLANK(Values!E118),"",Values!$B$16)</f>
        <v/>
      </c>
      <c r="I119" s="1" t="str">
        <f>IF(ISBLANK(Values!E118),"","4730574031")</f>
        <v/>
      </c>
      <c r="J119" s="31" t="str">
        <f>IF(ISBLANK(Values!E118),"",Values!F118 )</f>
        <v/>
      </c>
      <c r="K119" s="27" t="str">
        <f>IF(IF(ISBLANK(Values!E118),"",IF(Values!J118, Values!$B$4, Values!$B$5))=0,"",IF(ISBLANK(Values!E118),"",IF(Values!J118,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c r="FP119" s="62"/>
      <c r="FQ119" s="62"/>
      <c r="FR119" s="62"/>
      <c r="FS119" s="62"/>
      <c r="FT119" s="62"/>
      <c r="FU119" s="62"/>
      <c r="FV119" s="62"/>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IF(ISBLANK(Values!E119),"","TellusRem")</f>
        <v/>
      </c>
      <c r="H120" s="1" t="str">
        <f>IF(ISBLANK(Values!E119),"",Values!$B$16)</f>
        <v/>
      </c>
      <c r="I120" s="1" t="str">
        <f>IF(ISBLANK(Values!E119),"","4730574031")</f>
        <v/>
      </c>
      <c r="J120" s="31" t="str">
        <f>IF(ISBLANK(Values!E119),"",Values!F119 )</f>
        <v/>
      </c>
      <c r="K120" s="27" t="str">
        <f>IF(IF(ISBLANK(Values!E119),"",IF(Values!J119, Values!$B$4, Values!$B$5))=0,"",IF(ISBLANK(Values!E119),"",IF(Values!J119,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c r="FP120" s="62"/>
      <c r="FQ120" s="62"/>
      <c r="FR120" s="62"/>
      <c r="FS120" s="62"/>
      <c r="FT120" s="62"/>
      <c r="FU120" s="62"/>
      <c r="FV120" s="62"/>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IF(ISBLANK(Values!E120),"","TellusRem")</f>
        <v/>
      </c>
      <c r="H121" s="1" t="str">
        <f>IF(ISBLANK(Values!E120),"",Values!$B$16)</f>
        <v/>
      </c>
      <c r="I121" s="1" t="str">
        <f>IF(ISBLANK(Values!E120),"","4730574031")</f>
        <v/>
      </c>
      <c r="J121" s="31" t="str">
        <f>IF(ISBLANK(Values!E120),"",Values!F120 )</f>
        <v/>
      </c>
      <c r="K121" s="27" t="str">
        <f>IF(IF(ISBLANK(Values!E120),"",IF(Values!J120, Values!$B$4, Values!$B$5))=0,"",IF(ISBLANK(Values!E120),"",IF(Values!J120,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c r="FP121" s="62"/>
      <c r="FQ121" s="62"/>
      <c r="FR121" s="62"/>
      <c r="FS121" s="62"/>
      <c r="FT121" s="62"/>
      <c r="FU121" s="62"/>
      <c r="FV121" s="62"/>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IF(ISBLANK(Values!E121),"","TellusRem")</f>
        <v/>
      </c>
      <c r="H122" s="1" t="str">
        <f>IF(ISBLANK(Values!E121),"",Values!$B$16)</f>
        <v/>
      </c>
      <c r="I122" s="1" t="str">
        <f>IF(ISBLANK(Values!E121),"","4730574031")</f>
        <v/>
      </c>
      <c r="J122" s="31" t="str">
        <f>IF(ISBLANK(Values!E121),"",Values!F121 )</f>
        <v/>
      </c>
      <c r="K122" s="27" t="str">
        <f>IF(IF(ISBLANK(Values!E121),"",IF(Values!J121, Values!$B$4, Values!$B$5))=0,"",IF(ISBLANK(Values!E121),"",IF(Values!J121,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c r="FP122" s="62"/>
      <c r="FQ122" s="62"/>
      <c r="FR122" s="62"/>
      <c r="FS122" s="62"/>
      <c r="FT122" s="62"/>
      <c r="FU122" s="62"/>
      <c r="FV122" s="62"/>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IF(ISBLANK(Values!E122),"","TellusRem")</f>
        <v/>
      </c>
      <c r="H123" s="1" t="str">
        <f>IF(ISBLANK(Values!E122),"",Values!$B$16)</f>
        <v/>
      </c>
      <c r="I123" s="1" t="str">
        <f>IF(ISBLANK(Values!E122),"","4730574031")</f>
        <v/>
      </c>
      <c r="J123" s="31" t="str">
        <f>IF(ISBLANK(Values!E122),"",Values!F122 )</f>
        <v/>
      </c>
      <c r="K123" s="27" t="str">
        <f>IF(IF(ISBLANK(Values!E122),"",IF(Values!J122, Values!$B$4, Values!$B$5))=0,"",IF(ISBLANK(Values!E122),"",IF(Values!J122,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c r="FP123" s="62"/>
      <c r="FQ123" s="62"/>
      <c r="FR123" s="62"/>
      <c r="FS123" s="62"/>
      <c r="FT123" s="62"/>
      <c r="FU123" s="62"/>
      <c r="FV123" s="62"/>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IF(ISBLANK(Values!E123),"","TellusRem")</f>
        <v/>
      </c>
      <c r="H124" s="1" t="str">
        <f>IF(ISBLANK(Values!E123),"",Values!$B$16)</f>
        <v/>
      </c>
      <c r="I124" s="1" t="str">
        <f>IF(ISBLANK(Values!E123),"","4730574031")</f>
        <v/>
      </c>
      <c r="J124" s="31" t="str">
        <f>IF(ISBLANK(Values!E123),"",Values!F123 )</f>
        <v/>
      </c>
      <c r="K124" s="27" t="str">
        <f>IF(IF(ISBLANK(Values!E123),"",IF(Values!J123, Values!$B$4, Values!$B$5))=0,"",IF(ISBLANK(Values!E123),"",IF(Values!J123,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c r="FP124" s="62"/>
      <c r="FQ124" s="62"/>
      <c r="FR124" s="62"/>
      <c r="FS124" s="62"/>
      <c r="FT124" s="62"/>
      <c r="FU124" s="62"/>
      <c r="FV124" s="62"/>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IF(ISBLANK(Values!E124),"","TellusRem")</f>
        <v/>
      </c>
      <c r="H125" s="1" t="str">
        <f>IF(ISBLANK(Values!E124),"",Values!$B$16)</f>
        <v/>
      </c>
      <c r="I125" s="1" t="str">
        <f>IF(ISBLANK(Values!E124),"","4730574031")</f>
        <v/>
      </c>
      <c r="J125" s="31" t="str">
        <f>IF(ISBLANK(Values!E124),"",Values!F124 )</f>
        <v/>
      </c>
      <c r="K125" s="27" t="str">
        <f>IF(IF(ISBLANK(Values!E124),"",IF(Values!J124, Values!$B$4, Values!$B$5))=0,"",IF(ISBLANK(Values!E124),"",IF(Values!J124,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c r="FP125" s="62"/>
      <c r="FQ125" s="62"/>
      <c r="FR125" s="62"/>
      <c r="FS125" s="62"/>
      <c r="FT125" s="62"/>
      <c r="FU125" s="62"/>
      <c r="FV125" s="62"/>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IF(ISBLANK(Values!E125),"","TellusRem")</f>
        <v/>
      </c>
      <c r="H126" s="1" t="str">
        <f>IF(ISBLANK(Values!E125),"",Values!$B$16)</f>
        <v/>
      </c>
      <c r="I126" s="1" t="str">
        <f>IF(ISBLANK(Values!E125),"","4730574031")</f>
        <v/>
      </c>
      <c r="J126" s="31" t="str">
        <f>IF(ISBLANK(Values!E125),"",Values!F125 )</f>
        <v/>
      </c>
      <c r="K126" s="27" t="str">
        <f>IF(IF(ISBLANK(Values!E125),"",IF(Values!J125, Values!$B$4, Values!$B$5))=0,"",IF(ISBLANK(Values!E125),"",IF(Values!J125,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c r="FP126" s="62"/>
      <c r="FQ126" s="62"/>
      <c r="FR126" s="62"/>
      <c r="FS126" s="62"/>
      <c r="FT126" s="62"/>
      <c r="FU126" s="62"/>
      <c r="FV126" s="62"/>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IF(ISBLANK(Values!E126),"","TellusRem")</f>
        <v/>
      </c>
      <c r="H127" s="1" t="str">
        <f>IF(ISBLANK(Values!E126),"",Values!$B$16)</f>
        <v/>
      </c>
      <c r="I127" s="1" t="str">
        <f>IF(ISBLANK(Values!E126),"","4730574031")</f>
        <v/>
      </c>
      <c r="J127" s="31" t="str">
        <f>IF(ISBLANK(Values!E126),"",Values!F126 )</f>
        <v/>
      </c>
      <c r="K127" s="27" t="str">
        <f>IF(IF(ISBLANK(Values!E126),"",IF(Values!J126, Values!$B$4, Values!$B$5))=0,"",IF(ISBLANK(Values!E126),"",IF(Values!J126,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c r="FP127" s="62"/>
      <c r="FQ127" s="62"/>
      <c r="FR127" s="62"/>
      <c r="FS127" s="62"/>
      <c r="FT127" s="62"/>
      <c r="FU127" s="62"/>
      <c r="FV127" s="62"/>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IF(ISBLANK(Values!E127),"","TellusRem")</f>
        <v/>
      </c>
      <c r="H128" s="1" t="str">
        <f>IF(ISBLANK(Values!E127),"",Values!$B$16)</f>
        <v/>
      </c>
      <c r="I128" s="1" t="str">
        <f>IF(ISBLANK(Values!E127),"","4730574031")</f>
        <v/>
      </c>
      <c r="J128" s="31" t="str">
        <f>IF(ISBLANK(Values!E127),"",Values!F127 )</f>
        <v/>
      </c>
      <c r="K128" s="27" t="str">
        <f>IF(IF(ISBLANK(Values!E127),"",IF(Values!J127, Values!$B$4, Values!$B$5))=0,"",IF(ISBLANK(Values!E127),"",IF(Values!J127,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c r="FP128" s="62"/>
      <c r="FQ128" s="62"/>
      <c r="FR128" s="62"/>
      <c r="FS128" s="62"/>
      <c r="FT128" s="62"/>
      <c r="FU128" s="62"/>
      <c r="FV128" s="62"/>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IF(ISBLANK(Values!E128),"","TellusRem")</f>
        <v/>
      </c>
      <c r="H129" s="1" t="str">
        <f>IF(ISBLANK(Values!E128),"",Values!$B$16)</f>
        <v/>
      </c>
      <c r="I129" s="1" t="str">
        <f>IF(ISBLANK(Values!E128),"","4730574031")</f>
        <v/>
      </c>
      <c r="J129" s="31" t="str">
        <f>IF(ISBLANK(Values!E128),"",Values!F128 )</f>
        <v/>
      </c>
      <c r="K129" s="27" t="str">
        <f>IF(IF(ISBLANK(Values!E128),"",IF(Values!J128, Values!$B$4, Values!$B$5))=0,"",IF(ISBLANK(Values!E128),"",IF(Values!J128,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c r="FP129" s="62"/>
      <c r="FQ129" s="62"/>
      <c r="FR129" s="62"/>
      <c r="FS129" s="62"/>
      <c r="FT129" s="62"/>
      <c r="FU129" s="62"/>
      <c r="FV129" s="62"/>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IF(ISBLANK(Values!E129),"","TellusRem")</f>
        <v/>
      </c>
      <c r="H130" s="1" t="str">
        <f>IF(ISBLANK(Values!E129),"",Values!$B$16)</f>
        <v/>
      </c>
      <c r="I130" s="1" t="str">
        <f>IF(ISBLANK(Values!E129),"","4730574031")</f>
        <v/>
      </c>
      <c r="J130" s="31" t="str">
        <f>IF(ISBLANK(Values!E129),"",Values!F129 )</f>
        <v/>
      </c>
      <c r="K130" s="27" t="str">
        <f>IF(IF(ISBLANK(Values!E129),"",IF(Values!J129, Values!$B$4, Values!$B$5))=0,"",IF(ISBLANK(Values!E129),"",IF(Values!J129,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c r="FP130" s="62"/>
      <c r="FQ130" s="62"/>
      <c r="FR130" s="62"/>
      <c r="FS130" s="62"/>
      <c r="FT130" s="62"/>
      <c r="FU130" s="62"/>
      <c r="FV130" s="62"/>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IF(ISBLANK(Values!E130),"","TellusRem")</f>
        <v/>
      </c>
      <c r="H131" s="1" t="str">
        <f>IF(ISBLANK(Values!E130),"",Values!$B$16)</f>
        <v/>
      </c>
      <c r="I131" s="1" t="str">
        <f>IF(ISBLANK(Values!E130),"","4730574031")</f>
        <v/>
      </c>
      <c r="J131" s="31" t="str">
        <f>IF(ISBLANK(Values!E130),"",Values!F130 )</f>
        <v/>
      </c>
      <c r="K131" s="27" t="str">
        <f>IF(IF(ISBLANK(Values!E130),"",IF(Values!J130, Values!$B$4, Values!$B$5))=0,"",IF(ISBLANK(Values!E130),"",IF(Values!J130,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c r="FP131" s="62"/>
      <c r="FQ131" s="62"/>
      <c r="FR131" s="62"/>
      <c r="FS131" s="62"/>
      <c r="FT131" s="62"/>
      <c r="FU131" s="62"/>
      <c r="FV131" s="62"/>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IF(ISBLANK(Values!E131),"","TellusRem")</f>
        <v/>
      </c>
      <c r="H132" s="1" t="str">
        <f>IF(ISBLANK(Values!E131),"",Values!$B$16)</f>
        <v/>
      </c>
      <c r="I132" s="1" t="str">
        <f>IF(ISBLANK(Values!E131),"","4730574031")</f>
        <v/>
      </c>
      <c r="J132" s="31" t="str">
        <f>IF(ISBLANK(Values!E131),"",Values!F131 )</f>
        <v/>
      </c>
      <c r="K132" s="27" t="str">
        <f>IF(IF(ISBLANK(Values!E131),"",IF(Values!J131, Values!$B$4, Values!$B$5))=0,"",IF(ISBLANK(Values!E131),"",IF(Values!J131,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c r="FP132" s="62"/>
      <c r="FQ132" s="62"/>
      <c r="FR132" s="62"/>
      <c r="FS132" s="62"/>
      <c r="FT132" s="62"/>
      <c r="FU132" s="62"/>
      <c r="FV132" s="62"/>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IF(ISBLANK(Values!E132),"","TellusRem")</f>
        <v/>
      </c>
      <c r="H133" s="1" t="str">
        <f>IF(ISBLANK(Values!E132),"",Values!$B$16)</f>
        <v/>
      </c>
      <c r="I133" s="1" t="str">
        <f>IF(ISBLANK(Values!E132),"","4730574031")</f>
        <v/>
      </c>
      <c r="J133" s="31" t="str">
        <f>IF(ISBLANK(Values!E132),"",Values!F132 )</f>
        <v/>
      </c>
      <c r="K133" s="27" t="str">
        <f>IF(IF(ISBLANK(Values!E132),"",IF(Values!J132, Values!$B$4, Values!$B$5))=0,"",IF(ISBLANK(Values!E132),"",IF(Values!J132,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c r="FP133" s="62"/>
      <c r="FQ133" s="62"/>
      <c r="FR133" s="62"/>
      <c r="FS133" s="62"/>
      <c r="FT133" s="62"/>
      <c r="FU133" s="62"/>
      <c r="FV133" s="62"/>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IF(ISBLANK(Values!E133),"","TellusRem")</f>
        <v/>
      </c>
      <c r="H134" s="1" t="str">
        <f>IF(ISBLANK(Values!E133),"",Values!$B$16)</f>
        <v/>
      </c>
      <c r="I134" s="1" t="str">
        <f>IF(ISBLANK(Values!E133),"","4730574031")</f>
        <v/>
      </c>
      <c r="J134" s="31" t="str">
        <f>IF(ISBLANK(Values!E133),"",Values!F133 )</f>
        <v/>
      </c>
      <c r="K134" s="27" t="str">
        <f>IF(IF(ISBLANK(Values!E133),"",IF(Values!J133, Values!$B$4, Values!$B$5))=0,"",IF(ISBLANK(Values!E133),"",IF(Values!J133,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c r="FP134" s="62"/>
      <c r="FQ134" s="62"/>
      <c r="FR134" s="62"/>
      <c r="FS134" s="62"/>
      <c r="FT134" s="62"/>
      <c r="FU134" s="62"/>
      <c r="FV134" s="62"/>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IF(ISBLANK(Values!E134),"","TellusRem")</f>
        <v/>
      </c>
      <c r="H135" s="1" t="str">
        <f>IF(ISBLANK(Values!E134),"",Values!$B$16)</f>
        <v/>
      </c>
      <c r="I135" s="1" t="str">
        <f>IF(ISBLANK(Values!E134),"","4730574031")</f>
        <v/>
      </c>
      <c r="J135" s="31" t="str">
        <f>IF(ISBLANK(Values!E134),"",Values!F134 )</f>
        <v/>
      </c>
      <c r="K135" s="27" t="str">
        <f>IF(IF(ISBLANK(Values!E134),"",IF(Values!J134, Values!$B$4, Values!$B$5))=0,"",IF(ISBLANK(Values!E134),"",IF(Values!J134,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c r="FP135" s="62"/>
      <c r="FQ135" s="62"/>
      <c r="FR135" s="62"/>
      <c r="FS135" s="62"/>
      <c r="FT135" s="62"/>
      <c r="FU135" s="62"/>
      <c r="FV135" s="62"/>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IF(ISBLANK(Values!E135),"","TellusRem")</f>
        <v/>
      </c>
      <c r="H136" s="1" t="str">
        <f>IF(ISBLANK(Values!E135),"",Values!$B$16)</f>
        <v/>
      </c>
      <c r="I136" s="1" t="str">
        <f>IF(ISBLANK(Values!E135),"","4730574031")</f>
        <v/>
      </c>
      <c r="J136" s="31" t="str">
        <f>IF(ISBLANK(Values!E135),"",Values!F135 )</f>
        <v/>
      </c>
      <c r="K136" s="27" t="str">
        <f>IF(IF(ISBLANK(Values!E135),"",IF(Values!J135, Values!$B$4, Values!$B$5))=0,"",IF(ISBLANK(Values!E135),"",IF(Values!J135,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c r="FP136" s="62"/>
      <c r="FQ136" s="62"/>
      <c r="FR136" s="62"/>
      <c r="FS136" s="62"/>
      <c r="FT136" s="62"/>
      <c r="FU136" s="62"/>
      <c r="FV136" s="62"/>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IF(ISBLANK(Values!E136),"","TellusRem")</f>
        <v/>
      </c>
      <c r="H137" s="1" t="str">
        <f>IF(ISBLANK(Values!E136),"",Values!$B$16)</f>
        <v/>
      </c>
      <c r="I137" s="1" t="str">
        <f>IF(ISBLANK(Values!E136),"","4730574031")</f>
        <v/>
      </c>
      <c r="J137" s="31" t="str">
        <f>IF(ISBLANK(Values!E136),"",Values!F136 )</f>
        <v/>
      </c>
      <c r="K137" s="27" t="str">
        <f>IF(IF(ISBLANK(Values!E136),"",IF(Values!J136, Values!$B$4, Values!$B$5))=0,"",IF(ISBLANK(Values!E136),"",IF(Values!J136,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c r="FP137" s="62"/>
      <c r="FQ137" s="62"/>
      <c r="FR137" s="62"/>
      <c r="FS137" s="62"/>
      <c r="FT137" s="62"/>
      <c r="FU137" s="62"/>
      <c r="FV137" s="62"/>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IF(ISBLANK(Values!E137),"","TellusRem")</f>
        <v/>
      </c>
      <c r="H138" s="1" t="str">
        <f>IF(ISBLANK(Values!E137),"",Values!$B$16)</f>
        <v/>
      </c>
      <c r="I138" s="1" t="str">
        <f>IF(ISBLANK(Values!E137),"","4730574031")</f>
        <v/>
      </c>
      <c r="J138" s="31" t="str">
        <f>IF(ISBLANK(Values!E137),"",Values!F137 )</f>
        <v/>
      </c>
      <c r="K138" s="27" t="str">
        <f>IF(IF(ISBLANK(Values!E137),"",IF(Values!J137, Values!$B$4, Values!$B$5))=0,"",IF(ISBLANK(Values!E137),"",IF(Values!J137,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c r="FP138" s="62"/>
      <c r="FQ138" s="62"/>
      <c r="FR138" s="62"/>
      <c r="FS138" s="62"/>
      <c r="FT138" s="62"/>
      <c r="FU138" s="62"/>
      <c r="FV138" s="62"/>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IF(ISBLANK(Values!E138),"","TellusRem")</f>
        <v/>
      </c>
      <c r="H139" s="1" t="str">
        <f>IF(ISBLANK(Values!E138),"",Values!$B$16)</f>
        <v/>
      </c>
      <c r="I139" s="1" t="str">
        <f>IF(ISBLANK(Values!E138),"","4730574031")</f>
        <v/>
      </c>
      <c r="J139" s="31" t="str">
        <f>IF(ISBLANK(Values!E138),"",Values!F138 )</f>
        <v/>
      </c>
      <c r="K139" s="27" t="str">
        <f>IF(IF(ISBLANK(Values!E138),"",IF(Values!J138, Values!$B$4, Values!$B$5))=0,"",IF(ISBLANK(Values!E138),"",IF(Values!J138,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c r="FP139" s="62"/>
      <c r="FQ139" s="62"/>
      <c r="FR139" s="62"/>
      <c r="FS139" s="62"/>
      <c r="FT139" s="62"/>
      <c r="FU139" s="62"/>
      <c r="FV139" s="62"/>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IF(ISBLANK(Values!E139),"","TellusRem")</f>
        <v/>
      </c>
      <c r="H140" s="1" t="str">
        <f>IF(ISBLANK(Values!E139),"",Values!$B$16)</f>
        <v/>
      </c>
      <c r="I140" s="1" t="str">
        <f>IF(ISBLANK(Values!E139),"","4730574031")</f>
        <v/>
      </c>
      <c r="J140" s="31" t="str">
        <f>IF(ISBLANK(Values!E139),"",Values!F139 )</f>
        <v/>
      </c>
      <c r="K140" s="27" t="str">
        <f>IF(IF(ISBLANK(Values!E139),"",IF(Values!J139, Values!$B$4, Values!$B$5))=0,"",IF(ISBLANK(Values!E139),"",IF(Values!J139,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c r="FP140" s="62"/>
      <c r="FQ140" s="62"/>
      <c r="FR140" s="62"/>
      <c r="FS140" s="62"/>
      <c r="FT140" s="62"/>
      <c r="FU140" s="62"/>
      <c r="FV140" s="62"/>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IF(ISBLANK(Values!E140),"","TellusRem")</f>
        <v/>
      </c>
      <c r="H141" s="1" t="str">
        <f>IF(ISBLANK(Values!E140),"",Values!$B$16)</f>
        <v/>
      </c>
      <c r="I141" s="1" t="str">
        <f>IF(ISBLANK(Values!E140),"","4730574031")</f>
        <v/>
      </c>
      <c r="J141" s="31" t="str">
        <f>IF(ISBLANK(Values!E140),"",Values!F140 )</f>
        <v/>
      </c>
      <c r="K141" s="27" t="str">
        <f>IF(IF(ISBLANK(Values!E140),"",IF(Values!J140, Values!$B$4, Values!$B$5))=0,"",IF(ISBLANK(Values!E140),"",IF(Values!J140,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c r="FP141" s="62"/>
      <c r="FQ141" s="62"/>
      <c r="FR141" s="62"/>
      <c r="FS141" s="62"/>
      <c r="FT141" s="62"/>
      <c r="FU141" s="62"/>
      <c r="FV141" s="62"/>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IF(ISBLANK(Values!E141),"","TellusRem")</f>
        <v/>
      </c>
      <c r="H142" s="1" t="str">
        <f>IF(ISBLANK(Values!E141),"",Values!$B$16)</f>
        <v/>
      </c>
      <c r="I142" s="1" t="str">
        <f>IF(ISBLANK(Values!E141),"","4730574031")</f>
        <v/>
      </c>
      <c r="J142" s="31" t="str">
        <f>IF(ISBLANK(Values!E141),"",Values!F141 )</f>
        <v/>
      </c>
      <c r="K142" s="27" t="str">
        <f>IF(IF(ISBLANK(Values!E141),"",IF(Values!J141, Values!$B$4, Values!$B$5))=0,"",IF(ISBLANK(Values!E141),"",IF(Values!J141,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c r="FP142" s="62"/>
      <c r="FQ142" s="62"/>
      <c r="FR142" s="62"/>
      <c r="FS142" s="62"/>
      <c r="FT142" s="62"/>
      <c r="FU142" s="62"/>
      <c r="FV142" s="62"/>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IF(ISBLANK(Values!E142),"","TellusRem")</f>
        <v/>
      </c>
      <c r="H143" s="1" t="str">
        <f>IF(ISBLANK(Values!E142),"",Values!$B$16)</f>
        <v/>
      </c>
      <c r="I143" s="1" t="str">
        <f>IF(ISBLANK(Values!E142),"","4730574031")</f>
        <v/>
      </c>
      <c r="J143" s="31" t="str">
        <f>IF(ISBLANK(Values!E142),"",Values!F142 )</f>
        <v/>
      </c>
      <c r="K143" s="27" t="str">
        <f>IF(IF(ISBLANK(Values!E142),"",IF(Values!J142, Values!$B$4, Values!$B$5))=0,"",IF(ISBLANK(Values!E142),"",IF(Values!J142,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c r="FP143" s="62"/>
      <c r="FQ143" s="62"/>
      <c r="FR143" s="62"/>
      <c r="FS143" s="62"/>
      <c r="FT143" s="62"/>
      <c r="FU143" s="62"/>
      <c r="FV143" s="62"/>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IF(ISBLANK(Values!E143),"","TellusRem")</f>
        <v/>
      </c>
      <c r="H144" s="1" t="str">
        <f>IF(ISBLANK(Values!E143),"",Values!$B$16)</f>
        <v/>
      </c>
      <c r="I144" s="1" t="str">
        <f>IF(ISBLANK(Values!E143),"","4730574031")</f>
        <v/>
      </c>
      <c r="J144" s="31" t="str">
        <f>IF(ISBLANK(Values!E143),"",Values!F143 )</f>
        <v/>
      </c>
      <c r="K144" s="27" t="str">
        <f>IF(IF(ISBLANK(Values!E143),"",IF(Values!J143, Values!$B$4, Values!$B$5))=0,"",IF(ISBLANK(Values!E143),"",IF(Values!J143,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c r="FP144" s="62"/>
      <c r="FQ144" s="62"/>
      <c r="FR144" s="62"/>
      <c r="FS144" s="62"/>
      <c r="FT144" s="62"/>
      <c r="FU144" s="62"/>
      <c r="FV144" s="62"/>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IF(ISBLANK(Values!E144),"","TellusRem")</f>
        <v/>
      </c>
      <c r="H145" s="1" t="str">
        <f>IF(ISBLANK(Values!E144),"",Values!$B$16)</f>
        <v/>
      </c>
      <c r="I145" s="1" t="str">
        <f>IF(ISBLANK(Values!E144),"","4730574031")</f>
        <v/>
      </c>
      <c r="J145" s="31" t="str">
        <f>IF(ISBLANK(Values!E144),"",Values!F144 )</f>
        <v/>
      </c>
      <c r="K145" s="27" t="str">
        <f>IF(IF(ISBLANK(Values!E144),"",IF(Values!J144, Values!$B$4, Values!$B$5))=0,"",IF(ISBLANK(Values!E144),"",IF(Values!J144,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c r="FP145" s="62"/>
      <c r="FQ145" s="62"/>
      <c r="FR145" s="62"/>
      <c r="FS145" s="62"/>
      <c r="FT145" s="62"/>
      <c r="FU145" s="62"/>
      <c r="FV145" s="62"/>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IF(ISBLANK(Values!E145),"","TellusRem")</f>
        <v/>
      </c>
      <c r="H146" s="1" t="str">
        <f>IF(ISBLANK(Values!E145),"",Values!$B$16)</f>
        <v/>
      </c>
      <c r="I146" s="1" t="str">
        <f>IF(ISBLANK(Values!E145),"","4730574031")</f>
        <v/>
      </c>
      <c r="J146" s="31" t="str">
        <f>IF(ISBLANK(Values!E145),"",Values!F145 )</f>
        <v/>
      </c>
      <c r="K146" s="27" t="str">
        <f>IF(IF(ISBLANK(Values!E145),"",IF(Values!J145, Values!$B$4, Values!$B$5))=0,"",IF(ISBLANK(Values!E145),"",IF(Values!J145,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c r="FP146" s="62"/>
      <c r="FQ146" s="62"/>
      <c r="FR146" s="62"/>
      <c r="FS146" s="62"/>
      <c r="FT146" s="62"/>
      <c r="FU146" s="62"/>
      <c r="FV146" s="62"/>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IF(ISBLANK(Values!E146),"","TellusRem")</f>
        <v/>
      </c>
      <c r="H147" s="1" t="str">
        <f>IF(ISBLANK(Values!E146),"",Values!$B$16)</f>
        <v/>
      </c>
      <c r="I147" s="1" t="str">
        <f>IF(ISBLANK(Values!E146),"","4730574031")</f>
        <v/>
      </c>
      <c r="J147" s="31" t="str">
        <f>IF(ISBLANK(Values!E146),"",Values!F146 )</f>
        <v/>
      </c>
      <c r="K147" s="27" t="str">
        <f>IF(IF(ISBLANK(Values!E146),"",IF(Values!J146, Values!$B$4, Values!$B$5))=0,"",IF(ISBLANK(Values!E146),"",IF(Values!J146,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c r="FP147" s="62"/>
      <c r="FQ147" s="62"/>
      <c r="FR147" s="62"/>
      <c r="FS147" s="62"/>
      <c r="FT147" s="62"/>
      <c r="FU147" s="62"/>
      <c r="FV147" s="62"/>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IF(ISBLANK(Values!E147),"","TellusRem")</f>
        <v/>
      </c>
      <c r="H148" s="1" t="str">
        <f>IF(ISBLANK(Values!E147),"",Values!$B$16)</f>
        <v/>
      </c>
      <c r="I148" s="1" t="str">
        <f>IF(ISBLANK(Values!E147),"","4730574031")</f>
        <v/>
      </c>
      <c r="J148" s="31" t="str">
        <f>IF(ISBLANK(Values!E147),"",Values!F147 )</f>
        <v/>
      </c>
      <c r="K148" s="27" t="str">
        <f>IF(IF(ISBLANK(Values!E147),"",IF(Values!J147, Values!$B$4, Values!$B$5))=0,"",IF(ISBLANK(Values!E147),"",IF(Values!J147,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c r="FP148" s="62"/>
      <c r="FQ148" s="62"/>
      <c r="FR148" s="62"/>
      <c r="FS148" s="62"/>
      <c r="FT148" s="62"/>
      <c r="FU148" s="62"/>
      <c r="FV148" s="62"/>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IF(ISBLANK(Values!E148),"","TellusRem")</f>
        <v/>
      </c>
      <c r="H149" s="1" t="str">
        <f>IF(ISBLANK(Values!E148),"",Values!$B$16)</f>
        <v/>
      </c>
      <c r="I149" s="1" t="str">
        <f>IF(ISBLANK(Values!E148),"","4730574031")</f>
        <v/>
      </c>
      <c r="J149" s="31" t="str">
        <f>IF(ISBLANK(Values!E148),"",Values!F148 )</f>
        <v/>
      </c>
      <c r="K149" s="27" t="str">
        <f>IF(IF(ISBLANK(Values!E148),"",IF(Values!J148, Values!$B$4, Values!$B$5))=0,"",IF(ISBLANK(Values!E148),"",IF(Values!J148,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c r="FP149" s="62"/>
      <c r="FQ149" s="62"/>
      <c r="FR149" s="62"/>
      <c r="FS149" s="62"/>
      <c r="FT149" s="62"/>
      <c r="FU149" s="62"/>
      <c r="FV149" s="62"/>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IF(ISBLANK(Values!E149),"","TellusRem")</f>
        <v/>
      </c>
      <c r="H150" s="1" t="str">
        <f>IF(ISBLANK(Values!E149),"",Values!$B$16)</f>
        <v/>
      </c>
      <c r="I150" s="1" t="str">
        <f>IF(ISBLANK(Values!E149),"","4730574031")</f>
        <v/>
      </c>
      <c r="J150" s="31" t="str">
        <f>IF(ISBLANK(Values!E149),"",Values!F149 )</f>
        <v/>
      </c>
      <c r="K150" s="27" t="str">
        <f>IF(IF(ISBLANK(Values!E149),"",IF(Values!J149, Values!$B$4, Values!$B$5))=0,"",IF(ISBLANK(Values!E149),"",IF(Values!J149,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IF(ISBLANK(Values!E150),"","TellusRem")</f>
        <v/>
      </c>
      <c r="H151" s="1" t="str">
        <f>IF(ISBLANK(Values!E150),"",Values!$B$16)</f>
        <v/>
      </c>
      <c r="I151" s="1" t="str">
        <f>IF(ISBLANK(Values!E150),"","4730574031")</f>
        <v/>
      </c>
      <c r="J151" s="31" t="str">
        <f>IF(ISBLANK(Values!E150),"",Values!F150 )</f>
        <v/>
      </c>
      <c r="K151" s="27" t="str">
        <f>IF(IF(ISBLANK(Values!E150),"",IF(Values!J150, Values!$B$4, Values!$B$5))=0,"",IF(ISBLANK(Values!E150),"",IF(Values!J150,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IF(ISBLANK(Values!E151),"","TellusRem")</f>
        <v/>
      </c>
      <c r="H152" s="1" t="str">
        <f>IF(ISBLANK(Values!E151),"",Values!$B$16)</f>
        <v/>
      </c>
      <c r="I152" s="1" t="str">
        <f>IF(ISBLANK(Values!E151),"","4730574031")</f>
        <v/>
      </c>
      <c r="J152" s="31" t="str">
        <f>IF(ISBLANK(Values!E151),"",Values!F151 )</f>
        <v/>
      </c>
      <c r="K152" s="27" t="str">
        <f>IF(IF(ISBLANK(Values!E151),"",IF(Values!J151, Values!$B$4, Values!$B$5))=0,"",IF(ISBLANK(Values!E151),"",IF(Values!J151,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IF(ISBLANK(Values!E152),"","TellusRem")</f>
        <v/>
      </c>
      <c r="H153" s="1" t="str">
        <f>IF(ISBLANK(Values!E152),"",Values!$B$16)</f>
        <v/>
      </c>
      <c r="I153" s="1" t="str">
        <f>IF(ISBLANK(Values!E152),"","4730574031")</f>
        <v/>
      </c>
      <c r="J153" s="31" t="str">
        <f>IF(ISBLANK(Values!E152),"",Values!F152 )</f>
        <v/>
      </c>
      <c r="K153" s="27" t="str">
        <f>IF(IF(ISBLANK(Values!E152),"",IF(Values!J152, Values!$B$4, Values!$B$5))=0,"",IF(ISBLANK(Values!E152),"",IF(Values!J152,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IF(ISBLANK(Values!E153),"","TellusRem")</f>
        <v/>
      </c>
      <c r="H154" s="1" t="str">
        <f>IF(ISBLANK(Values!E153),"",Values!$B$16)</f>
        <v/>
      </c>
      <c r="I154" s="1" t="str">
        <f>IF(ISBLANK(Values!E153),"","4730574031")</f>
        <v/>
      </c>
      <c r="J154" s="31" t="str">
        <f>IF(ISBLANK(Values!E153),"",Values!F153 )</f>
        <v/>
      </c>
      <c r="K154" s="27" t="str">
        <f>IF(IF(ISBLANK(Values!E153),"",IF(Values!J153, Values!$B$4, Values!$B$5))=0,"",IF(ISBLANK(Values!E153),"",IF(Values!J153,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IF(ISBLANK(Values!E154),"","TellusRem")</f>
        <v/>
      </c>
      <c r="H155" s="1" t="str">
        <f>IF(ISBLANK(Values!E154),"",Values!$B$16)</f>
        <v/>
      </c>
      <c r="I155" s="1" t="str">
        <f>IF(ISBLANK(Values!E154),"","4730574031")</f>
        <v/>
      </c>
      <c r="J155" s="31" t="str">
        <f>IF(ISBLANK(Values!E154),"",Values!F154 )</f>
        <v/>
      </c>
      <c r="K155" s="27" t="str">
        <f>IF(IF(ISBLANK(Values!E154),"",IF(Values!J154, Values!$B$4, Values!$B$5))=0,"",IF(ISBLANK(Values!E154),"",IF(Values!J154,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IF(ISBLANK(Values!E155),"","TellusRem")</f>
        <v/>
      </c>
      <c r="H156" s="1" t="str">
        <f>IF(ISBLANK(Values!E155),"",Values!$B$16)</f>
        <v/>
      </c>
      <c r="I156" s="1" t="str">
        <f>IF(ISBLANK(Values!E155),"","4730574031")</f>
        <v/>
      </c>
      <c r="J156" s="31" t="str">
        <f>IF(ISBLANK(Values!E155),"",Values!F155 )</f>
        <v/>
      </c>
      <c r="K156" s="27" t="str">
        <f>IF(IF(ISBLANK(Values!E155),"",IF(Values!J155, Values!$B$4, Values!$B$5))=0,"",IF(ISBLANK(Values!E155),"",IF(Values!J155,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IF(ISBLANK(Values!E156),"","TellusRem")</f>
        <v/>
      </c>
      <c r="H157" s="1" t="str">
        <f>IF(ISBLANK(Values!E156),"",Values!$B$16)</f>
        <v/>
      </c>
      <c r="I157" s="1" t="str">
        <f>IF(ISBLANK(Values!E156),"","4730574031")</f>
        <v/>
      </c>
      <c r="J157" s="31" t="str">
        <f>IF(ISBLANK(Values!E156),"",Values!F156 )</f>
        <v/>
      </c>
      <c r="K157" s="27" t="str">
        <f>IF(IF(ISBLANK(Values!E156),"",IF(Values!J156, Values!$B$4, Values!$B$5))=0,"",IF(ISBLANK(Values!E156),"",IF(Values!J156,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IF(ISBLANK(Values!E157),"","TellusRem")</f>
        <v/>
      </c>
      <c r="H158" s="1" t="str">
        <f>IF(ISBLANK(Values!E157),"",Values!$B$16)</f>
        <v/>
      </c>
      <c r="I158" s="1" t="str">
        <f>IF(ISBLANK(Values!E157),"","4730574031")</f>
        <v/>
      </c>
      <c r="J158" s="31" t="str">
        <f>IF(ISBLANK(Values!E157),"",Values!F157 )</f>
        <v/>
      </c>
      <c r="K158" s="27" t="str">
        <f>IF(IF(ISBLANK(Values!E157),"",IF(Values!J157, Values!$B$4, Values!$B$5))=0,"",IF(ISBLANK(Values!E157),"",IF(Values!J157,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IF(ISBLANK(Values!E158),"","TellusRem")</f>
        <v/>
      </c>
      <c r="H159" s="1" t="str">
        <f>IF(ISBLANK(Values!E158),"",Values!$B$16)</f>
        <v/>
      </c>
      <c r="I159" s="1" t="str">
        <f>IF(ISBLANK(Values!E158),"","4730574031")</f>
        <v/>
      </c>
      <c r="J159" s="31" t="str">
        <f>IF(ISBLANK(Values!E158),"",Values!F158 )</f>
        <v/>
      </c>
      <c r="K159" s="27" t="str">
        <f>IF(IF(ISBLANK(Values!E158),"",IF(Values!J158, Values!$B$4, Values!$B$5))=0,"",IF(ISBLANK(Values!E158),"",IF(Values!J158,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IF(ISBLANK(Values!E159),"","TellusRem")</f>
        <v/>
      </c>
      <c r="H160" s="1" t="str">
        <f>IF(ISBLANK(Values!E159),"",Values!$B$16)</f>
        <v/>
      </c>
      <c r="I160" s="1" t="str">
        <f>IF(ISBLANK(Values!E159),"","4730574031")</f>
        <v/>
      </c>
      <c r="J160" s="31" t="str">
        <f>IF(ISBLANK(Values!E159),"",Values!F159 )</f>
        <v/>
      </c>
      <c r="K160" s="27" t="str">
        <f>IF(IF(ISBLANK(Values!E159),"",IF(Values!J159, Values!$B$4, Values!$B$5))=0,"",IF(ISBLANK(Values!E159),"",IF(Values!J159,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IF(ISBLANK(Values!E160),"","TellusRem")</f>
        <v/>
      </c>
      <c r="H161" s="1" t="str">
        <f>IF(ISBLANK(Values!E160),"",Values!$B$16)</f>
        <v/>
      </c>
      <c r="I161" s="1" t="str">
        <f>IF(ISBLANK(Values!E160),"","4730574031")</f>
        <v/>
      </c>
      <c r="J161" s="31" t="str">
        <f>IF(ISBLANK(Values!E160),"",Values!F160 )</f>
        <v/>
      </c>
      <c r="K161" s="27" t="str">
        <f>IF(IF(ISBLANK(Values!E160),"",IF(Values!J160, Values!$B$4, Values!$B$5))=0,"",IF(ISBLANK(Values!E160),"",IF(Values!J160,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IF(ISBLANK(Values!E161),"","TellusRem")</f>
        <v/>
      </c>
      <c r="H162" s="1" t="str">
        <f>IF(ISBLANK(Values!E161),"",Values!$B$16)</f>
        <v/>
      </c>
      <c r="I162" s="1" t="str">
        <f>IF(ISBLANK(Values!E161),"","4730574031")</f>
        <v/>
      </c>
      <c r="J162" s="31" t="str">
        <f>IF(ISBLANK(Values!E161),"",Values!F161 )</f>
        <v/>
      </c>
      <c r="K162" s="27" t="str">
        <f>IF(IF(ISBLANK(Values!E161),"",IF(Values!J161, Values!$B$4, Values!$B$5))=0,"",IF(ISBLANK(Values!E161),"",IF(Values!J161,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IF(ISBLANK(Values!E162),"","TellusRem")</f>
        <v/>
      </c>
      <c r="H163" s="1" t="str">
        <f>IF(ISBLANK(Values!E162),"",Values!$B$16)</f>
        <v/>
      </c>
      <c r="I163" s="1" t="str">
        <f>IF(ISBLANK(Values!E162),"","4730574031")</f>
        <v/>
      </c>
      <c r="J163" s="31" t="str">
        <f>IF(ISBLANK(Values!E162),"",Values!F162 )</f>
        <v/>
      </c>
      <c r="K163" s="27" t="str">
        <f>IF(IF(ISBLANK(Values!E162),"",IF(Values!J162, Values!$B$4, Values!$B$5))=0,"",IF(ISBLANK(Values!E162),"",IF(Values!J162,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IF(ISBLANK(Values!E163),"","TellusRem")</f>
        <v/>
      </c>
      <c r="H164" s="1" t="str">
        <f>IF(ISBLANK(Values!E163),"",Values!$B$16)</f>
        <v/>
      </c>
      <c r="I164" s="1" t="str">
        <f>IF(ISBLANK(Values!E163),"","4730574031")</f>
        <v/>
      </c>
      <c r="J164" s="31" t="str">
        <f>IF(ISBLANK(Values!E163),"",Values!F163 )</f>
        <v/>
      </c>
      <c r="K164" s="27" t="str">
        <f>IF(IF(ISBLANK(Values!E163),"",IF(Values!J163, Values!$B$4, Values!$B$5))=0,"",IF(ISBLANK(Values!E163),"",IF(Values!J163,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IF(ISBLANK(Values!E164),"","TellusRem")</f>
        <v/>
      </c>
      <c r="H165" s="1" t="str">
        <f>IF(ISBLANK(Values!E164),"",Values!$B$16)</f>
        <v/>
      </c>
      <c r="I165" s="1" t="str">
        <f>IF(ISBLANK(Values!E164),"","4730574031")</f>
        <v/>
      </c>
      <c r="J165" s="31" t="str">
        <f>IF(ISBLANK(Values!E164),"",Values!F164 )</f>
        <v/>
      </c>
      <c r="K165" s="27" t="str">
        <f>IF(IF(ISBLANK(Values!E164),"",IF(Values!J164, Values!$B$4, Values!$B$5))=0,"",IF(ISBLANK(Values!E164),"",IF(Values!J164,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IF(ISBLANK(Values!E165),"","TellusRem")</f>
        <v/>
      </c>
      <c r="H166" s="1" t="str">
        <f>IF(ISBLANK(Values!E165),"",Values!$B$16)</f>
        <v/>
      </c>
      <c r="I166" s="1" t="str">
        <f>IF(ISBLANK(Values!E165),"","4730574031")</f>
        <v/>
      </c>
      <c r="J166" s="31" t="str">
        <f>IF(ISBLANK(Values!E165),"",Values!F165 )</f>
        <v/>
      </c>
      <c r="K166" s="27" t="str">
        <f>IF(IF(ISBLANK(Values!E165),"",IF(Values!J165, Values!$B$4, Values!$B$5))=0,"",IF(ISBLANK(Values!E165),"",IF(Values!J165,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IF(ISBLANK(Values!E166),"","TellusRem")</f>
        <v/>
      </c>
      <c r="H167" s="1" t="str">
        <f>IF(ISBLANK(Values!E166),"",Values!$B$16)</f>
        <v/>
      </c>
      <c r="I167" s="1" t="str">
        <f>IF(ISBLANK(Values!E166),"","4730574031")</f>
        <v/>
      </c>
      <c r="J167" s="31" t="str">
        <f>IF(ISBLANK(Values!E166),"",Values!F166 )</f>
        <v/>
      </c>
      <c r="K167" s="27" t="str">
        <f>IF(IF(ISBLANK(Values!E166),"",IF(Values!J166, Values!$B$4, Values!$B$5))=0,"",IF(ISBLANK(Values!E166),"",IF(Values!J166,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IF(ISBLANK(Values!E167),"","TellusRem")</f>
        <v/>
      </c>
      <c r="H168" s="1" t="str">
        <f>IF(ISBLANK(Values!E167),"",Values!$B$16)</f>
        <v/>
      </c>
      <c r="I168" s="1" t="str">
        <f>IF(ISBLANK(Values!E167),"","4730574031")</f>
        <v/>
      </c>
      <c r="J168" s="31" t="str">
        <f>IF(ISBLANK(Values!E167),"",Values!F167 )</f>
        <v/>
      </c>
      <c r="K168" s="27" t="str">
        <f>IF(IF(ISBLANK(Values!E167),"",IF(Values!J167, Values!$B$4, Values!$B$5))=0,"",IF(ISBLANK(Values!E167),"",IF(Values!J167,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IF(ISBLANK(Values!E168),"","TellusRem")</f>
        <v/>
      </c>
      <c r="H169" s="1" t="str">
        <f>IF(ISBLANK(Values!E168),"",Values!$B$16)</f>
        <v/>
      </c>
      <c r="I169" s="1" t="str">
        <f>IF(ISBLANK(Values!E168),"","4730574031")</f>
        <v/>
      </c>
      <c r="J169" s="31" t="str">
        <f>IF(ISBLANK(Values!E168),"",Values!F168 )</f>
        <v/>
      </c>
      <c r="K169" s="27" t="str">
        <f>IF(IF(ISBLANK(Values!E168),"",IF(Values!J168, Values!$B$4, Values!$B$5))=0,"",IF(ISBLANK(Values!E168),"",IF(Values!J168,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IF(ISBLANK(Values!E169),"","TellusRem")</f>
        <v/>
      </c>
      <c r="H170" s="1" t="str">
        <f>IF(ISBLANK(Values!E169),"",Values!$B$16)</f>
        <v/>
      </c>
      <c r="I170" s="1" t="str">
        <f>IF(ISBLANK(Values!E169),"","4730574031")</f>
        <v/>
      </c>
      <c r="J170" s="31" t="str">
        <f>IF(ISBLANK(Values!E169),"",Values!F169 )</f>
        <v/>
      </c>
      <c r="K170" s="27" t="str">
        <f>IF(IF(ISBLANK(Values!E169),"",IF(Values!J169, Values!$B$4, Values!$B$5))=0,"",IF(ISBLANK(Values!E169),"",IF(Values!J169,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IF(ISBLANK(Values!E170),"","TellusRem")</f>
        <v/>
      </c>
      <c r="H171" s="1" t="str">
        <f>IF(ISBLANK(Values!E170),"",Values!$B$16)</f>
        <v/>
      </c>
      <c r="I171" s="1" t="str">
        <f>IF(ISBLANK(Values!E170),"","4730574031")</f>
        <v/>
      </c>
      <c r="J171" s="31" t="str">
        <f>IF(ISBLANK(Values!E170),"",Values!F170 )</f>
        <v/>
      </c>
      <c r="K171" s="27" t="str">
        <f>IF(IF(ISBLANK(Values!E170),"",IF(Values!J170, Values!$B$4, Values!$B$5))=0,"",IF(ISBLANK(Values!E170),"",IF(Values!J170,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IF(ISBLANK(Values!E171),"","TellusRem")</f>
        <v/>
      </c>
      <c r="H172" s="1" t="str">
        <f>IF(ISBLANK(Values!E171),"",Values!$B$16)</f>
        <v/>
      </c>
      <c r="I172" s="1" t="str">
        <f>IF(ISBLANK(Values!E171),"","4730574031")</f>
        <v/>
      </c>
      <c r="J172" s="31" t="str">
        <f>IF(ISBLANK(Values!E171),"",Values!F171 )</f>
        <v/>
      </c>
      <c r="K172" s="27" t="str">
        <f>IF(IF(ISBLANK(Values!E171),"",IF(Values!J171, Values!$B$4, Values!$B$5))=0,"",IF(ISBLANK(Values!E171),"",IF(Values!J171,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IF(ISBLANK(Values!E172),"","TellusRem")</f>
        <v/>
      </c>
      <c r="H173" s="1" t="str">
        <f>IF(ISBLANK(Values!E172),"",Values!$B$16)</f>
        <v/>
      </c>
      <c r="I173" s="1" t="str">
        <f>IF(ISBLANK(Values!E172),"","4730574031")</f>
        <v/>
      </c>
      <c r="J173" s="31" t="str">
        <f>IF(ISBLANK(Values!E172),"",Values!F172 )</f>
        <v/>
      </c>
      <c r="K173" s="27" t="str">
        <f>IF(IF(ISBLANK(Values!E172),"",IF(Values!J172, Values!$B$4, Values!$B$5))=0,"",IF(ISBLANK(Values!E172),"",IF(Values!J172,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IF(ISBLANK(Values!E173),"","TellusRem")</f>
        <v/>
      </c>
      <c r="H174" s="1" t="str">
        <f>IF(ISBLANK(Values!E173),"",Values!$B$16)</f>
        <v/>
      </c>
      <c r="I174" s="1" t="str">
        <f>IF(ISBLANK(Values!E173),"","4730574031")</f>
        <v/>
      </c>
      <c r="J174" s="31" t="str">
        <f>IF(ISBLANK(Values!E173),"",Values!F173 )</f>
        <v/>
      </c>
      <c r="K174" s="27" t="str">
        <f>IF(IF(ISBLANK(Values!E173),"",IF(Values!J173, Values!$B$4, Values!$B$5))=0,"",IF(ISBLANK(Values!E173),"",IF(Values!J173,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IF(ISBLANK(Values!E174),"","TellusRem")</f>
        <v/>
      </c>
      <c r="H175" s="1" t="str">
        <f>IF(ISBLANK(Values!E174),"",Values!$B$16)</f>
        <v/>
      </c>
      <c r="I175" s="1" t="str">
        <f>IF(ISBLANK(Values!E174),"","4730574031")</f>
        <v/>
      </c>
      <c r="J175" s="31" t="str">
        <f>IF(ISBLANK(Values!E174),"",Values!F174 )</f>
        <v/>
      </c>
      <c r="K175" s="27" t="str">
        <f>IF(IF(ISBLANK(Values!E174),"",IF(Values!J174, Values!$B$4, Values!$B$5))=0,"",IF(ISBLANK(Values!E174),"",IF(Values!J174,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IF(ISBLANK(Values!E175),"","TellusRem")</f>
        <v/>
      </c>
      <c r="H176" s="1" t="str">
        <f>IF(ISBLANK(Values!E175),"",Values!$B$16)</f>
        <v/>
      </c>
      <c r="I176" s="1" t="str">
        <f>IF(ISBLANK(Values!E175),"","4730574031")</f>
        <v/>
      </c>
      <c r="J176" s="31" t="str">
        <f>IF(ISBLANK(Values!E175),"",Values!F175 )</f>
        <v/>
      </c>
      <c r="K176" s="27" t="str">
        <f>IF(IF(ISBLANK(Values!E175),"",IF(Values!J175, Values!$B$4, Values!$B$5))=0,"",IF(ISBLANK(Values!E175),"",IF(Values!J175,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IF(ISBLANK(Values!E176),"","TellusRem")</f>
        <v/>
      </c>
      <c r="H177" s="1" t="str">
        <f>IF(ISBLANK(Values!E176),"",Values!$B$16)</f>
        <v/>
      </c>
      <c r="I177" s="1" t="str">
        <f>IF(ISBLANK(Values!E176),"","4730574031")</f>
        <v/>
      </c>
      <c r="J177" s="31" t="str">
        <f>IF(ISBLANK(Values!E176),"",Values!F176 )</f>
        <v/>
      </c>
      <c r="K177" s="27" t="str">
        <f>IF(IF(ISBLANK(Values!E176),"",IF(Values!J176, Values!$B$4, Values!$B$5))=0,"",IF(ISBLANK(Values!E176),"",IF(Values!J176,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IF(ISBLANK(Values!E177),"","TellusRem")</f>
        <v/>
      </c>
      <c r="H178" s="1" t="str">
        <f>IF(ISBLANK(Values!E177),"",Values!$B$16)</f>
        <v/>
      </c>
      <c r="I178" s="1" t="str">
        <f>IF(ISBLANK(Values!E177),"","4730574031")</f>
        <v/>
      </c>
      <c r="J178" s="31" t="str">
        <f>IF(ISBLANK(Values!E177),"",Values!F177 )</f>
        <v/>
      </c>
      <c r="K178" s="27" t="str">
        <f>IF(IF(ISBLANK(Values!E177),"",IF(Values!J177, Values!$B$4, Values!$B$5))=0,"",IF(ISBLANK(Values!E177),"",IF(Values!J177,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IF(ISBLANK(Values!E178),"","TellusRem")</f>
        <v/>
      </c>
      <c r="H179" s="1" t="str">
        <f>IF(ISBLANK(Values!E178),"",Values!$B$16)</f>
        <v/>
      </c>
      <c r="I179" s="1" t="str">
        <f>IF(ISBLANK(Values!E178),"","4730574031")</f>
        <v/>
      </c>
      <c r="J179" s="31" t="str">
        <f>IF(ISBLANK(Values!E178),"",Values!F178 )</f>
        <v/>
      </c>
      <c r="K179" s="27" t="str">
        <f>IF(IF(ISBLANK(Values!E178),"",IF(Values!J178, Values!$B$4, Values!$B$5))=0,"",IF(ISBLANK(Values!E178),"",IF(Values!J178,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IF(ISBLANK(Values!E179),"","TellusRem")</f>
        <v/>
      </c>
      <c r="H180" s="1" t="str">
        <f>IF(ISBLANK(Values!E179),"",Values!$B$16)</f>
        <v/>
      </c>
      <c r="I180" s="1" t="str">
        <f>IF(ISBLANK(Values!E179),"","4730574031")</f>
        <v/>
      </c>
      <c r="J180" s="31" t="str">
        <f>IF(ISBLANK(Values!E179),"",Values!F179 )</f>
        <v/>
      </c>
      <c r="K180" s="27" t="str">
        <f>IF(IF(ISBLANK(Values!E179),"",IF(Values!J179, Values!$B$4, Values!$B$5))=0,"",IF(ISBLANK(Values!E179),"",IF(Values!J179,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IF(ISBLANK(Values!E180),"","TellusRem")</f>
        <v/>
      </c>
      <c r="H181" s="1" t="str">
        <f>IF(ISBLANK(Values!E180),"",Values!$B$16)</f>
        <v/>
      </c>
      <c r="I181" s="1" t="str">
        <f>IF(ISBLANK(Values!E180),"","4730574031")</f>
        <v/>
      </c>
      <c r="J181" s="31" t="str">
        <f>IF(ISBLANK(Values!E180),"",Values!F180 )</f>
        <v/>
      </c>
      <c r="K181" s="27" t="str">
        <f>IF(IF(ISBLANK(Values!E180),"",IF(Values!J180, Values!$B$4, Values!$B$5))=0,"",IF(ISBLANK(Values!E180),"",IF(Values!J180,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IF(ISBLANK(Values!E181),"","TellusRem")</f>
        <v/>
      </c>
      <c r="H182" s="1" t="str">
        <f>IF(ISBLANK(Values!E181),"",Values!$B$16)</f>
        <v/>
      </c>
      <c r="I182" s="1" t="str">
        <f>IF(ISBLANK(Values!E181),"","4730574031")</f>
        <v/>
      </c>
      <c r="J182" s="31" t="str">
        <f>IF(ISBLANK(Values!E181),"",Values!F181 )</f>
        <v/>
      </c>
      <c r="K182" s="27" t="str">
        <f>IF(IF(ISBLANK(Values!E181),"",IF(Values!J181, Values!$B$4, Values!$B$5))=0,"",IF(ISBLANK(Values!E181),"",IF(Values!J181,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IF(ISBLANK(Values!E182),"","TellusRem")</f>
        <v/>
      </c>
      <c r="H183" s="1" t="str">
        <f>IF(ISBLANK(Values!E182),"",Values!$B$16)</f>
        <v/>
      </c>
      <c r="I183" s="1" t="str">
        <f>IF(ISBLANK(Values!E182),"","4730574031")</f>
        <v/>
      </c>
      <c r="J183" s="31" t="str">
        <f>IF(ISBLANK(Values!E182),"",Values!F182 )</f>
        <v/>
      </c>
      <c r="K183" s="27" t="str">
        <f>IF(IF(ISBLANK(Values!E182),"",IF(Values!J182, Values!$B$4, Values!$B$5))=0,"",IF(ISBLANK(Values!E182),"",IF(Values!J182,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IF(ISBLANK(Values!E183),"","TellusRem")</f>
        <v/>
      </c>
      <c r="H184" s="1" t="str">
        <f>IF(ISBLANK(Values!E183),"",Values!$B$16)</f>
        <v/>
      </c>
      <c r="I184" s="1" t="str">
        <f>IF(ISBLANK(Values!E183),"","4730574031")</f>
        <v/>
      </c>
      <c r="J184" s="31" t="str">
        <f>IF(ISBLANK(Values!E183),"",Values!F183 &amp; " variations")</f>
        <v/>
      </c>
      <c r="K184" s="27" t="str">
        <f>IF(IF(ISBLANK(Values!E183),"",IF(Values!J183, Values!$B$4, Values!$B$5))=0,"",IF(ISBLANK(Values!E183),"",IF(Values!J183,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IF(ISBLANK(Values!E184),"","TellusRem")</f>
        <v/>
      </c>
      <c r="H185" s="1" t="str">
        <f>IF(ISBLANK(Values!E184),"",Values!$B$16)</f>
        <v/>
      </c>
      <c r="I185" s="1" t="str">
        <f>IF(ISBLANK(Values!E184),"","4730574031")</f>
        <v/>
      </c>
      <c r="J185" s="31" t="str">
        <f>IF(ISBLANK(Values!E184),"",Values!F184 &amp; " variations")</f>
        <v/>
      </c>
      <c r="K185" s="27" t="str">
        <f>IF(IF(ISBLANK(Values!E184),"",IF(Values!J184, Values!$B$4, Values!$B$5))=0,"",IF(ISBLANK(Values!E184),"",IF(Values!J184,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IF(ISBLANK(Values!E185),"","TellusRem")</f>
        <v/>
      </c>
      <c r="H186" s="1" t="str">
        <f>IF(ISBLANK(Values!E185),"",Values!$B$16)</f>
        <v/>
      </c>
      <c r="I186" s="1" t="str">
        <f>IF(ISBLANK(Values!E185),"","4730574031")</f>
        <v/>
      </c>
      <c r="J186" s="31" t="str">
        <f>IF(ISBLANK(Values!E185),"",Values!F185 &amp; " variations")</f>
        <v/>
      </c>
      <c r="K186" s="27" t="str">
        <f>IF(IF(ISBLANK(Values!E185),"",IF(Values!J185, Values!$B$4, Values!$B$5))=0,"",IF(ISBLANK(Values!E185),"",IF(Values!J185,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IF(IF(ISBLANK(Values!E186),"",IF(Values!J186, Values!$B$4, Values!$B$5))=0,"",IF(ISBLANK(Values!E186),"",IF(Values!J186,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IF(IF(ISBLANK(Values!E187),"",IF(Values!J187, Values!$B$4, Values!$B$5))=0,"",IF(ISBLANK(Values!E187),"",IF(Values!J187,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IF(IF(ISBLANK(Values!E188),"",IF(Values!J188, Values!$B$4, Values!$B$5))=0,"",IF(ISBLANK(Values!E188),"",IF(Values!J188,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IF(IF(ISBLANK(Values!E189),"",IF(Values!J189, Values!$B$4, Values!$B$5))=0,"",IF(ISBLANK(Values!E189),"",IF(Values!J189,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IF(IF(ISBLANK(Values!E190),"",IF(Values!J190, Values!$B$4, Values!$B$5))=0,"",IF(ISBLANK(Values!E190),"",IF(Values!J190,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IF(IF(ISBLANK(Values!E191),"",IF(Values!J191, Values!$B$4, Values!$B$5))=0,"",IF(ISBLANK(Values!E191),"",IF(Values!J191,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IF(IF(ISBLANK(Values!E192),"",IF(Values!J192, Values!$B$4, Values!$B$5))=0,"",IF(ISBLANK(Values!E192),"",IF(Values!J192,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IF(IF(ISBLANK(Values!E193),"",IF(Values!J193, Values!$B$4, Values!$B$5))=0,"",IF(ISBLANK(Values!E193),"",IF(Values!J193,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IF(IF(ISBLANK(Values!E194),"",IF(Values!J194, Values!$B$4, Values!$B$5))=0,"",IF(ISBLANK(Values!E194),"",IF(Values!J194,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IF(IF(ISBLANK(Values!E195),"",IF(Values!J195, Values!$B$4, Values!$B$5))=0,"",IF(ISBLANK(Values!E195),"",IF(Values!J195,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IF(IF(ISBLANK(Values!E196),"",IF(Values!J196, Values!$B$4, Values!$B$5))=0,"",IF(ISBLANK(Values!E196),"",IF(Values!J196,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IF(IF(ISBLANK(Values!E197),"",IF(Values!J197, Values!$B$4, Values!$B$5))=0,"",IF(ISBLANK(Values!E197),"",IF(Values!J197,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IF(IF(ISBLANK(Values!E198),"",IF(Values!J198, Values!$B$4, Values!$B$5))=0,"",IF(ISBLANK(Values!E198),"",IF(Values!J198,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IF(IF(ISBLANK(Values!E199),"",IF(Values!J199, Values!$B$4, Values!$B$5))=0,"",IF(ISBLANK(Values!E199),"",IF(Values!J199,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IF(IF(ISBLANK(Values!E200),"",IF(Values!J200, Values!$B$4, Values!$B$5))=0,"",IF(ISBLANK(Values!E200),"",IF(Values!J200,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IF(IF(ISBLANK(Values!E201),"",IF(Values!J201, Values!$B$4, Values!$B$5))=0,"",IF(ISBLANK(Values!E201),"",IF(Values!J201,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IF(IF(ISBLANK(Values!E202),"",IF(Values!J202, Values!$B$4, Values!$B$5))=0,"",IF(ISBLANK(Values!E202),"",IF(Values!J202,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IF(IF(ISBLANK(Values!E203),"",IF(Values!J203, Values!$B$4, Values!$B$5))=0,"",IF(ISBLANK(Values!E203),"",IF(Values!J203,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K205" s="27" t="str">
        <f>IF(IF(ISBLANK(Values!E204),"",IF(Values!J204, Values!$B$4, Values!$B$5))=0,"",IF(ISBLANK(Values!E204),"",IF(Values!J204, Values!$B$4, Values!$B$5)))</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K206" s="27" t="str">
        <f>IF(IF(ISBLANK(Values!E205),"",IF(Values!J205, Values!$B$4, Values!$B$5))=0,"",IF(ISBLANK(Values!E205),"",IF(Values!J205, Values!$B$4, Values!$B$5)))</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K207" s="27" t="str">
        <f>IF(IF(ISBLANK(Values!E206),"",IF(Values!J206, Values!$B$4, Values!$B$5))=0,"",IF(ISBLANK(Values!E206),"",IF(Values!J206, Values!$B$4, Values!$B$5)))</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K208" s="27" t="str">
        <f>IF(IF(ISBLANK(Values!E207),"",IF(Values!J207, Values!$B$4, Values!$B$5))=0,"",IF(ISBLANK(Values!E207),"",IF(Values!J207, Values!$B$4, Values!$B$5)))</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K209" s="27" t="str">
        <f>IF(IF(ISBLANK(Values!E208),"",IF(Values!J208, Values!$B$4, Values!$B$5))=0,"",IF(ISBLANK(Values!E208),"",IF(Values!J208, Values!$B$4, Values!$B$5)))</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K210" s="27" t="str">
        <f>IF(IF(ISBLANK(Values!E209),"",IF(Values!J209, Values!$B$4, Values!$B$5))=0,"",IF(ISBLANK(Values!E209),"",IF(Values!J209, Values!$B$4, Values!$B$5)))</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K211" s="27" t="str">
        <f>IF(IF(ISBLANK(Values!E210),"",IF(Values!J210, Values!$B$4, Values!$B$5))=0,"",IF(ISBLANK(Values!E210),"",IF(Values!J210, Values!$B$4, Values!$B$5)))</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K212" s="27" t="str">
        <f>IF(IF(ISBLANK(Values!E211),"",IF(Values!J211, Values!$B$4, Values!$B$5))=0,"",IF(ISBLANK(Values!E211),"",IF(Values!J211, Values!$B$4, Values!$B$5)))</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K213" s="27" t="str">
        <f>IF(IF(ISBLANK(Values!E212),"",IF(Values!J212, Values!$B$4, Values!$B$5))=0,"",IF(ISBLANK(Values!E212),"",IF(Values!J212, Values!$B$4, Values!$B$5)))</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K214" s="27" t="str">
        <f>IF(IF(ISBLANK(Values!E213),"",IF(Values!J213, Values!$B$4, Values!$B$5))=0,"",IF(ISBLANK(Values!E213),"",IF(Values!J213, Values!$B$4, Values!$B$5)))</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35" priority="8">
      <formula>IF(LEN(A4)&gt;0,1,0)</formula>
    </cfRule>
    <cfRule type="expression" dxfId="534" priority="9">
      <formula>IF(VLOOKUP($A$3,#NAME?,MATCH($A4,#NAME?,0)+1,0)&gt;0,1,0)</formula>
    </cfRule>
    <cfRule type="expression" dxfId="533" priority="12">
      <formula>AND(IF(IFERROR(VLOOKUP($A$3,#NAME?,MATCH($A4,#NAME?,0)+1,0),0)&gt;0,0,1),IF(IFERROR(VLOOKUP($A$3,#NAME?,MATCH($A4,#NAME?,0)+1,0),0)&gt;0,0,1),IF(IFERROR(VLOOKUP($A$3,#NAME?,MATCH($A4,#NAME?,0)+1,0),0)&gt;0,0,1),IF(IFERROR(MATCH($A4,#NAME?,0),0)&gt;0,1,0))</formula>
    </cfRule>
  </conditionalFormatting>
  <conditionalFormatting sqref="B4">
    <cfRule type="expression" dxfId="532" priority="990">
      <formula>IF(LEN(B4)&gt;0,1,0)</formula>
    </cfRule>
    <cfRule type="expression" dxfId="531" priority="991">
      <formula>IF(VLOOKUP($B$3,#NAME?,MATCH($A4,#NAME?,0)+1,0)&gt;0,1,0)</formula>
    </cfRule>
    <cfRule type="expression" dxfId="530" priority="994">
      <formula>AND(IF(IFERROR(VLOOKUP($B$3,#NAME?,MATCH($A4,#NAME?,0)+1,0),0)&gt;0,0,1),IF(IFERROR(VLOOKUP($B$3,#NAME?,MATCH($A4,#NAME?,0)+1,0),0)&gt;0,0,1),IF(IFERROR(VLOOKUP($B$3,#NAME?,MATCH($A4,#NAME?,0)+1,0),0)&gt;0,0,1),IF(IFERROR(MATCH($A4,#NAME?,0),0)&gt;0,1,0))</formula>
    </cfRule>
  </conditionalFormatting>
  <conditionalFormatting sqref="B5:B1048576">
    <cfRule type="expression" dxfId="529" priority="17">
      <formula>AND(IF(IFERROR(VLOOKUP($B$3,#NAME?,MATCH($A4,#NAME?,0)+1,0),0)&gt;0,0,1),IF(IFERROR(VLOOKUP($B$3,#NAME?,MATCH($A4,#NAME?,0)+1,0),0)&gt;0,0,1),IF(IFERROR(VLOOKUP($B$3,#NAME?,MATCH($A4,#NAME?,0)+1,0),0)&gt;0,0,1),IF(IFERROR(MATCH($A4,#NAME?,0),0)&gt;0,1,0))</formula>
    </cfRule>
    <cfRule type="expression" dxfId="528" priority="13">
      <formula>IF(LEN(B4)&gt;0,1,0)</formula>
    </cfRule>
    <cfRule type="expression" dxfId="527" priority="14">
      <formula>IF(VLOOKUP($B$3,#NAME?,MATCH($A4,#NAME?,0)+1,0)&gt;0,1,0)</formula>
    </cfRule>
  </conditionalFormatting>
  <conditionalFormatting sqref="C4:C204">
    <cfRule type="expression" dxfId="526" priority="996">
      <formula>IF(VLOOKUP($C$3,#NAME?,MATCH($A4,#NAME?,0)+1,0)&gt;0,1,0)</formula>
    </cfRule>
    <cfRule type="expression" dxfId="525" priority="999">
      <formula>AND(IF(IFERROR(VLOOKUP($C$3,#NAME?,MATCH($A4,#NAME?,0)+1,0),0)&gt;0,0,1),IF(IFERROR(VLOOKUP($C$3,#NAME?,MATCH($A4,#NAME?,0)+1,0),0)&gt;0,0,1),IF(IFERROR(VLOOKUP($C$3,#NAME?,MATCH($A4,#NAME?,0)+1,0),0)&gt;0,0,1),IF(IFERROR(MATCH($A4,#NAME?,0),0)&gt;0,1,0))</formula>
    </cfRule>
    <cfRule type="expression" dxfId="524" priority="995">
      <formula>IF(LEN(C4)&gt;0,1,0)</formula>
    </cfRule>
  </conditionalFormatting>
  <conditionalFormatting sqref="C5:C1048576">
    <cfRule type="expression" dxfId="523" priority="18">
      <formula>IF(LEN(C5)&gt;0,1,0)</formula>
    </cfRule>
    <cfRule type="expression" dxfId="522" priority="19">
      <formula>IF(VLOOKUP($C$3,#NAME?,MATCH($A5,#NAME?,0)+1,0)&gt;0,1,0)</formula>
    </cfRule>
    <cfRule type="expression" dxfId="521" priority="22">
      <formula>AND(IF(IFERROR(VLOOKUP($C$3,#NAME?,MATCH($A5,#NAME?,0)+1,0),0)&gt;0,0,1),IF(IFERROR(VLOOKUP($C$3,#NAME?,MATCH($A5,#NAME?,0)+1,0),0)&gt;0,0,1),IF(IFERROR(VLOOKUP($C$3,#NAME?,MATCH($A5,#NAME?,0)+1,0),0)&gt;0,0,1),IF(IFERROR(MATCH($A5,#NAME?,0),0)&gt;0,1,0))</formula>
    </cfRule>
  </conditionalFormatting>
  <conditionalFormatting sqref="D4:D1048576">
    <cfRule type="expression" dxfId="520" priority="24">
      <formula>IF(VLOOKUP($D$3,#NAME?,MATCH($A4,#NAME?,0)+1,0)&gt;0,1,0)</formula>
    </cfRule>
    <cfRule type="expression" dxfId="519" priority="27">
      <formula>AND(IF(IFERROR(VLOOKUP($D$3,#NAME?,MATCH($A4,#NAME?,0)+1,0),0)&gt;0,0,1),IF(IFERROR(VLOOKUP($D$3,#NAME?,MATCH($A4,#NAME?,0)+1,0),0)&gt;0,0,1),IF(IFERROR(VLOOKUP($D$3,#NAME?,MATCH($A4,#NAME?,0)+1,0),0)&gt;0,0,1),IF(IFERROR(MATCH($A4,#NAME?,0),0)&gt;0,1,0))</formula>
    </cfRule>
  </conditionalFormatting>
  <conditionalFormatting sqref="D4:E1048576">
    <cfRule type="expression" dxfId="518" priority="23">
      <formula>IF(LEN(D4)&gt;0,1,0)</formula>
    </cfRule>
  </conditionalFormatting>
  <conditionalFormatting sqref="E4:E1048576">
    <cfRule type="expression" dxfId="517" priority="29">
      <formula>IF(VLOOKUP($E$3,#NAME?,MATCH($A4,#NAME?,0)+1,0)&gt;0,1,0)</formula>
    </cfRule>
    <cfRule type="expression" dxfId="516" priority="32">
      <formula>AND(IF(IFERROR(VLOOKUP($E$3,#NAME?,MATCH($A4,#NAME?,0)+1,0),0)&gt;0,0,1),IF(IFERROR(VLOOKUP($E$3,#NAME?,MATCH($A4,#NAME?,0)+1,0),0)&gt;0,0,1),IF(IFERROR(VLOOKUP($E$3,#NAME?,MATCH($A4,#NAME?,0)+1,0),0)&gt;0,0,1),IF(IFERROR(MATCH($A4,#NAME?,0),0)&gt;0,1,0))</formula>
    </cfRule>
  </conditionalFormatting>
  <conditionalFormatting sqref="F4:F243">
    <cfRule type="expression" dxfId="515" priority="1014">
      <formula>AND(IF(IFERROR(VLOOKUP($F$3,#NAME?,MATCH($A4,#NAME?,0)+1,0),0)&gt;0,0,1),IF(IFERROR(VLOOKUP($F$3,#NAME?,MATCH($A4,#NAME?,0)+1,0),0)&gt;0,0,1),IF(IFERROR(VLOOKUP($F$3,#NAME?,MATCH($A4,#NAME?,0)+1,0),0)&gt;0,0,1),IF(IFERROR(MATCH($A4,#NAME?,0),0)&gt;0,1,0))</formula>
    </cfRule>
    <cfRule type="expression" dxfId="514" priority="1011">
      <formula>IF(VLOOKUP($F$3,#NAME?,MATCH($A4,#NAME?,0)+1,0)&gt;0,1,0)</formula>
    </cfRule>
    <cfRule type="expression" dxfId="513" priority="1010">
      <formula>IF(LEN(F4)&gt;0,1,0)</formula>
    </cfRule>
  </conditionalFormatting>
  <conditionalFormatting sqref="F5:F1048576">
    <cfRule type="expression" dxfId="512" priority="34">
      <formula>IF(VLOOKUP($F$3,#NAME?,MATCH($A5,#NAME?,0)+1,0)&gt;0,1,0)</formula>
    </cfRule>
    <cfRule type="expression" dxfId="511" priority="37">
      <formula>AND(IF(IFERROR(VLOOKUP($F$3,#NAME?,MATCH($A5,#NAME?,0)+1,0),0)&gt;0,0,1),IF(IFERROR(VLOOKUP($F$3,#NAME?,MATCH($A5,#NAME?,0)+1,0),0)&gt;0,0,1),IF(IFERROR(VLOOKUP($F$3,#NAME?,MATCH($A5,#NAME?,0)+1,0),0)&gt;0,0,1),IF(IFERROR(MATCH($A5,#NAME?,0),0)&gt;0,1,0))</formula>
    </cfRule>
  </conditionalFormatting>
  <conditionalFormatting sqref="F5:G1048576">
    <cfRule type="expression" dxfId="510" priority="33">
      <formula>IF(LEN(F5)&gt;0,1,0)</formula>
    </cfRule>
  </conditionalFormatting>
  <conditionalFormatting sqref="G4:G204">
    <cfRule type="expression" dxfId="509" priority="1015">
      <formula>IF(LEN(G4)&gt;0,1,0)</formula>
    </cfRule>
    <cfRule type="expression" dxfId="508" priority="1019">
      <formula>AND(IF(IFERROR(VLOOKUP($G$3,#NAME?,MATCH($A4,#NAME?,0)+1,0),0)&gt;0,0,1),IF(IFERROR(VLOOKUP($G$3,#NAME?,MATCH($A4,#NAME?,0)+1,0),0)&gt;0,0,1),IF(IFERROR(VLOOKUP($G$3,#NAME?,MATCH($A4,#NAME?,0)+1,0),0)&gt;0,0,1),IF(IFERROR(MATCH($A4,#NAME?,0),0)&gt;0,1,0))</formula>
    </cfRule>
    <cfRule type="expression" dxfId="507" priority="1016">
      <formula>IF(VLOOKUP($G$3,#NAME?,MATCH($A4,#NAME?,0)+1,0)&gt;0,1,0)</formula>
    </cfRule>
  </conditionalFormatting>
  <conditionalFormatting sqref="G5:G1048576">
    <cfRule type="expression" dxfId="506" priority="42">
      <formula>AND(IF(IFERROR(VLOOKUP($G$3,#NAME?,MATCH($A5,#NAME?,0)+1,0),0)&gt;0,0,1),IF(IFERROR(VLOOKUP($G$3,#NAME?,MATCH($A5,#NAME?,0)+1,0),0)&gt;0,0,1),IF(IFERROR(VLOOKUP($G$3,#NAME?,MATCH($A5,#NAME?,0)+1,0),0)&gt;0,0,1),IF(IFERROR(MATCH($A5,#NAME?,0),0)&gt;0,1,0))</formula>
    </cfRule>
    <cfRule type="expression" dxfId="505" priority="39">
      <formula>IF(VLOOKUP($G$3,#NAME?,MATCH($A5,#NAME?,0)+1,0)&gt;0,1,0)</formula>
    </cfRule>
  </conditionalFormatting>
  <conditionalFormatting sqref="H4:I1048576">
    <cfRule type="expression" dxfId="504" priority="47">
      <formula>AND(IF(IFERROR(VLOOKUP($H$3,#NAME?,MATCH($A4,#NAME?,0)+1,0),0)&gt;0,0,1),IF(IFERROR(VLOOKUP($H$3,#NAME?,MATCH($A4,#NAME?,0)+1,0),0)&gt;0,0,1),IF(IFERROR(VLOOKUP($H$3,#NAME?,MATCH($A4,#NAME?,0)+1,0),0)&gt;0,0,1),IF(IFERROR(MATCH($A4,#NAME?,0),0)&gt;0,1,0))</formula>
    </cfRule>
    <cfRule type="expression" dxfId="503" priority="44">
      <formula>IF(VLOOKUP($H$3,#NAME?,MATCH($A4,#NAME?,0)+1,0)&gt;0,1,0)</formula>
    </cfRule>
  </conditionalFormatting>
  <conditionalFormatting sqref="H4:J1048576">
    <cfRule type="expression" dxfId="502" priority="43">
      <formula>IF(LEN(H4)&gt;0,1,0)</formula>
    </cfRule>
  </conditionalFormatting>
  <conditionalFormatting sqref="J4">
    <cfRule type="expression" dxfId="501" priority="1029">
      <formula>AND(IF(IFERROR(VLOOKUP($B$3,#NAME?,MATCH($A4,#NAME?,0)+1,0),0)&gt;0,0,1),IF(IFERROR(VLOOKUP($B$3,#NAME?,MATCH($A4,#NAME?,0)+1,0),0)&gt;0,0,1),IF(IFERROR(VLOOKUP($B$3,#NAME?,MATCH($A4,#NAME?,0)+1,0),0)&gt;0,0,1),IF(IFERROR(MATCH($A4,#NAME?,0),0)&gt;0,1,0))</formula>
    </cfRule>
    <cfRule type="expression" dxfId="500" priority="1026">
      <formula>IF(VLOOKUP($B$3,#NAME?,MATCH($A4,#NAME?,0)+1,0)&gt;0,1,0)</formula>
    </cfRule>
  </conditionalFormatting>
  <conditionalFormatting sqref="J5:J1048576">
    <cfRule type="expression" dxfId="499" priority="52">
      <formula>AND(IF(IFERROR(VLOOKUP($J$3,#NAME?,MATCH($A5,#NAME?,0)+1,0),0)&gt;0,0,1),IF(IFERROR(VLOOKUP($J$3,#NAME?,MATCH($A5,#NAME?,0)+1,0),0)&gt;0,0,1),IF(IFERROR(VLOOKUP($J$3,#NAME?,MATCH($A5,#NAME?,0)+1,0),0)&gt;0,0,1),IF(IFERROR(MATCH($A5,#NAME?,0),0)&gt;0,1,0))</formula>
    </cfRule>
    <cfRule type="expression" dxfId="498" priority="49">
      <formula>IF(VLOOKUP($J$3,#NAME?,MATCH($A5,#NAME?,0)+1,0)&gt;0,1,0)</formula>
    </cfRule>
  </conditionalFormatting>
  <conditionalFormatting sqref="K4:K214 FO150:FO204">
    <cfRule type="expression" dxfId="497" priority="1034">
      <formula>AND(IF(IFERROR(VLOOKUP($K$3,#NAME?,MATCH($A4,#NAME?,0)+1,0),0)&gt;0,0,1),IF(IFERROR(VLOOKUP($K$3,#NAME?,MATCH($A4,#NAME?,0)+1,0),0)&gt;0,0,1),IF(IFERROR(VLOOKUP($K$3,#NAME?,MATCH($A4,#NAME?,0)+1,0),0)&gt;0,0,1),IF(IFERROR(MATCH($A4,#NAME?,0),0)&gt;0,1,0))</formula>
    </cfRule>
  </conditionalFormatting>
  <conditionalFormatting sqref="K5:K1048576 FO150:FO204">
    <cfRule type="expression" dxfId="496" priority="53">
      <formula>IF(LEN(K5)&gt;0,1,0)</formula>
    </cfRule>
    <cfRule type="expression" dxfId="495" priority="57">
      <formula>AND(IF(IFERROR(VLOOKUP($K$3,#NAME?,MATCH($A5,#NAME?,0)+1,0),0)&gt;0,0,1),IF(IFERROR(VLOOKUP($K$3,#NAME?,MATCH($A5,#NAME?,0)+1,0),0)&gt;0,0,1),IF(IFERROR(VLOOKUP($K$3,#NAME?,MATCH($A5,#NAME?,0)+1,0),0)&gt;0,0,1),IF(IFERROR(MATCH($A5,#NAME?,0),0)&gt;0,1,0))</formula>
    </cfRule>
    <cfRule type="expression" dxfId="494" priority="54">
      <formula>IF(VLOOKUP($K$3,#NAME?,MATCH($A5,#NAME?,0)+1,0)&gt;0,1,0)</formula>
    </cfRule>
  </conditionalFormatting>
  <conditionalFormatting sqref="L4:L204">
    <cfRule type="expression" dxfId="493" priority="1039">
      <formula>AND(IF(IFERROR(VLOOKUP($L$3,#NAME?,MATCH($A4,#NAME?,0)+1,0),0)&gt;0,0,1),IF(IFERROR(VLOOKUP($L$3,#NAME?,MATCH($A4,#NAME?,0)+1,0),0)&gt;0,0,1),IF(IFERROR(VLOOKUP($L$3,#NAME?,MATCH($A4,#NAME?,0)+1,0),0)&gt;0,0,1),IF(IFERROR(MATCH($A4,#NAME?,0),0)&gt;0,1,0))</formula>
    </cfRule>
    <cfRule type="expression" dxfId="492" priority="1036">
      <formula>IF(VLOOKUP($L$3,#NAME?,MATCH($A4,#NAME?,0)+1,0)&gt;0,1,0)</formula>
    </cfRule>
  </conditionalFormatting>
  <conditionalFormatting sqref="L5:L1048576">
    <cfRule type="expression" dxfId="491" priority="59">
      <formula>IF(VLOOKUP($L$3,#NAME?,MATCH($A5,#NAME?,0)+1,0)&gt;0,1,0)</formula>
    </cfRule>
    <cfRule type="expression" dxfId="490" priority="58">
      <formula>IF(LEN(L6)&gt;0,1,0)</formula>
    </cfRule>
    <cfRule type="expression" dxfId="489" priority="62">
      <formula>AND(IF(IFERROR(VLOOKUP($L$3,#NAME?,MATCH($A5,#NAME?,0)+1,0),0)&gt;0,0,1),IF(IFERROR(VLOOKUP($L$3,#NAME?,MATCH($A5,#NAME?,0)+1,0),0)&gt;0,0,1),IF(IFERROR(VLOOKUP($L$3,#NAME?,MATCH($A5,#NAME?,0)+1,0),0)&gt;0,0,1),IF(IFERROR(MATCH($A5,#NAME?,0),0)&gt;0,1,0))</formula>
    </cfRule>
  </conditionalFormatting>
  <conditionalFormatting sqref="L4:M204">
    <cfRule type="expression" dxfId="488" priority="1035">
      <formula>IF(LEN(L4)&gt;0,1,0)</formula>
    </cfRule>
  </conditionalFormatting>
  <conditionalFormatting sqref="M4:M204 N5:U5 O6:U122 N6:N204">
    <cfRule type="expression" dxfId="487"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6" priority="67">
      <formula>AND(IF(IFERROR(VLOOKUP($M$3,#NAME?,MATCH($A5,#NAME?,0)+1,0),0)&gt;0,0,1),IF(IFERROR(VLOOKUP($M$3,#NAME?,MATCH($A5,#NAME?,0)+1,0),0)&gt;0,0,1),IF(IFERROR(VLOOKUP($M$3,#NAME?,MATCH($A5,#NAME?,0)+1,0),0)&gt;0,0,1),IF(IFERROR(MATCH($A5,#NAME?,0),0)&gt;0,1,0))</formula>
    </cfRule>
    <cfRule type="expression" dxfId="485" priority="64">
      <formula>IF(VLOOKUP($M$3,#NAME?,MATCH($A5,#NAME?,0)+1,0)&gt;0,1,0)</formula>
    </cfRule>
    <cfRule type="expression" dxfId="484" priority="63">
      <formula>IF(LEN(M5)&gt;0,1,0)</formula>
    </cfRule>
  </conditionalFormatting>
  <conditionalFormatting sqref="N4 N7:N1048576">
    <cfRule type="expression" dxfId="483"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82" priority="69">
      <formula>IF(VLOOKUP($N$3,#NAME?,MATCH($A4,#NAME?,0)+1,0)&gt;0,1,0)</formula>
    </cfRule>
  </conditionalFormatting>
  <conditionalFormatting sqref="N7:O1048576 N4:V4">
    <cfRule type="expression" dxfId="481" priority="68">
      <formula>IF(LEN(N4)&gt;0,1,0)</formula>
    </cfRule>
  </conditionalFormatting>
  <conditionalFormatting sqref="O4 V5:V122 O7:O1048576 P123:V131">
    <cfRule type="expression" dxfId="480"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79" priority="74">
      <formula>IF(VLOOKUP($O$3,#NAME?,MATCH($A4,#NAME?,0)+1,0)&gt;0,1,0)</formula>
    </cfRule>
  </conditionalFormatting>
  <conditionalFormatting sqref="O6:U122 N6:N204 M4:M204 N5:U5">
    <cfRule type="expression" dxfId="478" priority="1046">
      <formula>IF(VLOOKUP($M$3,#NAME?,MATCH($A4,#NAME?,0)+1,0)&gt;0,1,0)</formula>
    </cfRule>
  </conditionalFormatting>
  <conditionalFormatting sqref="O6:U122 N6:N204 N5:U5">
    <cfRule type="expression" dxfId="477" priority="1045">
      <formula>IF(LEN(N5)&gt;0,1,0)</formula>
    </cfRule>
  </conditionalFormatting>
  <conditionalFormatting sqref="P4 P7:P1048576">
    <cfRule type="expression" dxfId="476"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5" priority="79">
      <formula>IF(VLOOKUP($P$3,#NAME?,MATCH($A4,#NAME?,0)+1,0)&gt;0,1,0)</formula>
    </cfRule>
  </conditionalFormatting>
  <conditionalFormatting sqref="P7:V1048576">
    <cfRule type="expression" dxfId="474" priority="78">
      <formula>IF(LEN(P7)&gt;0,1,0)</formula>
    </cfRule>
  </conditionalFormatting>
  <conditionalFormatting sqref="Q4 Q7:Q1048576">
    <cfRule type="expression" dxfId="473"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72" priority="84">
      <formula>IF(VLOOKUP($Q$3,#NAME?,MATCH($A4,#NAME?,0)+1,0)&gt;0,1,0)</formula>
    </cfRule>
  </conditionalFormatting>
  <conditionalFormatting sqref="R4 R7:R1048576">
    <cfRule type="expression" dxfId="471"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70" priority="89">
      <formula>IF(VLOOKUP($R$3,#NAME?,MATCH($A4,#NAME?,0)+1,0)&gt;0,1,0)</formula>
    </cfRule>
  </conditionalFormatting>
  <conditionalFormatting sqref="S4 S7:S1048576">
    <cfRule type="expression" dxfId="469"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68" priority="94">
      <formula>IF(VLOOKUP($S$3,#NAME?,MATCH($A4,#NAME?,0)+1,0)&gt;0,1,0)</formula>
    </cfRule>
  </conditionalFormatting>
  <conditionalFormatting sqref="T4 T7:T1048576">
    <cfRule type="expression" dxfId="467"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6" priority="99">
      <formula>IF(VLOOKUP($T$3,#NAME?,MATCH($A4,#NAME?,0)+1,0)&gt;0,1,0)</formula>
    </cfRule>
  </conditionalFormatting>
  <conditionalFormatting sqref="U4 U7:U1048576">
    <cfRule type="expression" dxfId="465"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64" priority="104">
      <formula>IF(VLOOKUP($U$3,#NAME?,MATCH($A4,#NAME?,0)+1,0)&gt;0,1,0)</formula>
    </cfRule>
  </conditionalFormatting>
  <conditionalFormatting sqref="V4 V7:V1048576">
    <cfRule type="expression" dxfId="463"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62" priority="73">
      <formula>IF(LEN(P5)&gt;0,1,0)</formula>
    </cfRule>
  </conditionalFormatting>
  <conditionalFormatting sqref="V7:V1048576 V4">
    <cfRule type="expression" dxfId="461" priority="109">
      <formula>IF(VLOOKUP($V$3,#NAME?,MATCH($A4,#NAME?,0)+1,0)&gt;0,1,0)</formula>
    </cfRule>
  </conditionalFormatting>
  <conditionalFormatting sqref="W4:W204">
    <cfRule type="expression" dxfId="460" priority="1051">
      <formula>IF(VLOOKUP($N$3,#NAME?,MATCH($A4,#NAME?,0)+1,0)&gt;0,1,0)</formula>
    </cfRule>
    <cfRule type="expression" dxfId="459"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58" priority="117">
      <formula>AND(IF(IFERROR(VLOOKUP($W$3,#NAME?,MATCH($A5,#NAME?,0)+1,0),0)&gt;0,0,1),IF(IFERROR(VLOOKUP($W$3,#NAME?,MATCH($A5,#NAME?,0)+1,0),0)&gt;0,0,1),IF(IFERROR(VLOOKUP($W$3,#NAME?,MATCH($A5,#NAME?,0)+1,0),0)&gt;0,0,1),IF(IFERROR(MATCH($A5,#NAME?,0),0)&gt;0,1,0))</formula>
    </cfRule>
    <cfRule type="expression" dxfId="457" priority="114">
      <formula>IF(VLOOKUP($W$3,#NAME?,MATCH($A5,#NAME?,0)+1,0)&gt;0,1,0)</formula>
    </cfRule>
  </conditionalFormatting>
  <conditionalFormatting sqref="W4:X204">
    <cfRule type="expression" dxfId="456" priority="1050">
      <formula>IF(LEN(W4)&gt;0,1,0)</formula>
    </cfRule>
  </conditionalFormatting>
  <conditionalFormatting sqref="W5:Z1048576">
    <cfRule type="expression" dxfId="455" priority="113">
      <formula>IF(LEN(W5)&gt;0,1,0)</formula>
    </cfRule>
  </conditionalFormatting>
  <conditionalFormatting sqref="X4">
    <cfRule type="expression" dxfId="454" priority="1056">
      <formula>IF(VLOOKUP($O$3,#NAME?,MATCH($A4,#NAME?,0)+1,0)&gt;0,1,0)</formula>
    </cfRule>
    <cfRule type="expression" dxfId="453" priority="1059">
      <formula>AND(IF(IFERROR(VLOOKUP($O$3,#NAME?,MATCH($A4,#NAME?,0)+1,0),0)&gt;0,0,1),IF(IFERROR(VLOOKUP($O$3,#NAME?,MATCH($A4,#NAME?,0)+1,0),0)&gt;0,0,1),IF(IFERROR(VLOOKUP($O$3,#NAME?,MATCH($A4,#NAME?,0)+1,0),0)&gt;0,0,1),IF(IFERROR(MATCH($A4,#NAME?,0),0)&gt;0,1,0))</formula>
    </cfRule>
  </conditionalFormatting>
  <conditionalFormatting sqref="X5:X204">
    <cfRule type="expression" dxfId="452" priority="1076">
      <formula>IF(VLOOKUP($B$3,#NAME?,MATCH($A5,#NAME?,0)+1,0)&gt;0,1,0)</formula>
    </cfRule>
    <cfRule type="expression" dxfId="451" priority="1079">
      <formula>AND(IF(IFERROR(VLOOKUP($B$3,#NAME?,MATCH($A5,#NAME?,0)+1,0),0)&gt;0,0,1),IF(IFERROR(VLOOKUP($B$3,#NAME?,MATCH($A5,#NAME?,0)+1,0),0)&gt;0,0,1),IF(IFERROR(VLOOKUP($B$3,#NAME?,MATCH($A5,#NAME?,0)+1,0),0)&gt;0,0,1),IF(IFERROR(MATCH($A5,#NAME?,0),0)&gt;0,1,0))</formula>
    </cfRule>
  </conditionalFormatting>
  <conditionalFormatting sqref="X5:X1048576">
    <cfRule type="expression" dxfId="450" priority="122">
      <formula>AND(IF(IFERROR(VLOOKUP($X$3,#NAME?,MATCH($A5,#NAME?,0)+1,0),0)&gt;0,0,1),IF(IFERROR(VLOOKUP($X$3,#NAME?,MATCH($A5,#NAME?,0)+1,0),0)&gt;0,0,1),IF(IFERROR(VLOOKUP($X$3,#NAME?,MATCH($A5,#NAME?,0)+1,0),0)&gt;0,0,1),IF(IFERROR(MATCH($A5,#NAME?,0),0)&gt;0,1,0))</formula>
    </cfRule>
    <cfRule type="expression" dxfId="449" priority="119">
      <formula>IF(VLOOKUP($X$3,#NAME?,MATCH($A5,#NAME?,0)+1,0)&gt;0,1,0)</formula>
    </cfRule>
  </conditionalFormatting>
  <conditionalFormatting sqref="Y5:Y1048576">
    <cfRule type="expression" dxfId="448" priority="127">
      <formula>AND(IF(IFERROR(VLOOKUP($Y$3,#NAME?,MATCH($A5,#NAME?,0)+1,0),0)&gt;0,0,1),IF(IFERROR(VLOOKUP($Y$3,#NAME?,MATCH($A5,#NAME?,0)+1,0),0)&gt;0,0,1),IF(IFERROR(VLOOKUP($Y$3,#NAME?,MATCH($A5,#NAME?,0)+1,0),0)&gt;0,0,1),IF(IFERROR(MATCH($A5,#NAME?,0),0)&gt;0,1,0))</formula>
    </cfRule>
    <cfRule type="expression" dxfId="447" priority="124">
      <formula>IF(VLOOKUP($Y$3,#NAME?,MATCH($A5,#NAME?,0)+1,0)&gt;0,1,0)</formula>
    </cfRule>
  </conditionalFormatting>
  <conditionalFormatting sqref="Z4:Z204">
    <cfRule type="expression" dxfId="446" priority="1064">
      <formula>AND(IF(IFERROR(VLOOKUP($Q$3,#NAME?,MATCH($A4,#NAME?,0)+1,0),0)&gt;0,0,1),IF(IFERROR(VLOOKUP($Q$3,#NAME?,MATCH($A4,#NAME?,0)+1,0),0)&gt;0,0,1),IF(IFERROR(VLOOKUP($Q$3,#NAME?,MATCH($A4,#NAME?,0)+1,0),0)&gt;0,0,1),IF(IFERROR(MATCH($A4,#NAME?,0),0)&gt;0,1,0))</formula>
    </cfRule>
    <cfRule type="expression" dxfId="445" priority="1061">
      <formula>IF(VLOOKUP($Q$3,#NAME?,MATCH($A4,#NAME?,0)+1,0)&gt;0,1,0)</formula>
    </cfRule>
    <cfRule type="expression" dxfId="444" priority="1060">
      <formula>IF(LEN(Z4)&gt;0,1,0)</formula>
    </cfRule>
  </conditionalFormatting>
  <conditionalFormatting sqref="Z5:Z1048576">
    <cfRule type="expression" dxfId="443" priority="129">
      <formula>IF(VLOOKUP($Z$3,#NAME?,MATCH($A5,#NAME?,0)+1,0)&gt;0,1,0)</formula>
    </cfRule>
    <cfRule type="expression" dxfId="442"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441" priority="133">
      <formula>IF(LEN(AA4)&gt;0,1,0)</formula>
    </cfRule>
    <cfRule type="expression" dxfId="440" priority="134">
      <formula>IF(VLOOKUP($AA$3,#NAME?,MATCH($A4,#NAME?,0)+1,0)&gt;0,1,0)</formula>
    </cfRule>
    <cfRule type="expression" dxfId="439" priority="137">
      <formula>AND(IF(IFERROR(VLOOKUP($AA$3,#NAME?,MATCH($A4,#NAME?,0)+1,0),0)&gt;0,0,1),IF(IFERROR(VLOOKUP($AA$3,#NAME?,MATCH($A4,#NAME?,0)+1,0),0)&gt;0,0,1),IF(IFERROR(VLOOKUP($AA$3,#NAME?,MATCH($A4,#NAME?,0)+1,0),0)&gt;0,0,1),IF(IFERROR(MATCH($A4,#NAME?,0),0)&gt;0,1,0))</formula>
    </cfRule>
  </conditionalFormatting>
  <conditionalFormatting sqref="AB4 AB7:AB1048576">
    <cfRule type="expression" dxfId="438" priority="138">
      <formula>IF(LEN(AB4)&gt;0,1,0)</formula>
    </cfRule>
    <cfRule type="expression" dxfId="437" priority="139">
      <formula>IF(VLOOKUP($AB$3,#NAME?,MATCH($A4,#NAME?,0)+1,0)&gt;0,1,0)</formula>
    </cfRule>
    <cfRule type="expression" dxfId="436" priority="142">
      <formula>AND(IF(IFERROR(VLOOKUP($AB$3,#NAME?,MATCH($A4,#NAME?,0)+1,0),0)&gt;0,0,1),IF(IFERROR(VLOOKUP($AB$3,#NAME?,MATCH($A4,#NAME?,0)+1,0),0)&gt;0,0,1),IF(IFERROR(VLOOKUP($AB$3,#NAME?,MATCH($A4,#NAME?,0)+1,0),0)&gt;0,0,1),IF(IFERROR(MATCH($A4,#NAME?,0),0)&gt;0,1,0))</formula>
    </cfRule>
  </conditionalFormatting>
  <conditionalFormatting sqref="AB5:AB204 AC4 AC7:AC1048576">
    <cfRule type="expression" dxfId="435" priority="146">
      <formula>IF(VLOOKUP($AC$3,#NAME?,MATCH(#REF!,#NAME?,0)+1,0)&gt;0,1,0)</formula>
    </cfRule>
    <cfRule type="expression" dxfId="434" priority="145">
      <formula>IF(VLOOKUP($AC$3,#NAME?,MATCH(#REF!,#NAME?,0)+1,0)&gt;0,1,0)</formula>
    </cfRule>
    <cfRule type="expression" dxfId="433" priority="144">
      <formula>IF(VLOOKUP($AC$3,#NAME?,MATCH(#REF!,#NAME?,0)+1,0)&gt;0,1,0)</formula>
    </cfRule>
    <cfRule type="expression" dxfId="432" priority="143">
      <formula>IF(LEN(#REF!)&gt;0,1,0)</formula>
    </cfRule>
  </conditionalFormatting>
  <conditionalFormatting sqref="AC4 AB5:AB204 AC7:AC1048576">
    <cfRule type="expression" dxfId="431"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30" priority="149">
      <formula>IF(VLOOKUP($AD$3,#NAME?,MATCH($A4,#NAME?,0)+1,0)&gt;0,1,0)</formula>
    </cfRule>
    <cfRule type="expression" dxfId="429" priority="152">
      <formula>AND(IF(IFERROR(VLOOKUP($AD$3,#NAME?,MATCH($A4,#NAME?,0)+1,0),0)&gt;0,0,1),IF(IFERROR(VLOOKUP($AD$3,#NAME?,MATCH($A4,#NAME?,0)+1,0),0)&gt;0,0,1),IF(IFERROR(VLOOKUP($AD$3,#NAME?,MATCH($A4,#NAME?,0)+1,0),0)&gt;0,0,1),IF(IFERROR(MATCH($A4,#NAME?,0),0)&gt;0,1,0))</formula>
    </cfRule>
  </conditionalFormatting>
  <conditionalFormatting sqref="AD4:AI1048576">
    <cfRule type="expression" dxfId="428" priority="148">
      <formula>IF(LEN(AD4)&gt;0,1,0)</formula>
    </cfRule>
  </conditionalFormatting>
  <conditionalFormatting sqref="AE4:AE1048576">
    <cfRule type="expression" dxfId="427" priority="154">
      <formula>IF(VLOOKUP($AE$3,#NAME?,MATCH($A4,#NAME?,0)+1,0)&gt;0,1,0)</formula>
    </cfRule>
    <cfRule type="expression" dxfId="426"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425" priority="159">
      <formula>IF(VLOOKUP($AF$3,#NAME?,MATCH($A4,#NAME?,0)+1,0)&gt;0,1,0)</formula>
    </cfRule>
    <cfRule type="expression" dxfId="424"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423" priority="164">
      <formula>IF(VLOOKUP($AG$3,#NAME?,MATCH($A4,#NAME?,0)+1,0)&gt;0,1,0)</formula>
    </cfRule>
    <cfRule type="expression" dxfId="422"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421" priority="169">
      <formula>IF(VLOOKUP($AH$3,#NAME?,MATCH($A4,#NAME?,0)+1,0)&gt;0,1,0)</formula>
    </cfRule>
    <cfRule type="expression" dxfId="420"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419" priority="177">
      <formula>AND(IF(IFERROR(VLOOKUP($AI$3,#NAME?,MATCH($A4,#NAME?,0)+1,0),0)&gt;0,0,1),IF(IFERROR(VLOOKUP($AI$3,#NAME?,MATCH($A4,#NAME?,0)+1,0),0)&gt;0,0,1),IF(IFERROR(VLOOKUP($AI$3,#NAME?,MATCH($A4,#NAME?,0)+1,0),0)&gt;0,0,1),IF(IFERROR(MATCH($A4,#NAME?,0),0)&gt;0,1,0))</formula>
    </cfRule>
    <cfRule type="expression" dxfId="418" priority="174">
      <formula>IF(VLOOKUP($AI$3,#NAME?,MATCH($A4,#NAME?,0)+1,0)&gt;0,1,0)</formula>
    </cfRule>
  </conditionalFormatting>
  <conditionalFormatting sqref="AJ4 AJ7:AJ1048576">
    <cfRule type="expression" dxfId="417" priority="178">
      <formula>IF(LEN(AJ4)&gt;0,1,0)</formula>
    </cfRule>
    <cfRule type="expression" dxfId="416" priority="179">
      <formula>IF(VLOOKUP($AJ$3,#NAME?,MATCH($A4,#NAME?,0)+1,0)&gt;0,1,0)</formula>
    </cfRule>
    <cfRule type="expression" dxfId="415"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414" priority="184">
      <formula>IF(VLOOKUP($AK$3,#NAME?,MATCH($A4,#NAME?,0)+1,0)&gt;0,1,0)</formula>
    </cfRule>
    <cfRule type="expression" dxfId="413"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412" priority="183">
      <formula>IF(LEN(AK4)&gt;0,1,0)</formula>
    </cfRule>
  </conditionalFormatting>
  <conditionalFormatting sqref="AL4:AL1048576">
    <cfRule type="expression" dxfId="411" priority="192">
      <formula>AND(IF(IFERROR(VLOOKUP($AL$3,#NAME?,MATCH($A4,#NAME?,0)+1,0),0)&gt;0,0,1),IF(IFERROR(VLOOKUP($AL$3,#NAME?,MATCH($A4,#NAME?,0)+1,0),0)&gt;0,0,1),IF(IFERROR(VLOOKUP($AL$3,#NAME?,MATCH($A4,#NAME?,0)+1,0),0)&gt;0,0,1),IF(IFERROR(MATCH($A4,#NAME?,0),0)&gt;0,1,0))</formula>
    </cfRule>
    <cfRule type="expression" dxfId="410" priority="189">
      <formula>IF(VLOOKUP($AL$3,#NAME?,MATCH($A4,#NAME?,0)+1,0)&gt;0,1,0)</formula>
    </cfRule>
  </conditionalFormatting>
  <conditionalFormatting sqref="AM4:AM1048576">
    <cfRule type="expression" dxfId="409" priority="197">
      <formula>AND(IF(IFERROR(VLOOKUP($AM$3,#NAME?,MATCH($A4,#NAME?,0)+1,0),0)&gt;0,0,1),IF(IFERROR(VLOOKUP($AM$3,#NAME?,MATCH($A4,#NAME?,0)+1,0),0)&gt;0,0,1),IF(IFERROR(VLOOKUP($AM$3,#NAME?,MATCH($A4,#NAME?,0)+1,0),0)&gt;0,0,1),IF(IFERROR(MATCH($A4,#NAME?,0),0)&gt;0,1,0))</formula>
    </cfRule>
    <cfRule type="expression" dxfId="408" priority="194">
      <formula>IF(VLOOKUP($AM$3,#NAME?,MATCH($A4,#NAME?,0)+1,0)&gt;0,1,0)</formula>
    </cfRule>
  </conditionalFormatting>
  <conditionalFormatting sqref="AN4:AN1048576">
    <cfRule type="expression" dxfId="407" priority="202">
      <formula>AND(IF(IFERROR(VLOOKUP($AN$3,#NAME?,MATCH($A4,#NAME?,0)+1,0),0)&gt;0,0,1),IF(IFERROR(VLOOKUP($AN$3,#NAME?,MATCH($A4,#NAME?,0)+1,0),0)&gt;0,0,1),IF(IFERROR(VLOOKUP($AN$3,#NAME?,MATCH($A4,#NAME?,0)+1,0),0)&gt;0,0,1),IF(IFERROR(MATCH($A4,#NAME?,0),0)&gt;0,1,0))</formula>
    </cfRule>
    <cfRule type="expression" dxfId="406" priority="199">
      <formula>IF(VLOOKUP($AN$3,#NAME?,MATCH($A4,#NAME?,0)+1,0)&gt;0,1,0)</formula>
    </cfRule>
  </conditionalFormatting>
  <conditionalFormatting sqref="AO4:AO1048576">
    <cfRule type="expression" dxfId="405" priority="207">
      <formula>AND(IF(IFERROR(VLOOKUP($AO$3,#NAME?,MATCH($A4,#NAME?,0)+1,0),0)&gt;0,0,1),IF(IFERROR(VLOOKUP($AO$3,#NAME?,MATCH($A4,#NAME?,0)+1,0),0)&gt;0,0,1),IF(IFERROR(VLOOKUP($AO$3,#NAME?,MATCH($A4,#NAME?,0)+1,0),0)&gt;0,0,1),IF(IFERROR(MATCH($A4,#NAME?,0),0)&gt;0,1,0))</formula>
    </cfRule>
    <cfRule type="expression" dxfId="404" priority="204">
      <formula>IF(VLOOKUP($AO$3,#NAME?,MATCH($A4,#NAME?,0)+1,0)&gt;0,1,0)</formula>
    </cfRule>
  </conditionalFormatting>
  <conditionalFormatting sqref="AP4:AP1048576">
    <cfRule type="expression" dxfId="403" priority="212">
      <formula>AND(IF(IFERROR(VLOOKUP($AP$3,#NAME?,MATCH($A4,#NAME?,0)+1,0),0)&gt;0,0,1),IF(IFERROR(VLOOKUP($AP$3,#NAME?,MATCH($A4,#NAME?,0)+1,0),0)&gt;0,0,1),IF(IFERROR(VLOOKUP($AP$3,#NAME?,MATCH($A4,#NAME?,0)+1,0),0)&gt;0,0,1),IF(IFERROR(MATCH($A4,#NAME?,0),0)&gt;0,1,0))</formula>
    </cfRule>
    <cfRule type="expression" dxfId="402" priority="209">
      <formula>IF(VLOOKUP($AP$3,#NAME?,MATCH($A4,#NAME?,0)+1,0)&gt;0,1,0)</formula>
    </cfRule>
  </conditionalFormatting>
  <conditionalFormatting sqref="AQ4:AQ1048576">
    <cfRule type="expression" dxfId="401" priority="217">
      <formula>AND(IF(IFERROR(VLOOKUP($AQ$3,#NAME?,MATCH($A4,#NAME?,0)+1,0),0)&gt;0,0,1),IF(IFERROR(VLOOKUP($AQ$3,#NAME?,MATCH($A4,#NAME?,0)+1,0),0)&gt;0,0,1),IF(IFERROR(VLOOKUP($AQ$3,#NAME?,MATCH($A4,#NAME?,0)+1,0),0)&gt;0,0,1),IF(IFERROR(MATCH($A4,#NAME?,0),0)&gt;0,1,0))</formula>
    </cfRule>
    <cfRule type="expression" dxfId="400" priority="214">
      <formula>IF(VLOOKUP($AQ$3,#NAME?,MATCH($A4,#NAME?,0)+1,0)&gt;0,1,0)</formula>
    </cfRule>
  </conditionalFormatting>
  <conditionalFormatting sqref="AR4:AR1048576">
    <cfRule type="expression" dxfId="399" priority="222">
      <formula>AND(IF(IFERROR(VLOOKUP($AR$3,#NAME?,MATCH($A4,#NAME?,0)+1,0),0)&gt;0,0,1),IF(IFERROR(VLOOKUP($AR$3,#NAME?,MATCH($A4,#NAME?,0)+1,0),0)&gt;0,0,1),IF(IFERROR(VLOOKUP($AR$3,#NAME?,MATCH($A4,#NAME?,0)+1,0),0)&gt;0,0,1),IF(IFERROR(MATCH($A4,#NAME?,0),0)&gt;0,1,0))</formula>
    </cfRule>
    <cfRule type="expression" dxfId="398" priority="219">
      <formula>IF(VLOOKUP($AR$3,#NAME?,MATCH($A4,#NAME?,0)+1,0)&gt;0,1,0)</formula>
    </cfRule>
  </conditionalFormatting>
  <conditionalFormatting sqref="AS4:AS1048576">
    <cfRule type="expression" dxfId="397" priority="227">
      <formula>AND(IF(IFERROR(VLOOKUP($AS$3,#NAME?,MATCH($A4,#NAME?,0)+1,0),0)&gt;0,0,1),IF(IFERROR(VLOOKUP($AS$3,#NAME?,MATCH($A4,#NAME?,0)+1,0),0)&gt;0,0,1),IF(IFERROR(VLOOKUP($AS$3,#NAME?,MATCH($A4,#NAME?,0)+1,0),0)&gt;0,0,1),IF(IFERROR(MATCH($A4,#NAME?,0),0)&gt;0,1,0))</formula>
    </cfRule>
    <cfRule type="expression" dxfId="396" priority="224">
      <formula>IF(VLOOKUP($AS$3,#NAME?,MATCH($A4,#NAME?,0)+1,0)&gt;0,1,0)</formula>
    </cfRule>
  </conditionalFormatting>
  <conditionalFormatting sqref="AT4 AV5:AV166 AT7:AT1048576">
    <cfRule type="expression" dxfId="395" priority="228">
      <formula>IF(LEN(AT4)&gt;0,1,0)</formula>
    </cfRule>
    <cfRule type="expression" dxfId="394" priority="229">
      <formula>IF(VLOOKUP($AT$3,#NAME?,MATCH($A4,#NAME?,0)+1,0)&gt;0,1,0)</formula>
    </cfRule>
    <cfRule type="expression" dxfId="393"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392" priority="234">
      <formula>IF(VLOOKUP($AU$3,#NAME?,MATCH($A4,#NAME?,0)+1,0)&gt;0,1,0)</formula>
    </cfRule>
    <cfRule type="expression" dxfId="391" priority="233">
      <formula>IF(LEN(AU4)&gt;0,1,0)</formula>
    </cfRule>
    <cfRule type="expression" dxfId="390" priority="237">
      <formula>AND(IF(IFERROR(VLOOKUP($AU$3,#NAME?,MATCH($A4,#NAME?,0)+1,0),0)&gt;0,0,1),IF(IFERROR(VLOOKUP($AU$3,#NAME?,MATCH($A4,#NAME?,0)+1,0),0)&gt;0,0,1),IF(IFERROR(VLOOKUP($AU$3,#NAME?,MATCH($A4,#NAME?,0)+1,0),0)&gt;0,0,1),IF(IFERROR(MATCH($A4,#NAME?,0),0)&gt;0,1,0))</formula>
    </cfRule>
  </conditionalFormatting>
  <conditionalFormatting sqref="AV4 AV7:AV1048576">
    <cfRule type="expression" dxfId="389"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88" priority="239">
      <formula>IF(VLOOKUP($AV$3,#NAME?,MATCH($A4,#NAME?,0)+1,0)&gt;0,1,0)</formula>
    </cfRule>
  </conditionalFormatting>
  <conditionalFormatting sqref="AV7:AW1048576 AV4:AW4">
    <cfRule type="expression" dxfId="387" priority="238">
      <formula>IF(LEN(AV4)&gt;0,1,0)</formula>
    </cfRule>
  </conditionalFormatting>
  <conditionalFormatting sqref="AW4 AW7:AW1048576">
    <cfRule type="expression" dxfId="386" priority="244">
      <formula>IF(VLOOKUP($AW$3,#NAME?,MATCH($A4,#NAME?,0)+1,0)&gt;0,1,0)</formula>
    </cfRule>
    <cfRule type="expression" dxfId="385"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384" priority="252">
      <formula>AND(IF(IFERROR(VLOOKUP($AX$3,#NAME?,MATCH($A4,#NAME?,0)+1,0),0)&gt;0,0,1),IF(IFERROR(VLOOKUP($AX$3,#NAME?,MATCH($A4,#NAME?,0)+1,0),0)&gt;0,0,1),IF(IFERROR(VLOOKUP($AX$3,#NAME?,MATCH($A4,#NAME?,0)+1,0),0)&gt;0,0,1),IF(IFERROR(MATCH($A4,#NAME?,0),0)&gt;0,1,0))</formula>
    </cfRule>
    <cfRule type="expression" dxfId="383" priority="249">
      <formula>IF(VLOOKUP($AX$3,#NAME?,MATCH($A4,#NAME?,0)+1,0)&gt;0,1,0)</formula>
    </cfRule>
  </conditionalFormatting>
  <conditionalFormatting sqref="AX4:BD1048576">
    <cfRule type="expression" dxfId="382" priority="248">
      <formula>IF(LEN(AX4)&gt;0,1,0)</formula>
    </cfRule>
  </conditionalFormatting>
  <conditionalFormatting sqref="AY4:AY1048576">
    <cfRule type="expression" dxfId="381" priority="254">
      <formula>IF(VLOOKUP($AY$3,#NAME?,MATCH($A4,#NAME?,0)+1,0)&gt;0,1,0)</formula>
    </cfRule>
    <cfRule type="expression" dxfId="380"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379" priority="262">
      <formula>AND(IF(IFERROR(VLOOKUP($AZ$3,#NAME?,MATCH($A4,#NAME?,0)+1,0),0)&gt;0,0,1),IF(IFERROR(VLOOKUP($AZ$3,#NAME?,MATCH($A4,#NAME?,0)+1,0),0)&gt;0,0,1),IF(IFERROR(VLOOKUP($AZ$3,#NAME?,MATCH($A4,#NAME?,0)+1,0),0)&gt;0,0,1),IF(IFERROR(MATCH($A4,#NAME?,0),0)&gt;0,1,0))</formula>
    </cfRule>
    <cfRule type="expression" dxfId="378" priority="259">
      <formula>IF(VLOOKUP($AZ$3,#NAME?,MATCH($A4,#NAME?,0)+1,0)&gt;0,1,0)</formula>
    </cfRule>
  </conditionalFormatting>
  <conditionalFormatting sqref="BA4:BA1048576">
    <cfRule type="expression" dxfId="377" priority="267">
      <formula>AND(IF(IFERROR(VLOOKUP($BA$3,#NAME?,MATCH($A4,#NAME?,0)+1,0),0)&gt;0,0,1),IF(IFERROR(VLOOKUP($BA$3,#NAME?,MATCH($A4,#NAME?,0)+1,0),0)&gt;0,0,1),IF(IFERROR(VLOOKUP($BA$3,#NAME?,MATCH($A4,#NAME?,0)+1,0),0)&gt;0,0,1),IF(IFERROR(MATCH($A4,#NAME?,0),0)&gt;0,1,0))</formula>
    </cfRule>
    <cfRule type="expression" dxfId="376" priority="264">
      <formula>IF(VLOOKUP($BA$3,#NAME?,MATCH($A4,#NAME?,0)+1,0)&gt;0,1,0)</formula>
    </cfRule>
  </conditionalFormatting>
  <conditionalFormatting sqref="BB4:BB1048576">
    <cfRule type="expression" dxfId="375" priority="269">
      <formula>IF(VLOOKUP($BB$3,#NAME?,MATCH($A4,#NAME?,0)+1,0)&gt;0,1,0)</formula>
    </cfRule>
    <cfRule type="expression" dxfId="374"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373" priority="277">
      <formula>AND(IF(IFERROR(VLOOKUP($BC$3,#NAME?,MATCH($A4,#NAME?,0)+1,0),0)&gt;0,0,1),IF(IFERROR(VLOOKUP($BC$3,#NAME?,MATCH($A4,#NAME?,0)+1,0),0)&gt;0,0,1),IF(IFERROR(VLOOKUP($BC$3,#NAME?,MATCH($A4,#NAME?,0)+1,0),0)&gt;0,0,1),IF(IFERROR(MATCH($A4,#NAME?,0),0)&gt;0,1,0))</formula>
    </cfRule>
    <cfRule type="expression" dxfId="372" priority="274">
      <formula>IF(VLOOKUP($BC$3,#NAME?,MATCH($A4,#NAME?,0)+1,0)&gt;0,1,0)</formula>
    </cfRule>
  </conditionalFormatting>
  <conditionalFormatting sqref="BD4:BD1048576">
    <cfRule type="expression" dxfId="371" priority="282">
      <formula>AND(IF(IFERROR(VLOOKUP($BD$3,#NAME?,MATCH($A4,#NAME?,0)+1,0),0)&gt;0,0,1),IF(IFERROR(VLOOKUP($BD$3,#NAME?,MATCH($A4,#NAME?,0)+1,0),0)&gt;0,0,1),IF(IFERROR(VLOOKUP($BD$3,#NAME?,MATCH($A4,#NAME?,0)+1,0),0)&gt;0,0,1),IF(IFERROR(MATCH($A4,#NAME?,0),0)&gt;0,1,0))</formula>
    </cfRule>
    <cfRule type="expression" dxfId="370" priority="279">
      <formula>IF(VLOOKUP($BD$3,#NAME?,MATCH($A4,#NAME?,0)+1,0)&gt;0,1,0)</formula>
    </cfRule>
  </conditionalFormatting>
  <conditionalFormatting sqref="BE5:BE1048576">
    <cfRule type="expression" dxfId="369" priority="284">
      <formula>IF(VLOOKUP($BE$3,#NAME?,MATCH($A5,#NAME?,0)+1,0)&gt;0,1,0)</formula>
    </cfRule>
    <cfRule type="expression" dxfId="368" priority="287">
      <formula>AND(IF(IFERROR(VLOOKUP($BE$3,#NAME?,MATCH($A5,#NAME?,0)+1,0),0)&gt;0,0,1),IF(IFERROR(VLOOKUP($BE$3,#NAME?,MATCH($A5,#NAME?,0)+1,0),0)&gt;0,0,1),IF(IFERROR(VLOOKUP($BE$3,#NAME?,MATCH($A5,#NAME?,0)+1,0),0)&gt;0,0,1),IF(IFERROR(MATCH($A5,#NAME?,0),0)&gt;0,1,0))</formula>
    </cfRule>
  </conditionalFormatting>
  <conditionalFormatting sqref="BE5:BH1048576">
    <cfRule type="expression" dxfId="367" priority="283">
      <formula>IF(LEN(BE5)&gt;0,1,0)</formula>
    </cfRule>
  </conditionalFormatting>
  <conditionalFormatting sqref="BF5:BF1048576">
    <cfRule type="expression" dxfId="366" priority="289">
      <formula>IF(VLOOKUP($BF$3,#NAME?,MATCH($A5,#NAME?,0)+1,0)&gt;0,1,0)</formula>
    </cfRule>
    <cfRule type="expression" dxfId="365"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64" priority="294">
      <formula>IF(VLOOKUP($BG$3,#NAME?,MATCH($A5,#NAME?,0)+1,0)&gt;0,1,0)</formula>
    </cfRule>
    <cfRule type="expression" dxfId="363"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62" priority="299">
      <formula>IF(VLOOKUP($BH$3,#NAME?,MATCH($A5,#NAME?,0)+1,0)&gt;0,1,0)</formula>
    </cfRule>
    <cfRule type="expression" dxfId="361"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360" priority="304">
      <formula>IF(VLOOKUP($BI$3,#NAME?,MATCH($A4,#NAME?,0)+1,0)&gt;0,1,0)</formula>
    </cfRule>
    <cfRule type="expression" dxfId="359" priority="307">
      <formula>AND(IF(IFERROR(VLOOKUP($BI$3,#NAME?,MATCH($A4,#NAME?,0)+1,0),0)&gt;0,0,1),IF(IFERROR(VLOOKUP($BI$3,#NAME?,MATCH($A4,#NAME?,0)+1,0),0)&gt;0,0,1),IF(IFERROR(VLOOKUP($BI$3,#NAME?,MATCH($A4,#NAME?,0)+1,0),0)&gt;0,0,1),IF(IFERROR(MATCH($A4,#NAME?,0),0)&gt;0,1,0))</formula>
    </cfRule>
  </conditionalFormatting>
  <conditionalFormatting sqref="BI4:CO1048576">
    <cfRule type="expression" dxfId="358" priority="3">
      <formula>IF(LEN(BI4)&gt;0,1,0)</formula>
    </cfRule>
  </conditionalFormatting>
  <conditionalFormatting sqref="BJ4:BJ1048576">
    <cfRule type="expression" dxfId="357" priority="312">
      <formula>AND(IF(IFERROR(VLOOKUP($BJ$3,#NAME?,MATCH($A4,#NAME?,0)+1,0),0)&gt;0,0,1),IF(IFERROR(VLOOKUP($BJ$3,#NAME?,MATCH($A4,#NAME?,0)+1,0),0)&gt;0,0,1),IF(IFERROR(VLOOKUP($BJ$3,#NAME?,MATCH($A4,#NAME?,0)+1,0),0)&gt;0,0,1),IF(IFERROR(MATCH($A4,#NAME?,0),0)&gt;0,1,0))</formula>
    </cfRule>
    <cfRule type="expression" dxfId="356" priority="309">
      <formula>IF(VLOOKUP($BJ$3,#NAME?,MATCH($A4,#NAME?,0)+1,0)&gt;0,1,0)</formula>
    </cfRule>
  </conditionalFormatting>
  <conditionalFormatting sqref="BK4:BK1048576">
    <cfRule type="expression" dxfId="355" priority="317">
      <formula>AND(IF(IFERROR(VLOOKUP($BK$3,#NAME?,MATCH($A4,#NAME?,0)+1,0),0)&gt;0,0,1),IF(IFERROR(VLOOKUP($BK$3,#NAME?,MATCH($A4,#NAME?,0)+1,0),0)&gt;0,0,1),IF(IFERROR(VLOOKUP($BK$3,#NAME?,MATCH($A4,#NAME?,0)+1,0),0)&gt;0,0,1),IF(IFERROR(MATCH($A4,#NAME?,0),0)&gt;0,1,0))</formula>
    </cfRule>
    <cfRule type="expression" dxfId="354" priority="314">
      <formula>IF(VLOOKUP($BK$3,#NAME?,MATCH($A4,#NAME?,0)+1,0)&gt;0,1,0)</formula>
    </cfRule>
  </conditionalFormatting>
  <conditionalFormatting sqref="BL4:BL1048576">
    <cfRule type="expression" dxfId="353" priority="322">
      <formula>AND(IF(IFERROR(VLOOKUP($BL$3,#NAME?,MATCH($A4,#NAME?,0)+1,0),0)&gt;0,0,1),IF(IFERROR(VLOOKUP($BL$3,#NAME?,MATCH($A4,#NAME?,0)+1,0),0)&gt;0,0,1),IF(IFERROR(VLOOKUP($BL$3,#NAME?,MATCH($A4,#NAME?,0)+1,0),0)&gt;0,0,1),IF(IFERROR(MATCH($A4,#NAME?,0),0)&gt;0,1,0))</formula>
    </cfRule>
    <cfRule type="expression" dxfId="352" priority="319">
      <formula>IF(VLOOKUP($BL$3,#NAME?,MATCH($A4,#NAME?,0)+1,0)&gt;0,1,0)</formula>
    </cfRule>
  </conditionalFormatting>
  <conditionalFormatting sqref="BM4:BM1048576">
    <cfRule type="expression" dxfId="351" priority="327">
      <formula>AND(IF(IFERROR(VLOOKUP($BM$3,#NAME?,MATCH($A4,#NAME?,0)+1,0),0)&gt;0,0,1),IF(IFERROR(VLOOKUP($BM$3,#NAME?,MATCH($A4,#NAME?,0)+1,0),0)&gt;0,0,1),IF(IFERROR(VLOOKUP($BM$3,#NAME?,MATCH($A4,#NAME?,0)+1,0),0)&gt;0,0,1),IF(IFERROR(MATCH($A4,#NAME?,0),0)&gt;0,1,0))</formula>
    </cfRule>
    <cfRule type="expression" dxfId="350" priority="324">
      <formula>IF(VLOOKUP($BM$3,#NAME?,MATCH($A4,#NAME?,0)+1,0)&gt;0,1,0)</formula>
    </cfRule>
  </conditionalFormatting>
  <conditionalFormatting sqref="BN4:BN1048576">
    <cfRule type="expression" dxfId="349" priority="332">
      <formula>AND(IF(IFERROR(VLOOKUP($BN$3,#NAME?,MATCH($A4,#NAME?,0)+1,0),0)&gt;0,0,1),IF(IFERROR(VLOOKUP($BN$3,#NAME?,MATCH($A4,#NAME?,0)+1,0),0)&gt;0,0,1),IF(IFERROR(VLOOKUP($BN$3,#NAME?,MATCH($A4,#NAME?,0)+1,0),0)&gt;0,0,1),IF(IFERROR(MATCH($A4,#NAME?,0),0)&gt;0,1,0))</formula>
    </cfRule>
    <cfRule type="expression" dxfId="348" priority="329">
      <formula>IF(VLOOKUP($BN$3,#NAME?,MATCH($A4,#NAME?,0)+1,0)&gt;0,1,0)</formula>
    </cfRule>
  </conditionalFormatting>
  <conditionalFormatting sqref="BO4:BO1048576">
    <cfRule type="expression" dxfId="347" priority="337">
      <formula>AND(IF(IFERROR(VLOOKUP($BO$3,#NAME?,MATCH($A4,#NAME?,0)+1,0),0)&gt;0,0,1),IF(IFERROR(VLOOKUP($BO$3,#NAME?,MATCH($A4,#NAME?,0)+1,0),0)&gt;0,0,1),IF(IFERROR(VLOOKUP($BO$3,#NAME?,MATCH($A4,#NAME?,0)+1,0),0)&gt;0,0,1),IF(IFERROR(MATCH($A4,#NAME?,0),0)&gt;0,1,0))</formula>
    </cfRule>
    <cfRule type="expression" dxfId="346" priority="334">
      <formula>IF(VLOOKUP($BO$3,#NAME?,MATCH($A4,#NAME?,0)+1,0)&gt;0,1,0)</formula>
    </cfRule>
  </conditionalFormatting>
  <conditionalFormatting sqref="BP4:BP1048576">
    <cfRule type="expression" dxfId="345" priority="342">
      <formula>AND(IF(IFERROR(VLOOKUP($BP$3,#NAME?,MATCH($A4,#NAME?,0)+1,0),0)&gt;0,0,1),IF(IFERROR(VLOOKUP($BP$3,#NAME?,MATCH($A4,#NAME?,0)+1,0),0)&gt;0,0,1),IF(IFERROR(VLOOKUP($BP$3,#NAME?,MATCH($A4,#NAME?,0)+1,0),0)&gt;0,0,1),IF(IFERROR(MATCH($A4,#NAME?,0),0)&gt;0,1,0))</formula>
    </cfRule>
    <cfRule type="expression" dxfId="344" priority="339">
      <formula>IF(VLOOKUP($BP$3,#NAME?,MATCH($A4,#NAME?,0)+1,0)&gt;0,1,0)</formula>
    </cfRule>
  </conditionalFormatting>
  <conditionalFormatting sqref="BQ4:BQ1048576">
    <cfRule type="expression" dxfId="343" priority="347">
      <formula>AND(IF(IFERROR(VLOOKUP($BQ$3,#NAME?,MATCH($A4,#NAME?,0)+1,0),0)&gt;0,0,1),IF(IFERROR(VLOOKUP($BQ$3,#NAME?,MATCH($A4,#NAME?,0)+1,0),0)&gt;0,0,1),IF(IFERROR(VLOOKUP($BQ$3,#NAME?,MATCH($A4,#NAME?,0)+1,0),0)&gt;0,0,1),IF(IFERROR(MATCH($A4,#NAME?,0),0)&gt;0,1,0))</formula>
    </cfRule>
    <cfRule type="expression" dxfId="342" priority="344">
      <formula>IF(VLOOKUP($BQ$3,#NAME?,MATCH($A4,#NAME?,0)+1,0)&gt;0,1,0)</formula>
    </cfRule>
  </conditionalFormatting>
  <conditionalFormatting sqref="BR4:BR1048576">
    <cfRule type="expression" dxfId="341" priority="349">
      <formula>IF(VLOOKUP($BR$3,#NAME?,MATCH($A4,#NAME?,0)+1,0)&gt;0,1,0)</formula>
    </cfRule>
    <cfRule type="expression" dxfId="340"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39" priority="354">
      <formula>IF(VLOOKUP($BS$3,#NAME?,MATCH($A4,#NAME?,0)+1,0)&gt;0,1,0)</formula>
    </cfRule>
    <cfRule type="expression" dxfId="338"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37" priority="359">
      <formula>IF(VLOOKUP($BT$3,#NAME?,MATCH($A4,#NAME?,0)+1,0)&gt;0,1,0)</formula>
    </cfRule>
    <cfRule type="expression" dxfId="336"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35" priority="364">
      <formula>IF(VLOOKUP($BU$3,#NAME?,MATCH($A4,#NAME?,0)+1,0)&gt;0,1,0)</formula>
    </cfRule>
    <cfRule type="expression" dxfId="334"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33" priority="369">
      <formula>IF(VLOOKUP($BV$3,#NAME?,MATCH($A4,#NAME?,0)+1,0)&gt;0,1,0)</formula>
    </cfRule>
    <cfRule type="expression" dxfId="332"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331" priority="374">
      <formula>IF(VLOOKUP($BW$3,#NAME?,MATCH($A4,#NAME?,0)+1,0)&gt;0,1,0)</formula>
    </cfRule>
    <cfRule type="expression" dxfId="330"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329" priority="379">
      <formula>IF(VLOOKUP($BX$3,#NAME?,MATCH($A4,#NAME?,0)+1,0)&gt;0,1,0)</formula>
    </cfRule>
    <cfRule type="expression" dxfId="328"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327" priority="384">
      <formula>IF(VLOOKUP($BY$3,#NAME?,MATCH($A4,#NAME?,0)+1,0)&gt;0,1,0)</formula>
    </cfRule>
    <cfRule type="expression" dxfId="326"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325" priority="392">
      <formula>AND(IF(IFERROR(VLOOKUP($BZ$3,#NAME?,MATCH($A4,#NAME?,0)+1,0),0)&gt;0,0,1),IF(IFERROR(VLOOKUP($BZ$3,#NAME?,MATCH($A4,#NAME?,0)+1,0),0)&gt;0,0,1),IF(IFERROR(VLOOKUP($BZ$3,#NAME?,MATCH($A4,#NAME?,0)+1,0),0)&gt;0,0,1),IF(IFERROR(MATCH($A4,#NAME?,0),0)&gt;0,1,0))</formula>
    </cfRule>
    <cfRule type="expression" dxfId="324" priority="389">
      <formula>IF(VLOOKUP($BZ$3,#NAME?,MATCH($A4,#NAME?,0)+1,0)&gt;0,1,0)</formula>
    </cfRule>
  </conditionalFormatting>
  <conditionalFormatting sqref="CA4:CA1048576">
    <cfRule type="expression" dxfId="323" priority="397">
      <formula>AND(IF(IFERROR(VLOOKUP($CA$3,#NAME?,MATCH($A4,#NAME?,0)+1,0),0)&gt;0,0,1),IF(IFERROR(VLOOKUP($CA$3,#NAME?,MATCH($A4,#NAME?,0)+1,0),0)&gt;0,0,1),IF(IFERROR(VLOOKUP($CA$3,#NAME?,MATCH($A4,#NAME?,0)+1,0),0)&gt;0,0,1),IF(IFERROR(MATCH($A4,#NAME?,0),0)&gt;0,1,0))</formula>
    </cfRule>
    <cfRule type="expression" dxfId="322" priority="394">
      <formula>IF(VLOOKUP($CA$3,#NAME?,MATCH($A4,#NAME?,0)+1,0)&gt;0,1,0)</formula>
    </cfRule>
  </conditionalFormatting>
  <conditionalFormatting sqref="CB4:CB1048576">
    <cfRule type="expression" dxfId="321" priority="402">
      <formula>AND(IF(IFERROR(VLOOKUP($CB$3,#NAME?,MATCH($A4,#NAME?,0)+1,0),0)&gt;0,0,1),IF(IFERROR(VLOOKUP($CB$3,#NAME?,MATCH($A4,#NAME?,0)+1,0),0)&gt;0,0,1),IF(IFERROR(VLOOKUP($CB$3,#NAME?,MATCH($A4,#NAME?,0)+1,0),0)&gt;0,0,1),IF(IFERROR(MATCH($A4,#NAME?,0),0)&gt;0,1,0))</formula>
    </cfRule>
    <cfRule type="expression" dxfId="320" priority="399">
      <formula>IF(VLOOKUP($CB$3,#NAME?,MATCH($A4,#NAME?,0)+1,0)&gt;0,1,0)</formula>
    </cfRule>
  </conditionalFormatting>
  <conditionalFormatting sqref="CC4:CC1048576">
    <cfRule type="expression" dxfId="319" priority="407">
      <formula>AND(IF(IFERROR(VLOOKUP($CC$3,#NAME?,MATCH($A4,#NAME?,0)+1,0),0)&gt;0,0,1),IF(IFERROR(VLOOKUP($CC$3,#NAME?,MATCH($A4,#NAME?,0)+1,0),0)&gt;0,0,1),IF(IFERROR(VLOOKUP($CC$3,#NAME?,MATCH($A4,#NAME?,0)+1,0),0)&gt;0,0,1),IF(IFERROR(MATCH($A4,#NAME?,0),0)&gt;0,1,0))</formula>
    </cfRule>
    <cfRule type="expression" dxfId="318" priority="404">
      <formula>IF(VLOOKUP($CC$3,#NAME?,MATCH($A4,#NAME?,0)+1,0)&gt;0,1,0)</formula>
    </cfRule>
  </conditionalFormatting>
  <conditionalFormatting sqref="CD4:CD1048576">
    <cfRule type="expression" dxfId="317" priority="412">
      <formula>AND(IF(IFERROR(VLOOKUP($CD$3,#NAME?,MATCH($A4,#NAME?,0)+1,0),0)&gt;0,0,1),IF(IFERROR(VLOOKUP($CD$3,#NAME?,MATCH($A4,#NAME?,0)+1,0),0)&gt;0,0,1),IF(IFERROR(VLOOKUP($CD$3,#NAME?,MATCH($A4,#NAME?,0)+1,0),0)&gt;0,0,1),IF(IFERROR(MATCH($A4,#NAME?,0),0)&gt;0,1,0))</formula>
    </cfRule>
    <cfRule type="expression" dxfId="316" priority="409">
      <formula>IF(VLOOKUP($CD$3,#NAME?,MATCH($A4,#NAME?,0)+1,0)&gt;0,1,0)</formula>
    </cfRule>
  </conditionalFormatting>
  <conditionalFormatting sqref="CE4:CE1048576">
    <cfRule type="expression" dxfId="315" priority="417">
      <formula>AND(IF(IFERROR(VLOOKUP($CE$3,#NAME?,MATCH($A4,#NAME?,0)+1,0),0)&gt;0,0,1),IF(IFERROR(VLOOKUP($CE$3,#NAME?,MATCH($A4,#NAME?,0)+1,0),0)&gt;0,0,1),IF(IFERROR(VLOOKUP($CE$3,#NAME?,MATCH($A4,#NAME?,0)+1,0),0)&gt;0,0,1),IF(IFERROR(MATCH($A4,#NAME?,0),0)&gt;0,1,0))</formula>
    </cfRule>
    <cfRule type="expression" dxfId="314" priority="414">
      <formula>IF(VLOOKUP($CE$3,#NAME?,MATCH($A4,#NAME?,0)+1,0)&gt;0,1,0)</formula>
    </cfRule>
  </conditionalFormatting>
  <conditionalFormatting sqref="CF4:CF1048576">
    <cfRule type="expression" dxfId="313" priority="422">
      <formula>AND(IF(IFERROR(VLOOKUP($CF$3,#NAME?,MATCH($A4,#NAME?,0)+1,0),0)&gt;0,0,1),IF(IFERROR(VLOOKUP($CF$3,#NAME?,MATCH($A4,#NAME?,0)+1,0),0)&gt;0,0,1),IF(IFERROR(VLOOKUP($CF$3,#NAME?,MATCH($A4,#NAME?,0)+1,0),0)&gt;0,0,1),IF(IFERROR(MATCH($A4,#NAME?,0),0)&gt;0,1,0))</formula>
    </cfRule>
    <cfRule type="expression" dxfId="312" priority="419">
      <formula>IF(VLOOKUP($CF$3,#NAME?,MATCH($A4,#NAME?,0)+1,0)&gt;0,1,0)</formula>
    </cfRule>
  </conditionalFormatting>
  <conditionalFormatting sqref="CG4:CG1048576">
    <cfRule type="expression" dxfId="311" priority="427">
      <formula>AND(IF(IFERROR(VLOOKUP($CG$3,#NAME?,MATCH($A4,#NAME?,0)+1,0),0)&gt;0,0,1),IF(IFERROR(VLOOKUP($CG$3,#NAME?,MATCH($A4,#NAME?,0)+1,0),0)&gt;0,0,1),IF(IFERROR(VLOOKUP($CG$3,#NAME?,MATCH($A4,#NAME?,0)+1,0),0)&gt;0,0,1),IF(IFERROR(MATCH($A4,#NAME?,0),0)&gt;0,1,0))</formula>
    </cfRule>
    <cfRule type="expression" dxfId="310" priority="424">
      <formula>IF(VLOOKUP($CG$3,#NAME?,MATCH($A4,#NAME?,0)+1,0)&gt;0,1,0)</formula>
    </cfRule>
  </conditionalFormatting>
  <conditionalFormatting sqref="CH4:CH1048576">
    <cfRule type="expression" dxfId="309" priority="432">
      <formula>AND(IF(IFERROR(VLOOKUP($CH$3,#NAME?,MATCH($A4,#NAME?,0)+1,0),0)&gt;0,0,1),IF(IFERROR(VLOOKUP($CH$3,#NAME?,MATCH($A4,#NAME?,0)+1,0),0)&gt;0,0,1),IF(IFERROR(VLOOKUP($CH$3,#NAME?,MATCH($A4,#NAME?,0)+1,0),0)&gt;0,0,1),IF(IFERROR(MATCH($A4,#NAME?,0),0)&gt;0,1,0))</formula>
    </cfRule>
    <cfRule type="expression" dxfId="308" priority="429">
      <formula>IF(VLOOKUP($CH$3,#NAME?,MATCH($A4,#NAME?,0)+1,0)&gt;0,1,0)</formula>
    </cfRule>
  </conditionalFormatting>
  <conditionalFormatting sqref="CI4:CI1048576 CP5:CP204">
    <cfRule type="expression" dxfId="307" priority="437">
      <formula>AND(IF(IFERROR(VLOOKUP($CI$3,#NAME?,MATCH($A4,#NAME?,0)+1,0),0)&gt;0,0,1),IF(IFERROR(VLOOKUP($CI$3,#NAME?,MATCH($A4,#NAME?,0)+1,0),0)&gt;0,0,1),IF(IFERROR(VLOOKUP($CI$3,#NAME?,MATCH($A4,#NAME?,0)+1,0),0)&gt;0,0,1),IF(IFERROR(MATCH($A4,#NAME?,0),0)&gt;0,1,0))</formula>
    </cfRule>
    <cfRule type="expression" dxfId="306" priority="434">
      <formula>IF(VLOOKUP($CI$3,#NAME?,MATCH($A4,#NAME?,0)+1,0)&gt;0,1,0)</formula>
    </cfRule>
  </conditionalFormatting>
  <conditionalFormatting sqref="CJ4:CJ1048576 CQ5:CQ204">
    <cfRule type="expression" dxfId="305" priority="442">
      <formula>AND(IF(IFERROR(VLOOKUP($CJ$3,#NAME?,MATCH($A4,#NAME?,0)+1,0),0)&gt;0,0,1),IF(IFERROR(VLOOKUP($CJ$3,#NAME?,MATCH($A4,#NAME?,0)+1,0),0)&gt;0,0,1),IF(IFERROR(VLOOKUP($CJ$3,#NAME?,MATCH($A4,#NAME?,0)+1,0),0)&gt;0,0,1),IF(IFERROR(MATCH($A4,#NAME?,0),0)&gt;0,1,0))</formula>
    </cfRule>
    <cfRule type="expression" dxfId="304" priority="439">
      <formula>IF(VLOOKUP($CJ$3,#NAME?,MATCH($A4,#NAME?,0)+1,0)&gt;0,1,0)</formula>
    </cfRule>
  </conditionalFormatting>
  <conditionalFormatting sqref="CK4:CK1048576 CR5:CR204">
    <cfRule type="expression" dxfId="303" priority="447">
      <formula>AND(IF(IFERROR(VLOOKUP($CK$3,#NAME?,MATCH($A4,#NAME?,0)+1,0),0)&gt;0,0,1),IF(IFERROR(VLOOKUP($CK$3,#NAME?,MATCH($A4,#NAME?,0)+1,0),0)&gt;0,0,1),IF(IFERROR(VLOOKUP($CK$3,#NAME?,MATCH($A4,#NAME?,0)+1,0),0)&gt;0,0,1),IF(IFERROR(MATCH($A4,#NAME?,0),0)&gt;0,1,0))</formula>
    </cfRule>
    <cfRule type="expression" dxfId="302" priority="444">
      <formula>IF(VLOOKUP($CK$3,#NAME?,MATCH($A4,#NAME?,0)+1,0)&gt;0,1,0)</formula>
    </cfRule>
  </conditionalFormatting>
  <conditionalFormatting sqref="CL4:CL1048576">
    <cfRule type="expression" dxfId="301" priority="452">
      <formula>AND(IF(IFERROR(VLOOKUP($CL$3,#NAME?,MATCH($A4,#NAME?,0)+1,0),0)&gt;0,0,1),IF(IFERROR(VLOOKUP($CL$3,#NAME?,MATCH($A4,#NAME?,0)+1,0),0)&gt;0,0,1),IF(IFERROR(VLOOKUP($CL$3,#NAME?,MATCH($A4,#NAME?,0)+1,0),0)&gt;0,0,1),IF(IFERROR(MATCH($A4,#NAME?,0),0)&gt;0,1,0))</formula>
    </cfRule>
    <cfRule type="expression" dxfId="300" priority="449">
      <formula>IF(VLOOKUP($CL$3,#NAME?,MATCH($A4,#NAME?,0)+1,0)&gt;0,1,0)</formula>
    </cfRule>
  </conditionalFormatting>
  <conditionalFormatting sqref="CM4:CM1048576">
    <cfRule type="expression" dxfId="299" priority="457">
      <formula>AND(IF(IFERROR(VLOOKUP($CM$3,#NAME?,MATCH($A4,#NAME?,0)+1,0),0)&gt;0,0,1),IF(IFERROR(VLOOKUP($CM$3,#NAME?,MATCH($A4,#NAME?,0)+1,0),0)&gt;0,0,1),IF(IFERROR(VLOOKUP($CM$3,#NAME?,MATCH($A4,#NAME?,0)+1,0),0)&gt;0,0,1),IF(IFERROR(MATCH($A4,#NAME?,0),0)&gt;0,1,0))</formula>
    </cfRule>
    <cfRule type="expression" dxfId="298" priority="454">
      <formula>IF(VLOOKUP($CM$3,#NAME?,MATCH($A4,#NAME?,0)+1,0)&gt;0,1,0)</formula>
    </cfRule>
  </conditionalFormatting>
  <conditionalFormatting sqref="CN4:CN1048576">
    <cfRule type="expression" dxfId="297" priority="462">
      <formula>AND(IF(IFERROR(VLOOKUP($CN$3,#NAME?,MATCH($A4,#NAME?,0)+1,0),0)&gt;0,0,1),IF(IFERROR(VLOOKUP($CN$3,#NAME?,MATCH($A4,#NAME?,0)+1,0),0)&gt;0,0,1),IF(IFERROR(VLOOKUP($CN$3,#NAME?,MATCH($A4,#NAME?,0)+1,0),0)&gt;0,0,1),IF(IFERROR(MATCH($A4,#NAME?,0),0)&gt;0,1,0))</formula>
    </cfRule>
    <cfRule type="expression" dxfId="296" priority="459">
      <formula>IF(VLOOKUP($CN$3,#NAME?,MATCH($A4,#NAME?,0)+1,0)&gt;0,1,0)</formula>
    </cfRule>
  </conditionalFormatting>
  <conditionalFormatting sqref="CO4:CO1048576">
    <cfRule type="expression" dxfId="295" priority="2">
      <formula>IF($W4&lt;&gt;"Parent",0,1)</formula>
    </cfRule>
    <cfRule type="expression" dxfId="294" priority="4">
      <formula>IF(VLOOKUP($CO$3,#NAME?,MATCH($A4,#NAME?,0)+1,0)&gt;0,1,0)</formula>
    </cfRule>
    <cfRule type="expression" dxfId="293" priority="7">
      <formula>AND(IF(IFERROR(VLOOKUP($CO$3,#NAME?,MATCH($A4,#NAME?,0)+1,0),0)&gt;0,0,1),IF(IFERROR(VLOOKUP($CO$3,#NAME?,MATCH($A4,#NAME?,0)+1,0),0)&gt;0,0,1),IF(IFERROR(VLOOKUP($CO$3,#NAME?,MATCH($A4,#NAME?,0)+1,0),0)&gt;0,0,1),IF(IFERROR(MATCH($A4,#NAME?,0),0)&gt;0,1,0))</formula>
    </cfRule>
  </conditionalFormatting>
  <conditionalFormatting sqref="CP4 CP7:CP1048576">
    <cfRule type="expression" dxfId="292"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91" priority="464">
      <formula>IF(VLOOKUP($CP$3,#NAME?,MATCH($A4,#NAME?,0)+1,0)&gt;0,1,0)</formula>
    </cfRule>
  </conditionalFormatting>
  <conditionalFormatting sqref="CP4:CR204">
    <cfRule type="expression" dxfId="290" priority="433">
      <formula>IF(LEN(CP4)&gt;0,1,0)</formula>
    </cfRule>
  </conditionalFormatting>
  <conditionalFormatting sqref="CP7:CR1048576">
    <cfRule type="expression" dxfId="289" priority="463">
      <formula>IF(LEN(CP7)&gt;0,1,0)</formula>
    </cfRule>
  </conditionalFormatting>
  <conditionalFormatting sqref="CQ4 CQ7:CQ1048576">
    <cfRule type="expression" dxfId="288"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87" priority="469">
      <formula>IF(VLOOKUP($CQ$3,#NAME?,MATCH($A4,#NAME?,0)+1,0)&gt;0,1,0)</formula>
    </cfRule>
  </conditionalFormatting>
  <conditionalFormatting sqref="CR4 CR7:CR1048576">
    <cfRule type="expression" dxfId="286"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85" priority="474">
      <formula>IF(VLOOKUP($CR$3,#NAME?,MATCH($A4,#NAME?,0)+1,0)&gt;0,1,0)</formula>
    </cfRule>
  </conditionalFormatting>
  <conditionalFormatting sqref="CS4:CS1048576">
    <cfRule type="expression" dxfId="284" priority="482">
      <formula>AND(IF(IFERROR(VLOOKUP($CS$3,#NAME?,MATCH($A4,#NAME?,0)+1,0),0)&gt;0,0,1),IF(IFERROR(VLOOKUP($CS$3,#NAME?,MATCH($A4,#NAME?,0)+1,0),0)&gt;0,0,1),IF(IFERROR(VLOOKUP($CS$3,#NAME?,MATCH($A4,#NAME?,0)+1,0),0)&gt;0,0,1),IF(IFERROR(MATCH($A4,#NAME?,0),0)&gt;0,1,0))</formula>
    </cfRule>
    <cfRule type="expression" dxfId="283" priority="479">
      <formula>IF(VLOOKUP($CS$3,#NAME?,MATCH($A4,#NAME?,0)+1,0)&gt;0,1,0)</formula>
    </cfRule>
  </conditionalFormatting>
  <conditionalFormatting sqref="CS4:CX1048576">
    <cfRule type="expression" dxfId="282" priority="478">
      <formula>IF(LEN(CS4)&gt;0,1,0)</formula>
    </cfRule>
  </conditionalFormatting>
  <conditionalFormatting sqref="CT4:CT1048576">
    <cfRule type="expression" dxfId="281" priority="484">
      <formula>IF(VLOOKUP($CT$3,#NAME?,MATCH($A4,#NAME?,0)+1,0)&gt;0,1,0)</formula>
    </cfRule>
    <cfRule type="expression" dxfId="280"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279" priority="492">
      <formula>AND(IF(IFERROR(VLOOKUP($CU$3,#NAME?,MATCH($A4,#NAME?,0)+1,0),0)&gt;0,0,1),IF(IFERROR(VLOOKUP($CU$3,#NAME?,MATCH($A4,#NAME?,0)+1,0),0)&gt;0,0,1),IF(IFERROR(VLOOKUP($CU$3,#NAME?,MATCH($A4,#NAME?,0)+1,0),0)&gt;0,0,1),IF(IFERROR(MATCH($A4,#NAME?,0),0)&gt;0,1,0))</formula>
    </cfRule>
    <cfRule type="expression" dxfId="278" priority="489">
      <formula>IF(VLOOKUP($CU$3,#NAME?,MATCH($A4,#NAME?,0)+1,0)&gt;0,1,0)</formula>
    </cfRule>
  </conditionalFormatting>
  <conditionalFormatting sqref="CV4:CV1048576">
    <cfRule type="expression" dxfId="277" priority="494">
      <formula>IF(VLOOKUP($CV$3,#NAME?,MATCH($A4,#NAME?,0)+1,0)&gt;0,1,0)</formula>
    </cfRule>
    <cfRule type="expression" dxfId="276"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275" priority="499">
      <formula>IF(VLOOKUP($CW$3,#NAME?,MATCH($A4,#NAME?,0)+1,0)&gt;0,1,0)</formula>
    </cfRule>
    <cfRule type="expression" dxfId="274"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273" priority="504">
      <formula>IF(VLOOKUP($CX$3,#NAME?,MATCH($A4,#NAME?,0)+1,0)&gt;0,1,0)</formula>
    </cfRule>
    <cfRule type="expression" dxfId="272"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71" priority="508">
      <formula>AND(AND(OR(AND(AND(OR(NOT(CZ4="Yes"),CZ4="")))),A4&lt;&gt;""))</formula>
    </cfRule>
    <cfRule type="expression" dxfId="270" priority="509">
      <formula>IF(LEN(CY4)&gt;0,1,0)</formula>
    </cfRule>
    <cfRule type="expression" dxfId="269" priority="510">
      <formula>IF(VLOOKUP($CY$3,#NAME?,MATCH($A4,#NAME?,0)+1,0)&gt;0,1,0)</formula>
    </cfRule>
    <cfRule type="expression" dxfId="268"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267" priority="515">
      <formula>IF(LEN(CZ4)&gt;0,1,0)</formula>
    </cfRule>
    <cfRule type="expression" dxfId="266" priority="516">
      <formula>IF(VLOOKUP($CZ$3,#NAME?,MATCH($A4,#NAME?,0)+1,0)&gt;0,1,0)</formula>
    </cfRule>
    <cfRule type="expression" dxfId="265" priority="519">
      <formula>AND(IF(IFERROR(VLOOKUP($CZ$3,#NAME?,MATCH($A4,#NAME?,0)+1,0),0)&gt;0,0,1),IF(IFERROR(VLOOKUP($CZ$3,#NAME?,MATCH($A4,#NAME?,0)+1,0),0)&gt;0,0,1),IF(IFERROR(VLOOKUP($CZ$3,#NAME?,MATCH($A4,#NAME?,0)+1,0),0)&gt;0,0,1),IF(IFERROR(MATCH($A4,#NAME?,0),0)&gt;0,1,0))</formula>
    </cfRule>
    <cfRule type="expression" dxfId="264" priority="514">
      <formula>AND(AND(OR(AND(AND(OR(NOT(DA4="Yes"),DA4="")))),A4&lt;&gt;""))</formula>
    </cfRule>
  </conditionalFormatting>
  <conditionalFormatting sqref="DA4:DA1048576">
    <cfRule type="expression" dxfId="263" priority="525">
      <formula>AND(IF(IFERROR(VLOOKUP($DA$3,#NAME?,MATCH($A4,#NAME?,0)+1,0),0)&gt;0,0,1),IF(IFERROR(VLOOKUP($DA$3,#NAME?,MATCH($A4,#NAME?,0)+1,0),0)&gt;0,0,1),IF(IFERROR(VLOOKUP($DA$3,#NAME?,MATCH($A4,#NAME?,0)+1,0),0)&gt;0,0,1),IF(IFERROR(MATCH($A4,#NAME?,0),0)&gt;0,1,0))</formula>
    </cfRule>
    <cfRule type="expression" dxfId="262" priority="522">
      <formula>IF(VLOOKUP($DA$3,#NAME?,MATCH($A4,#NAME?,0)+1,0)&gt;0,1,0)</formula>
    </cfRule>
    <cfRule type="expression" dxfId="261" priority="521">
      <formula>IF(LEN(DA4)&gt;0,1,0)</formula>
    </cfRule>
    <cfRule type="expression" dxfId="260" priority="520">
      <formula>AND(AND(OR(AND(OR(OR(NOT(CO4&lt;&gt;"DEFAULT"),CO4="")))),A4&lt;&gt;""))</formula>
    </cfRule>
  </conditionalFormatting>
  <conditionalFormatting sqref="DB4:DB1048576">
    <cfRule type="expression" dxfId="259" priority="531">
      <formula>AND(IF(IFERROR(VLOOKUP($DB$3,#NAME?,MATCH($A4,#NAME?,0)+1,0),0)&gt;0,0,1),IF(IFERROR(VLOOKUP($DB$3,#NAME?,MATCH($A4,#NAME?,0)+1,0),0)&gt;0,0,1),IF(IFERROR(VLOOKUP($DB$3,#NAME?,MATCH($A4,#NAME?,0)+1,0),0)&gt;0,0,1),IF(IFERROR(MATCH($A4,#NAME?,0),0)&gt;0,1,0))</formula>
    </cfRule>
    <cfRule type="expression" dxfId="258" priority="528">
      <formula>IF(VLOOKUP($DB$3,#NAME?,MATCH($A4,#NAME?,0)+1,0)&gt;0,1,0)</formula>
    </cfRule>
    <cfRule type="expression" dxfId="257" priority="527">
      <formula>IF(LEN(DB4)&gt;0,1,0)</formula>
    </cfRule>
    <cfRule type="expression" dxfId="256"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C4:DC1048576">
    <cfRule type="expression" dxfId="255" priority="537">
      <formula>AND(IF(IFERROR(VLOOKUP($DC$3,#NAME?,MATCH($A4,#NAME?,0)+1,0),0)&gt;0,0,1),IF(IFERROR(VLOOKUP($DC$3,#NAME?,MATCH($A4,#NAME?,0)+1,0),0)&gt;0,0,1),IF(IFERROR(VLOOKUP($DC$3,#NAME?,MATCH($A4,#NAME?,0)+1,0),0)&gt;0,0,1),IF(IFERROR(MATCH($A4,#NAME?,0),0)&gt;0,1,0))</formula>
    </cfRule>
    <cfRule type="expression" dxfId="254" priority="534">
      <formula>IF(VLOOKUP($DC$3,#NAME?,MATCH($A4,#NAME?,0)+1,0)&gt;0,1,0)</formula>
    </cfRule>
    <cfRule type="expression" dxfId="253" priority="533">
      <formula>IF(LEN(DC4)&gt;0,1,0)</formula>
    </cfRule>
    <cfRule type="expression" dxfId="252"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D4:DD1048576">
    <cfRule type="expression" dxfId="251" priority="543">
      <formula>AND(IF(IFERROR(VLOOKUP($DD$3,#NAME?,MATCH($A4,#NAME?,0)+1,0),0)&gt;0,0,1),IF(IFERROR(VLOOKUP($DD$3,#NAME?,MATCH($A4,#NAME?,0)+1,0),0)&gt;0,0,1),IF(IFERROR(VLOOKUP($DD$3,#NAME?,MATCH($A4,#NAME?,0)+1,0),0)&gt;0,0,1),IF(IFERROR(MATCH($A4,#NAME?,0),0)&gt;0,1,0))</formula>
    </cfRule>
    <cfRule type="expression" dxfId="250" priority="540">
      <formula>IF(VLOOKUP($DD$3,#NAME?,MATCH($A4,#NAME?,0)+1,0)&gt;0,1,0)</formula>
    </cfRule>
    <cfRule type="expression" dxfId="249" priority="539">
      <formula>IF(LEN(DD4)&gt;0,1,0)</formula>
    </cfRule>
    <cfRule type="expression" dxfId="248"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47" priority="546">
      <formula>IF(VLOOKUP($DE$3,#NAME?,MATCH($A4,#NAME?,0)+1,0)&gt;0,1,0)</formula>
    </cfRule>
    <cfRule type="expression" dxfId="246" priority="545">
      <formula>IF(LEN(DE4)&gt;0,1,0)</formula>
    </cfRule>
    <cfRule type="expression" dxfId="245" priority="549">
      <formula>AND(IF(IFERROR(VLOOKUP($DE$3,#NAME?,MATCH($A4,#NAME?,0)+1,0),0)&gt;0,0,1),IF(IFERROR(VLOOKUP($DE$3,#NAME?,MATCH($A4,#NAME?,0)+1,0),0)&gt;0,0,1),IF(IFERROR(VLOOKUP($DE$3,#NAME?,MATCH($A4,#NAME?,0)+1,0),0)&gt;0,0,1),IF(IFERROR(MATCH($A4,#NAME?,0),0)&gt;0,1,0))</formula>
    </cfRule>
    <cfRule type="expression" dxfId="244"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F4:DF1048576">
    <cfRule type="expression" dxfId="243"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2" priority="551">
      <formula>IF(LEN(DF4)&gt;0,1,0)</formula>
    </cfRule>
    <cfRule type="expression" dxfId="241" priority="552">
      <formula>IF(VLOOKUP($DF$3,#NAME?,MATCH($A4,#NAME?,0)+1,0)&gt;0,1,0)</formula>
    </cfRule>
    <cfRule type="expression" dxfId="240"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239"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8" priority="557">
      <formula>IF(LEN(DG4)&gt;0,1,0)</formula>
    </cfRule>
    <cfRule type="expression" dxfId="237" priority="558">
      <formula>IF(VLOOKUP($DG$3,#NAME?,MATCH($A4,#NAME?,0)+1,0)&gt;0,1,0)</formula>
    </cfRule>
    <cfRule type="expression" dxfId="236"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235" priority="564">
      <formula>IF(VLOOKUP($DH$3,#NAME?,MATCH($A4,#NAME?,0)+1,0)&gt;0,1,0)</formula>
    </cfRule>
    <cfRule type="expression" dxfId="234" priority="567">
      <formula>AND(IF(IFERROR(VLOOKUP($DH$3,#NAME?,MATCH($A4,#NAME?,0)+1,0),0)&gt;0,0,1),IF(IFERROR(VLOOKUP($DH$3,#NAME?,MATCH($A4,#NAME?,0)+1,0),0)&gt;0,0,1),IF(IFERROR(VLOOKUP($DH$3,#NAME?,MATCH($A4,#NAME?,0)+1,0),0)&gt;0,0,1),IF(IFERROR(MATCH($A4,#NAME?,0),0)&gt;0,1,0))</formula>
    </cfRule>
    <cfRule type="expression" dxfId="233" priority="563">
      <formula>IF(LEN(DH4)&gt;0,1,0)</formula>
    </cfRule>
    <cfRule type="expression" dxfId="232"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I4:DI1048576">
    <cfRule type="expression" dxfId="231" priority="569">
      <formula>IF(LEN(DI4)&gt;0,1,0)</formula>
    </cfRule>
    <cfRule type="expression" dxfId="230"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9" priority="570">
      <formula>IF(VLOOKUP($DI$3,#NAME?,MATCH($A4,#NAME?,0)+1,0)&gt;0,1,0)</formula>
    </cfRule>
    <cfRule type="expression" dxfId="228"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27"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6" priority="575">
      <formula>IF(LEN(DJ4)&gt;0,1,0)</formula>
    </cfRule>
    <cfRule type="expression" dxfId="225" priority="576">
      <formula>IF(VLOOKUP($DJ$3,#NAME?,MATCH($A4,#NAME?,0)+1,0)&gt;0,1,0)</formula>
    </cfRule>
    <cfRule type="expression" dxfId="224"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223"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2" priority="581">
      <formula>IF(LEN(DK4)&gt;0,1,0)</formula>
    </cfRule>
    <cfRule type="expression" dxfId="221" priority="582">
      <formula>IF(VLOOKUP($DK$3,#NAME?,MATCH($A4,#NAME?,0)+1,0)&gt;0,1,0)</formula>
    </cfRule>
    <cfRule type="expression" dxfId="220"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219"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8" priority="591">
      <formula>AND(IF(IFERROR(VLOOKUP($DL$3,#NAME?,MATCH($A4,#NAME?,0)+1,0),0)&gt;0,0,1),IF(IFERROR(VLOOKUP($DL$3,#NAME?,MATCH($A4,#NAME?,0)+1,0),0)&gt;0,0,1),IF(IFERROR(VLOOKUP($DL$3,#NAME?,MATCH($A4,#NAME?,0)+1,0),0)&gt;0,0,1),IF(IFERROR(MATCH($A4,#NAME?,0),0)&gt;0,1,0))</formula>
    </cfRule>
    <cfRule type="expression" dxfId="217" priority="588">
      <formula>IF(VLOOKUP($DL$3,#NAME?,MATCH($A4,#NAME?,0)+1,0)&gt;0,1,0)</formula>
    </cfRule>
  </conditionalFormatting>
  <conditionalFormatting sqref="DL4:DN1048576">
    <cfRule type="expression" dxfId="216" priority="587">
      <formula>IF(LEN(DL4)&gt;0,1,0)</formula>
    </cfRule>
  </conditionalFormatting>
  <conditionalFormatting sqref="DM4:DM1048576">
    <cfRule type="expression" dxfId="215" priority="596">
      <formula>AND(IF(IFERROR(VLOOKUP($DM$3,#NAME?,MATCH($A4,#NAME?,0)+1,0),0)&gt;0,0,1),IF(IFERROR(VLOOKUP($DM$3,#NAME?,MATCH($A4,#NAME?,0)+1,0),0)&gt;0,0,1),IF(IFERROR(VLOOKUP($DM$3,#NAME?,MATCH($A4,#NAME?,0)+1,0),0)&gt;0,0,1),IF(IFERROR(MATCH($A4,#NAME?,0),0)&gt;0,1,0))</formula>
    </cfRule>
    <cfRule type="expression" dxfId="214" priority="593">
      <formula>IF(VLOOKUP($DM$3,#NAME?,MATCH($A4,#NAME?,0)+1,0)&gt;0,1,0)</formula>
    </cfRule>
  </conditionalFormatting>
  <conditionalFormatting sqref="DN4:DN1048576">
    <cfRule type="expression" dxfId="213" priority="598">
      <formula>IF(VLOOKUP($DN$3,#NAME?,MATCH($A4,#NAME?,0)+1,0)&gt;0,1,0)</formula>
    </cfRule>
    <cfRule type="expression" dxfId="212"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211" priority="603">
      <formula>IF(VLOOKUP($DO$3,#NAME?,MATCH($A5,#NAME?,0)+1,0)&gt;0,1,0)</formula>
    </cfRule>
    <cfRule type="expression" dxfId="210"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209" priority="602">
      <formula>IF(LEN(DO5)&gt;0,1,0)</formula>
    </cfRule>
  </conditionalFormatting>
  <conditionalFormatting sqref="DP5:DP1048576">
    <cfRule type="expression" dxfId="208" priority="608">
      <formula>IF(VLOOKUP($DP$3,#NAME?,MATCH($A5,#NAME?,0)+1,0)&gt;0,1,0)</formula>
    </cfRule>
    <cfRule type="expression" dxfId="207"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206" priority="617">
      <formula>AND(IF(IFERROR(VLOOKUP($DQ$3,#NAME?,MATCH($A4,#NAME?,0)+1,0),0)&gt;0,0,1),IF(IFERROR(VLOOKUP($DQ$3,#NAME?,MATCH($A4,#NAME?,0)+1,0),0)&gt;0,0,1),IF(IFERROR(VLOOKUP($DQ$3,#NAME?,MATCH($A4,#NAME?,0)+1,0),0)&gt;0,0,1),IF(IFERROR(MATCH($A4,#NAME?,0),0)&gt;0,1,0))</formula>
    </cfRule>
    <cfRule type="expression" dxfId="205" priority="612">
      <formula>AND(AND(OR(AND(OR(OR(NOT(DY4&lt;&gt;"Not Applicable"),DY4=""))),AND(OR(OR(NOT(DZ4&lt;&gt;"Not Applicable"),DZ4=""))),AND(OR(OR(NOT(EA4&lt;&gt;"Not Applicable"),EA4=""))),AND(OR(OR(NOT(EB4&lt;&gt;"Not Applicable"),EB4=""))),AND(OR(OR(NOT(EC4&lt;&gt;"Not Applicable"),EC4="")))),A4&lt;&gt;""))</formula>
    </cfRule>
    <cfRule type="expression" dxfId="204" priority="613">
      <formula>IF(LEN(DQ4)&gt;0,1,0)</formula>
    </cfRule>
    <cfRule type="expression" dxfId="203" priority="614">
      <formula>IF(VLOOKUP($DQ$3,#NAME?,MATCH($A4,#NAME?,0)+1,0)&gt;0,1,0)</formula>
    </cfRule>
  </conditionalFormatting>
  <conditionalFormatting sqref="DR4:DR1048576">
    <cfRule type="expression" dxfId="202" priority="619">
      <formula>IF(LEN(DR4)&gt;0,1,0)</formula>
    </cfRule>
    <cfRule type="expression" dxfId="201" priority="618">
      <formula>AND(AND(OR(AND(OR(OR(NOT(DY4&lt;&gt;"Not Applicable"),DY4=""))),AND(OR(OR(NOT(DZ4&lt;&gt;"Not Applicable"),DZ4=""))),AND(OR(OR(NOT(EA4&lt;&gt;"Not Applicable"),EA4=""))),AND(OR(OR(NOT(EB4&lt;&gt;"Not Applicable"),EB4=""))),AND(OR(OR(NOT(EC4&lt;&gt;"Not Applicable"),EC4="")))),A4&lt;&gt;""))</formula>
    </cfRule>
    <cfRule type="expression" dxfId="200" priority="620">
      <formula>IF(VLOOKUP($DR$3,#NAME?,MATCH($A4,#NAME?,0)+1,0)&gt;0,1,0)</formula>
    </cfRule>
    <cfRule type="expression" dxfId="199"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198" priority="624">
      <formula>IF(LEN(DS5)&gt;0,1,0)</formula>
    </cfRule>
    <cfRule type="expression" dxfId="197" priority="625">
      <formula>IF(VLOOKUP($DS$3,#NAME?,MATCH($A5,#NAME?,0)+1,0)&gt;0,1,0)</formula>
    </cfRule>
    <cfRule type="expression" dxfId="196"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195" priority="629">
      <formula>IF(LEN(DT4)&gt;0,1,0)</formula>
    </cfRule>
    <cfRule type="expression" dxfId="194" priority="630">
      <formula>IF(VLOOKUP($DT$3,#NAME?,MATCH($A4,#NAME?,0)+1,0)&gt;0,1,0)</formula>
    </cfRule>
    <cfRule type="expression" dxfId="193"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92" priority="636">
      <formula>IF(VLOOKUP($DU$3,#NAME?,MATCH($A4,#NAME?,0)+1,0)&gt;0,1,0)</formula>
    </cfRule>
    <cfRule type="expression" dxfId="191" priority="639">
      <formula>AND(IF(IFERROR(VLOOKUP($DU$3,#NAME?,MATCH($A4,#NAME?,0)+1,0),0)&gt;0,0,1),IF(IFERROR(VLOOKUP($DU$3,#NAME?,MATCH($A4,#NAME?,0)+1,0),0)&gt;0,0,1),IF(IFERROR(VLOOKUP($DU$3,#NAME?,MATCH($A4,#NAME?,0)+1,0),0)&gt;0,0,1),IF(IFERROR(MATCH($A4,#NAME?,0),0)&gt;0,1,0))</formula>
    </cfRule>
    <cfRule type="expression" dxfId="190"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9" priority="635">
      <formula>IF(LEN(DU4)&gt;0,1,0)</formula>
    </cfRule>
  </conditionalFormatting>
  <conditionalFormatting sqref="DV4:DV1048576">
    <cfRule type="expression" dxfId="188" priority="642">
      <formula>IF(VLOOKUP($DV$3,#NAME?,MATCH($A4,#NAME?,0)+1,0)&gt;0,1,0)</formula>
    </cfRule>
    <cfRule type="expression" dxfId="187" priority="641">
      <formula>IF(LEN(DV4)&gt;0,1,0)</formula>
    </cfRule>
    <cfRule type="expression" dxfId="186"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5"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184" priority="647">
      <formula>IF(LEN(DW4)&gt;0,1,0)</formula>
    </cfRule>
    <cfRule type="expression" dxfId="183" priority="648">
      <formula>IF(VLOOKUP($DW$3,#NAME?,MATCH($A4,#NAME?,0)+1,0)&gt;0,1,0)</formula>
    </cfRule>
    <cfRule type="expression" dxfId="182" priority="651">
      <formula>AND(IF(IFERROR(VLOOKUP($DW$3,#NAME?,MATCH($A4,#NAME?,0)+1,0),0)&gt;0,0,1),IF(IFERROR(VLOOKUP($DW$3,#NAME?,MATCH($A4,#NAME?,0)+1,0),0)&gt;0,0,1),IF(IFERROR(VLOOKUP($DW$3,#NAME?,MATCH($A4,#NAME?,0)+1,0),0)&gt;0,0,1),IF(IFERROR(MATCH($A4,#NAME?,0),0)&gt;0,1,0))</formula>
    </cfRule>
    <cfRule type="expression" dxfId="181"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X4:DX1048576">
    <cfRule type="expression" dxfId="180"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79" priority="653">
      <formula>IF(LEN(DX4)&gt;0,1,0)</formula>
    </cfRule>
    <cfRule type="expression" dxfId="178" priority="654">
      <formula>IF(VLOOKUP($DX$3,#NAME?,MATCH($A4,#NAME?,0)+1,0)&gt;0,1,0)</formula>
    </cfRule>
    <cfRule type="expression" dxfId="177"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176" priority="658">
      <formula>AND(AND(OR(AND(OR(OR(NOT(CO4&lt;&gt;"DEFAULT"),CO4="")))),A4&lt;&gt;""))</formula>
    </cfRule>
    <cfRule type="expression" dxfId="175" priority="659">
      <formula>IF(LEN(DY4)&gt;0,1,0)</formula>
    </cfRule>
    <cfRule type="expression" dxfId="174" priority="660">
      <formula>IF(VLOOKUP($DY$3,#NAME?,MATCH($A4,#NAME?,0)+1,0)&gt;0,1,0)</formula>
    </cfRule>
    <cfRule type="expression" dxfId="173"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172" priority="665">
      <formula>IF(LEN(DZ4)&gt;0,1,0)</formula>
    </cfRule>
    <cfRule type="expression" dxfId="171" priority="664">
      <formula>AND(AND(OR(AND(OR(OR(NOT(CO4&lt;&gt;"DEFAULT"),CO4="")))),A4&lt;&gt;""))</formula>
    </cfRule>
    <cfRule type="expression" dxfId="170" priority="666">
      <formula>IF(VLOOKUP($DZ$3,#NAME?,MATCH($A4,#NAME?,0)+1,0)&gt;0,1,0)</formula>
    </cfRule>
    <cfRule type="expression" dxfId="169"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68" priority="670">
      <formula>AND(AND(OR(AND(OR(OR(NOT(CO4&lt;&gt;"DEFAULT"),CO4="")))),A4&lt;&gt;""))</formula>
    </cfRule>
    <cfRule type="expression" dxfId="167" priority="671">
      <formula>IF(LEN(EA4)&gt;0,1,0)</formula>
    </cfRule>
    <cfRule type="expression" dxfId="166" priority="672">
      <formula>IF(VLOOKUP($EA$3,#NAME?,MATCH($A4,#NAME?,0)+1,0)&gt;0,1,0)</formula>
    </cfRule>
    <cfRule type="expression" dxfId="165"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164" priority="676">
      <formula>AND(AND(OR(AND(OR(OR(NOT(CO4&lt;&gt;"DEFAULT"),CO4="")))),A4&lt;&gt;""))</formula>
    </cfRule>
    <cfRule type="expression" dxfId="163" priority="677">
      <formula>IF(LEN(EB4)&gt;0,1,0)</formula>
    </cfRule>
    <cfRule type="expression" dxfId="162" priority="678">
      <formula>IF(VLOOKUP($EB$3,#NAME?,MATCH($A4,#NAME?,0)+1,0)&gt;0,1,0)</formula>
    </cfRule>
    <cfRule type="expression" dxfId="161"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160" priority="682">
      <formula>AND(AND(OR(AND(OR(OR(NOT(CO4&lt;&gt;"DEFAULT"),CO4="")))),A4&lt;&gt;""))</formula>
    </cfRule>
    <cfRule type="expression" dxfId="159" priority="683">
      <formula>IF(LEN(EC4)&gt;0,1,0)</formula>
    </cfRule>
    <cfRule type="expression" dxfId="158" priority="684">
      <formula>IF(VLOOKUP($EC$3,#NAME?,MATCH($A4,#NAME?,0)+1,0)&gt;0,1,0)</formula>
    </cfRule>
    <cfRule type="expression" dxfId="157"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156" priority="690">
      <formula>IF(VLOOKUP($ED$3,#NAME?,MATCH($A4,#NAME?,0)+1,0)&gt;0,1,0)</formula>
    </cfRule>
    <cfRule type="expression" dxfId="155" priority="688">
      <formula>AND(AND(OR(AND(AND(OR(NOT(DY4="Transportation"),DY4=""))),AND(AND(OR(NOT(DZ4="Transportation"),DZ4=""))),AND(AND(OR(NOT(EA4="Transportation"),EA4=""))),AND(AND(OR(NOT(EB4="Transportation"),EB4=""))),AND(AND(OR(NOT(EC4="Transportation"),EC4="")))),A4&lt;&gt;""))</formula>
    </cfRule>
    <cfRule type="expression" dxfId="154" priority="689">
      <formula>IF(LEN(ED4)&gt;0,1,0)</formula>
    </cfRule>
    <cfRule type="expression" dxfId="153"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52" priority="694">
      <formula>AND(AND(OR(AND(OR(OR(NOT(DY4&lt;&gt;"GHS"),DY4=""))),AND(OR(OR(NOT(DZ4&lt;&gt;"GHS"),DZ4=""))),AND(OR(OR(NOT(EA4&lt;&gt;"GHS"),EA4=""))),AND(OR(OR(NOT(EB4&lt;&gt;"GHS"),EB4=""))),AND(OR(OR(NOT(EC4&lt;&gt;"GHS"),EC4="")))),A4&lt;&gt;""))</formula>
    </cfRule>
    <cfRule type="expression" dxfId="151" priority="695">
      <formula>IF(LEN(EE4)&gt;0,1,0)</formula>
    </cfRule>
    <cfRule type="expression" dxfId="150" priority="696">
      <formula>IF(VLOOKUP($EE$3,#NAME?,MATCH($A4,#NAME?,0)+1,0)&gt;0,1,0)</formula>
    </cfRule>
    <cfRule type="expression" dxfId="149"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48" priority="700">
      <formula>AND(AND(OR(AND(OR(OR(NOT(DY4&lt;&gt;"Not Applicable"),DY4=""))),AND(OR(OR(NOT(DZ4&lt;&gt;"Not Applicable"),DZ4=""))),AND(OR(OR(NOT(EA4&lt;&gt;"Not Applicable"),EA4=""))),AND(OR(OR(NOT(EB4&lt;&gt;"Not Applicable"),EB4=""))),AND(OR(OR(NOT(EC4&lt;&gt;"Not Applicable"),EC4="")))),A4&lt;&gt;""))</formula>
    </cfRule>
    <cfRule type="expression" dxfId="147" priority="701">
      <formula>IF(LEN(EF4)&gt;0,1,0)</formula>
    </cfRule>
    <cfRule type="expression" dxfId="146" priority="702">
      <formula>IF(VLOOKUP($EF$3,#NAME?,MATCH($A4,#NAME?,0)+1,0)&gt;0,1,0)</formula>
    </cfRule>
    <cfRule type="expression" dxfId="145"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44" priority="708">
      <formula>IF(VLOOKUP($EG$3,#NAME?,MATCH($A4,#NAME?,0)+1,0)&gt;0,1,0)</formula>
    </cfRule>
    <cfRule type="expression" dxfId="143" priority="706">
      <formula>AND(AND(OR(AND(OR(OR(NOT(DY4&lt;&gt;"Not Applicable"),DY4=""))),AND(OR(OR(NOT(DZ4&lt;&gt;"Not Applicable"),DZ4=""))),AND(OR(OR(NOT(EA4&lt;&gt;"Not Applicable"),EA4=""))),AND(OR(OR(NOT(EB4&lt;&gt;"Not Applicable"),EB4=""))),AND(OR(OR(NOT(EC4&lt;&gt;"Not Applicable"),EC4="")))),A4&lt;&gt;""))</formula>
    </cfRule>
    <cfRule type="expression" dxfId="142"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41" priority="707">
      <formula>IF(LEN(EG4)&gt;0,1,0)</formula>
    </cfRule>
  </conditionalFormatting>
  <conditionalFormatting sqref="EH4:EH1048576">
    <cfRule type="expression" dxfId="140" priority="716">
      <formula>AND(IF(IFERROR(VLOOKUP($EH$3,#NAME?,MATCH($A4,#NAME?,0)+1,0),0)&gt;0,0,1),IF(IFERROR(VLOOKUP($EH$3,#NAME?,MATCH($A4,#NAME?,0)+1,0),0)&gt;0,0,1),IF(IFERROR(VLOOKUP($EH$3,#NAME?,MATCH($A4,#NAME?,0)+1,0),0)&gt;0,0,1),IF(IFERROR(MATCH($A4,#NAME?,0),0)&gt;0,1,0))</formula>
    </cfRule>
    <cfRule type="expression" dxfId="139" priority="713">
      <formula>IF(VLOOKUP($EH$3,#NAME?,MATCH($A4,#NAME?,0)+1,0)&gt;0,1,0)</formula>
    </cfRule>
  </conditionalFormatting>
  <conditionalFormatting sqref="EI4:EI1048576">
    <cfRule type="expression" dxfId="138" priority="718">
      <formula>IF(VLOOKUP($EI$3,#NAME?,MATCH($A4,#NAME?,0)+1,0)&gt;0,1,0)</formula>
    </cfRule>
    <cfRule type="expression" dxfId="137"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136" priority="722">
      <formula>AND(AND(OR(AND(AND(OR(NOT(DY4="GHS"),DY4=""))),AND(AND(OR(NOT(DZ4="GHS"),DZ4=""))),AND(AND(OR(NOT(EA4="GHS"),EA4=""))),AND(AND(OR(NOT(EB4="GHS"),EB4=""))),AND(AND(OR(NOT(EC4="GHS"),EC4="")))),A4&lt;&gt;""))</formula>
    </cfRule>
    <cfRule type="expression" dxfId="135" priority="723">
      <formula>IF(LEN(EJ4)&gt;0,1,0)</formula>
    </cfRule>
    <cfRule type="expression" dxfId="134" priority="724">
      <formula>IF(VLOOKUP($EJ$3,#NAME?,MATCH($A4,#NAME?,0)+1,0)&gt;0,1,0)</formula>
    </cfRule>
    <cfRule type="expression" dxfId="133"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132" priority="728">
      <formula>AND(AND(OR(AND(AND(OR(NOT(DY4="GHS"),DY4=""))),AND(AND(OR(NOT(DZ4="GHS"),DZ4=""))),AND(AND(OR(NOT(EA4="GHS"),EA4=""))),AND(AND(OR(NOT(EB4="GHS"),EB4=""))),AND(AND(OR(NOT(EC4="GHS"),EC4="")))),A4&lt;&gt;""))</formula>
    </cfRule>
    <cfRule type="expression" dxfId="131" priority="729">
      <formula>IF(LEN(EK4)&gt;0,1,0)</formula>
    </cfRule>
    <cfRule type="expression" dxfId="130" priority="730">
      <formula>IF(VLOOKUP($EK$3,#NAME?,MATCH($A4,#NAME?,0)+1,0)&gt;0,1,0)</formula>
    </cfRule>
    <cfRule type="expression" dxfId="129"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128" priority="739">
      <formula>AND(IF(IFERROR(VLOOKUP($EL$3,#NAME?,MATCH($A4,#NAME?,0)+1,0),0)&gt;0,0,1),IF(IFERROR(VLOOKUP($EL$3,#NAME?,MATCH($A4,#NAME?,0)+1,0),0)&gt;0,0,1),IF(IFERROR(VLOOKUP($EL$3,#NAME?,MATCH($A4,#NAME?,0)+1,0),0)&gt;0,0,1),IF(IFERROR(MATCH($A4,#NAME?,0),0)&gt;0,1,0))</formula>
    </cfRule>
    <cfRule type="expression" dxfId="127" priority="734">
      <formula>AND(AND(OR(AND(AND(OR(NOT(DY4="GHS"),DY4=""))),AND(AND(OR(NOT(DZ4="GHS"),DZ4=""))),AND(AND(OR(NOT(EA4="GHS"),EA4=""))),AND(AND(OR(NOT(EB4="GHS"),EB4=""))),AND(AND(OR(NOT(EC4="GHS"),EC4="")))),A4&lt;&gt;""))</formula>
    </cfRule>
    <cfRule type="expression" dxfId="126" priority="736">
      <formula>IF(VLOOKUP($EL$3,#NAME?,MATCH($A4,#NAME?,0)+1,0)&gt;0,1,0)</formula>
    </cfRule>
  </conditionalFormatting>
  <conditionalFormatting sqref="EL4:FH1048576">
    <cfRule type="expression" dxfId="125" priority="735">
      <formula>IF(LEN(EL4)&gt;0,1,0)</formula>
    </cfRule>
  </conditionalFormatting>
  <conditionalFormatting sqref="EM4:EM1048576">
    <cfRule type="expression" dxfId="124" priority="741">
      <formula>IF(VLOOKUP($EM$3,#NAME?,MATCH($A4,#NAME?,0)+1,0)&gt;0,1,0)</formula>
    </cfRule>
    <cfRule type="expression" dxfId="123"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22" priority="746">
      <formula>IF(VLOOKUP($EN$3,#NAME?,MATCH($A4,#NAME?,0)+1,0)&gt;0,1,0)</formula>
    </cfRule>
    <cfRule type="expression" dxfId="121"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20" priority="751">
      <formula>IF(VLOOKUP($EO$3,#NAME?,MATCH($A4,#NAME?,0)+1,0)&gt;0,1,0)</formula>
    </cfRule>
    <cfRule type="expression" dxfId="119"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118" priority="756">
      <formula>IF(VLOOKUP($EP$3,#NAME?,MATCH($A4,#NAME?,0)+1,0)&gt;0,1,0)</formula>
    </cfRule>
    <cfRule type="expression" dxfId="117"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16" priority="761">
      <formula>IF(VLOOKUP($EQ$3,#NAME?,MATCH($A4,#NAME?,0)+1,0)&gt;0,1,0)</formula>
    </cfRule>
    <cfRule type="expression" dxfId="115"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14" priority="766">
      <formula>IF(VLOOKUP($ER$3,#NAME?,MATCH($A4,#NAME?,0)+1,0)&gt;0,1,0)</formula>
    </cfRule>
    <cfRule type="expression" dxfId="113"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12" priority="771">
      <formula>IF(VLOOKUP($ES$3,#NAME?,MATCH($A4,#NAME?,0)+1,0)&gt;0,1,0)</formula>
    </cfRule>
    <cfRule type="expression" dxfId="111"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10" priority="776">
      <formula>IF(VLOOKUP($ET$3,#NAME?,MATCH($A4,#NAME?,0)+1,0)&gt;0,1,0)</formula>
    </cfRule>
    <cfRule type="expression" dxfId="109"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08" priority="781">
      <formula>IF(VLOOKUP($EU$3,#NAME?,MATCH($A4,#NAME?,0)+1,0)&gt;0,1,0)</formula>
    </cfRule>
    <cfRule type="expression" dxfId="107"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6" priority="786">
      <formula>IF(VLOOKUP($EV$3,#NAME?,MATCH($A4,#NAME?,0)+1,0)&gt;0,1,0)</formula>
    </cfRule>
    <cfRule type="expression" dxfId="105"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104" priority="791">
      <formula>IF(VLOOKUP($EW$3,#NAME?,MATCH($A4,#NAME?,0)+1,0)&gt;0,1,0)</formula>
    </cfRule>
    <cfRule type="expression" dxfId="103"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102" priority="796">
      <formula>IF(VLOOKUP($EX$3,#NAME?,MATCH($A4,#NAME?,0)+1,0)&gt;0,1,0)</formula>
    </cfRule>
    <cfRule type="expression" dxfId="101"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100" priority="801">
      <formula>IF(VLOOKUP($EY$3,#NAME?,MATCH($A4,#NAME?,0)+1,0)&gt;0,1,0)</formula>
    </cfRule>
    <cfRule type="expression" dxfId="99"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98" priority="806">
      <formula>IF(VLOOKUP($EZ$3,#NAME?,MATCH($A4,#NAME?,0)+1,0)&gt;0,1,0)</formula>
    </cfRule>
    <cfRule type="expression" dxfId="97"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96" priority="811">
      <formula>IF(VLOOKUP($FA$3,#NAME?,MATCH($A4,#NAME?,0)+1,0)&gt;0,1,0)</formula>
    </cfRule>
    <cfRule type="expression" dxfId="95"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94" priority="816">
      <formula>IF(VLOOKUP($FB$3,#NAME?,MATCH($A4,#NAME?,0)+1,0)&gt;0,1,0)</formula>
    </cfRule>
    <cfRule type="expression" dxfId="93"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92" priority="821">
      <formula>IF(VLOOKUP($FC$3,#NAME?,MATCH($A4,#NAME?,0)+1,0)&gt;0,1,0)</formula>
    </cfRule>
    <cfRule type="expression" dxfId="91"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90" priority="829">
      <formula>AND(IF(IFERROR(VLOOKUP($FD$3,#NAME?,MATCH($A4,#NAME?,0)+1,0),0)&gt;0,0,1),IF(IFERROR(VLOOKUP($FD$3,#NAME?,MATCH($A4,#NAME?,0)+1,0),0)&gt;0,0,1),IF(IFERROR(VLOOKUP($FD$3,#NAME?,MATCH($A4,#NAME?,0)+1,0),0)&gt;0,0,1),IF(IFERROR(MATCH($A4,#NAME?,0),0)&gt;0,1,0))</formula>
    </cfRule>
    <cfRule type="expression" dxfId="89" priority="826">
      <formula>IF(VLOOKUP($FD$3,#NAME?,MATCH($A4,#NAME?,0)+1,0)&gt;0,1,0)</formula>
    </cfRule>
  </conditionalFormatting>
  <conditionalFormatting sqref="FE4:FE1048576">
    <cfRule type="expression" dxfId="88" priority="834">
      <formula>AND(IF(IFERROR(VLOOKUP($FE$3,#NAME?,MATCH($A4,#NAME?,0)+1,0),0)&gt;0,0,1),IF(IFERROR(VLOOKUP($FE$3,#NAME?,MATCH($A4,#NAME?,0)+1,0),0)&gt;0,0,1),IF(IFERROR(VLOOKUP($FE$3,#NAME?,MATCH($A4,#NAME?,0)+1,0),0)&gt;0,0,1),IF(IFERROR(MATCH($A4,#NAME?,0),0)&gt;0,1,0))</formula>
    </cfRule>
    <cfRule type="expression" dxfId="87" priority="831">
      <formula>IF(VLOOKUP($FE$3,#NAME?,MATCH($A4,#NAME?,0)+1,0)&gt;0,1,0)</formula>
    </cfRule>
  </conditionalFormatting>
  <conditionalFormatting sqref="FF4:FF1048576">
    <cfRule type="expression" dxfId="86" priority="839">
      <formula>AND(IF(IFERROR(VLOOKUP($FF$3,#NAME?,MATCH($A4,#NAME?,0)+1,0),0)&gt;0,0,1),IF(IFERROR(VLOOKUP($FF$3,#NAME?,MATCH($A4,#NAME?,0)+1,0),0)&gt;0,0,1),IF(IFERROR(VLOOKUP($FF$3,#NAME?,MATCH($A4,#NAME?,0)+1,0),0)&gt;0,0,1),IF(IFERROR(MATCH($A4,#NAME?,0),0)&gt;0,1,0))</formula>
    </cfRule>
    <cfRule type="expression" dxfId="85" priority="836">
      <formula>IF(VLOOKUP($FF$3,#NAME?,MATCH($A4,#NAME?,0)+1,0)&gt;0,1,0)</formula>
    </cfRule>
  </conditionalFormatting>
  <conditionalFormatting sqref="FG4:FG1048576">
    <cfRule type="expression" dxfId="84" priority="844">
      <formula>AND(IF(IFERROR(VLOOKUP($FG$3,#NAME?,MATCH($A4,#NAME?,0)+1,0),0)&gt;0,0,1),IF(IFERROR(VLOOKUP($FG$3,#NAME?,MATCH($A4,#NAME?,0)+1,0),0)&gt;0,0,1),IF(IFERROR(VLOOKUP($FG$3,#NAME?,MATCH($A4,#NAME?,0)+1,0),0)&gt;0,0,1),IF(IFERROR(MATCH($A4,#NAME?,0),0)&gt;0,1,0))</formula>
    </cfRule>
    <cfRule type="expression" dxfId="83" priority="841">
      <formula>IF(VLOOKUP($FG$3,#NAME?,MATCH($A4,#NAME?,0)+1,0)&gt;0,1,0)</formula>
    </cfRule>
  </conditionalFormatting>
  <conditionalFormatting sqref="FH4:FH1048576 FI5:FJ204">
    <cfRule type="expression" dxfId="82" priority="849">
      <formula>AND(IF(IFERROR(VLOOKUP($FH$3,#NAME?,MATCH($A4,#NAME?,0)+1,0),0)&gt;0,0,1),IF(IFERROR(VLOOKUP($FH$3,#NAME?,MATCH($A4,#NAME?,0)+1,0),0)&gt;0,0,1),IF(IFERROR(VLOOKUP($FH$3,#NAME?,MATCH($A4,#NAME?,0)+1,0),0)&gt;0,0,1),IF(IFERROR(MATCH($A4,#NAME?,0),0)&gt;0,1,0))</formula>
    </cfRule>
    <cfRule type="expression" dxfId="81" priority="846">
      <formula>IF(VLOOKUP($FH$3,#NAME?,MATCH($A4,#NAME?,0)+1,0)&gt;0,1,0)</formula>
    </cfRule>
  </conditionalFormatting>
  <conditionalFormatting sqref="FI4 FI7:FI1048576">
    <cfRule type="expression" dxfId="80"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79" priority="851">
      <formula>IF(VLOOKUP($FI$3,#NAME?,MATCH($A4,#NAME?,0)+1,0)&gt;0,1,0)</formula>
    </cfRule>
    <cfRule type="expression" dxfId="78" priority="850">
      <formula>IF(LEN(FI4)&gt;0,1,0)</formula>
    </cfRule>
  </conditionalFormatting>
  <conditionalFormatting sqref="FI5:FJ204">
    <cfRule type="expression" dxfId="77" priority="845">
      <formula>IF(LEN(FI5)&gt;0,1,0)</formula>
    </cfRule>
  </conditionalFormatting>
  <conditionalFormatting sqref="FJ7:FJ1048576">
    <cfRule type="expression" dxfId="76" priority="859">
      <formula>AND(IF(IFERROR(VLOOKUP($FJ$3,#NAME?,MATCH($A8,#NAME?,0)+1,0),0)&gt;0,0,1),IF(IFERROR(VLOOKUP($FJ$3,#NAME?,MATCH($A8,#NAME?,0)+1,0),0)&gt;0,0,1),IF(IFERROR(VLOOKUP($FJ$3,#NAME?,MATCH($A8,#NAME?,0)+1,0),0)&gt;0,0,1),IF(IFERROR(MATCH($A8,#NAME?,0),0)&gt;0,1,0))</formula>
    </cfRule>
    <cfRule type="expression" dxfId="75" priority="856">
      <formula>IF(VLOOKUP($FJ$3,#NAME?,MATCH($A8,#NAME?,0)+1,0)&gt;0,1,0)</formula>
    </cfRule>
    <cfRule type="expression" dxfId="74" priority="855">
      <formula>IF(LEN(FJ8)&gt;0,1,0)</formula>
    </cfRule>
  </conditionalFormatting>
  <conditionalFormatting sqref="FK4:FK1048576">
    <cfRule type="expression" dxfId="73" priority="861">
      <formula>IF(VLOOKUP($FK$3,#NAME?,MATCH($A4,#NAME?,0)+1,0)&gt;0,1,0)</formula>
    </cfRule>
    <cfRule type="expression" dxfId="72"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71" priority="860">
      <formula>IF(LEN(FK4)&gt;0,1,0)</formula>
    </cfRule>
  </conditionalFormatting>
  <conditionalFormatting sqref="FL4:FL1048576">
    <cfRule type="expression" dxfId="70" priority="866">
      <formula>IF(VLOOKUP($FL$3,#NAME?,MATCH($A4,#NAME?,0)+1,0)&gt;0,1,0)</formula>
    </cfRule>
    <cfRule type="expression" dxfId="69"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68" priority="871">
      <formula>IF(VLOOKUP($FM$3,#NAME?,MATCH($A4,#NAME?,0)+1,0)&gt;0,1,0)</formula>
    </cfRule>
    <cfRule type="expression" dxfId="67"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66" priority="876">
      <formula>IF(VLOOKUP($FN$3,#NAME?,MATCH($A4,#NAME?,0)+1,0)&gt;0,1,0)</formula>
    </cfRule>
    <cfRule type="expression" dxfId="65" priority="879">
      <formula>AND(IF(IFERROR(VLOOKUP($FN$3,#NAME?,MATCH($A4,#NAME?,0)+1,0),0)&gt;0,0,1),IF(IFERROR(VLOOKUP($FN$3,#NAME?,MATCH($A4,#NAME?,0)+1,0),0)&gt;0,0,1),IF(IFERROR(VLOOKUP($FN$3,#NAME?,MATCH($A4,#NAME?,0)+1,0),0)&gt;0,0,1),IF(IFERROR(MATCH($A4,#NAME?,0),0)&gt;0,1,0))</formula>
    </cfRule>
  </conditionalFormatting>
  <conditionalFormatting sqref="FO4 FO150:FO1048576">
    <cfRule type="expression" dxfId="64" priority="884">
      <formula>AND(IF(IFERROR(VLOOKUP($FO$3,#NAME?,MATCH($A4,#NAME?,0)+1,0),0)&gt;0,0,1),IF(IFERROR(VLOOKUP($FO$3,#NAME?,MATCH($A4,#NAME?,0)+1,0),0)&gt;0,0,1),IF(IFERROR(VLOOKUP($FO$3,#NAME?,MATCH($A4,#NAME?,0)+1,0),0)&gt;0,0,1),IF(IFERROR(MATCH($A4,#NAME?,0),0)&gt;0,1,0))</formula>
    </cfRule>
  </conditionalFormatting>
  <conditionalFormatting sqref="FO150:FO204 K4:K214">
    <cfRule type="expression" dxfId="63" priority="1030">
      <formula>IF(LEN(K4)&gt;0,1,0)</formula>
    </cfRule>
    <cfRule type="expression" dxfId="62" priority="1031">
      <formula>IF(VLOOKUP($K$3,#NAME?,MATCH($A4,#NAME?,0)+1,0)&gt;0,1,0)</formula>
    </cfRule>
  </conditionalFormatting>
  <conditionalFormatting sqref="FO150:FO1048576 FO4">
    <cfRule type="expression" dxfId="61" priority="881">
      <formula>IF(VLOOKUP($FO$3,#NAME?,MATCH($A4,#NAME?,0)+1,0)&gt;0,1,0)</formula>
    </cfRule>
  </conditionalFormatting>
  <conditionalFormatting sqref="FO150:FV1048576 FO4:FV4">
    <cfRule type="expression" dxfId="60" priority="880">
      <formula>IF(LEN(FO4)&gt;0,1,0)</formula>
    </cfRule>
  </conditionalFormatting>
  <conditionalFormatting sqref="FP4 FP150:FP1048576">
    <cfRule type="expression" dxfId="59" priority="886">
      <formula>IF(VLOOKUP($FP$3,#NAME?,MATCH($A4,#NAME?,0)+1,0)&gt;0,1,0)</formula>
    </cfRule>
    <cfRule type="expression" dxfId="58" priority="889">
      <formula>AND(IF(IFERROR(VLOOKUP($FP$3,#NAME?,MATCH($A4,#NAME?,0)+1,0),0)&gt;0,0,1),IF(IFERROR(VLOOKUP($FP$3,#NAME?,MATCH($A4,#NAME?,0)+1,0),0)&gt;0,0,1),IF(IFERROR(VLOOKUP($FP$3,#NAME?,MATCH($A4,#NAME?,0)+1,0),0)&gt;0,0,1),IF(IFERROR(MATCH($A4,#NAME?,0),0)&gt;0,1,0))</formula>
    </cfRule>
  </conditionalFormatting>
  <conditionalFormatting sqref="FQ4 FQ150:FQ1048576">
    <cfRule type="expression" dxfId="57" priority="891">
      <formula>IF(VLOOKUP($FQ$3,#NAME?,MATCH($A4,#NAME?,0)+1,0)&gt;0,1,0)</formula>
    </cfRule>
    <cfRule type="expression" dxfId="56" priority="894">
      <formula>AND(IF(IFERROR(VLOOKUP($FQ$3,#NAME?,MATCH($A4,#NAME?,0)+1,0),0)&gt;0,0,1),IF(IFERROR(VLOOKUP($FQ$3,#NAME?,MATCH($A4,#NAME?,0)+1,0),0)&gt;0,0,1),IF(IFERROR(VLOOKUP($FQ$3,#NAME?,MATCH($A4,#NAME?,0)+1,0),0)&gt;0,0,1),IF(IFERROR(MATCH($A4,#NAME?,0),0)&gt;0,1,0))</formula>
    </cfRule>
  </conditionalFormatting>
  <conditionalFormatting sqref="FR4 FR150:FR1048576">
    <cfRule type="expression" dxfId="55" priority="896">
      <formula>IF(VLOOKUP($FR$3,#NAME?,MATCH($A4,#NAME?,0)+1,0)&gt;0,1,0)</formula>
    </cfRule>
    <cfRule type="expression" dxfId="54" priority="899">
      <formula>AND(IF(IFERROR(VLOOKUP($FR$3,#NAME?,MATCH($A4,#NAME?,0)+1,0),0)&gt;0,0,1),IF(IFERROR(VLOOKUP($FR$3,#NAME?,MATCH($A4,#NAME?,0)+1,0),0)&gt;0,0,1),IF(IFERROR(VLOOKUP($FR$3,#NAME?,MATCH($A4,#NAME?,0)+1,0),0)&gt;0,0,1),IF(IFERROR(MATCH($A4,#NAME?,0),0)&gt;0,1,0))</formula>
    </cfRule>
  </conditionalFormatting>
  <conditionalFormatting sqref="FS4 FS150:FS1048576">
    <cfRule type="expression" dxfId="53" priority="901">
      <formula>IF(VLOOKUP($FS$3,#NAME?,MATCH($A4,#NAME?,0)+1,0)&gt;0,1,0)</formula>
    </cfRule>
    <cfRule type="expression" dxfId="52" priority="904">
      <formula>AND(IF(IFERROR(VLOOKUP($FS$3,#NAME?,MATCH($A4,#NAME?,0)+1,0),0)&gt;0,0,1),IF(IFERROR(VLOOKUP($FS$3,#NAME?,MATCH($A4,#NAME?,0)+1,0),0)&gt;0,0,1),IF(IFERROR(VLOOKUP($FS$3,#NAME?,MATCH($A4,#NAME?,0)+1,0),0)&gt;0,0,1),IF(IFERROR(MATCH($A4,#NAME?,0),0)&gt;0,1,0))</formula>
    </cfRule>
  </conditionalFormatting>
  <conditionalFormatting sqref="FT4 FT150:FT1048576">
    <cfRule type="expression" dxfId="51" priority="906">
      <formula>IF(VLOOKUP($FT$3,#NAME?,MATCH($A4,#NAME?,0)+1,0)&gt;0,1,0)</formula>
    </cfRule>
    <cfRule type="expression" dxfId="50" priority="909">
      <formula>AND(IF(IFERROR(VLOOKUP($FT$3,#NAME?,MATCH($A4,#NAME?,0)+1,0),0)&gt;0,0,1),IF(IFERROR(VLOOKUP($FT$3,#NAME?,MATCH($A4,#NAME?,0)+1,0),0)&gt;0,0,1),IF(IFERROR(VLOOKUP($FT$3,#NAME?,MATCH($A4,#NAME?,0)+1,0),0)&gt;0,0,1),IF(IFERROR(MATCH($A4,#NAME?,0),0)&gt;0,1,0))</formula>
    </cfRule>
  </conditionalFormatting>
  <conditionalFormatting sqref="FU4 FU150:FU1048576">
    <cfRule type="expression" dxfId="49" priority="911">
      <formula>IF(VLOOKUP($FU$3,#NAME?,MATCH($A4,#NAME?,0)+1,0)&gt;0,1,0)</formula>
    </cfRule>
    <cfRule type="expression" dxfId="48" priority="914">
      <formula>AND(IF(IFERROR(VLOOKUP($FU$3,#NAME?,MATCH($A4,#NAME?,0)+1,0),0)&gt;0,0,1),IF(IFERROR(VLOOKUP($FU$3,#NAME?,MATCH($A4,#NAME?,0)+1,0),0)&gt;0,0,1),IF(IFERROR(VLOOKUP($FU$3,#NAME?,MATCH($A4,#NAME?,0)+1,0),0)&gt;0,0,1),IF(IFERROR(MATCH($A4,#NAME?,0),0)&gt;0,1,0))</formula>
    </cfRule>
  </conditionalFormatting>
  <conditionalFormatting sqref="FV4 FV150:FV1048576">
    <cfRule type="expression" dxfId="47" priority="916">
      <formula>IF(VLOOKUP($FV$3,#NAME?,MATCH($A4,#NAME?,0)+1,0)&gt;0,1,0)</formula>
    </cfRule>
    <cfRule type="expression" dxfId="46"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45" priority="921">
      <formula>IF(VLOOKUP($FW$3,#NAME?,MATCH($A4,#NAME?,0)+1,0)&gt;0,1,0)</formula>
    </cfRule>
    <cfRule type="expression" dxfId="44" priority="924">
      <formula>AND(IF(IFERROR(VLOOKUP($FW$3,#NAME?,MATCH($A4,#NAME?,0)+1,0),0)&gt;0,0,1),IF(IFERROR(VLOOKUP($FW$3,#NAME?,MATCH($A4,#NAME?,0)+1,0),0)&gt;0,0,1),IF(IFERROR(VLOOKUP($FW$3,#NAME?,MATCH($A4,#NAME?,0)+1,0),0)&gt;0,0,1),IF(IFERROR(MATCH($A4,#NAME?,0),0)&gt;0,1,0))</formula>
    </cfRule>
  </conditionalFormatting>
  <conditionalFormatting sqref="FW4:GJ1048576">
    <cfRule type="expression" dxfId="43" priority="920">
      <formula>IF(LEN(FW4)&gt;0,1,0)</formula>
    </cfRule>
  </conditionalFormatting>
  <conditionalFormatting sqref="FX4:FX1048576">
    <cfRule type="expression" dxfId="42" priority="926">
      <formula>IF(VLOOKUP($FX$3,#NAME?,MATCH($A4,#NAME?,0)+1,0)&gt;0,1,0)</formula>
    </cfRule>
    <cfRule type="expression" dxfId="41"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40" priority="931">
      <formula>IF(VLOOKUP($FY$3,#NAME?,MATCH($A4,#NAME?,0)+1,0)&gt;0,1,0)</formula>
    </cfRule>
    <cfRule type="expression" dxfId="39"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38" priority="939">
      <formula>AND(IF(IFERROR(VLOOKUP($FZ$3,#NAME?,MATCH($A4,#NAME?,0)+1,0),0)&gt;0,0,1),IF(IFERROR(VLOOKUP($FZ$3,#NAME?,MATCH($A4,#NAME?,0)+1,0),0)&gt;0,0,1),IF(IFERROR(VLOOKUP($FZ$3,#NAME?,MATCH($A4,#NAME?,0)+1,0),0)&gt;0,0,1),IF(IFERROR(MATCH($A4,#NAME?,0),0)&gt;0,1,0))</formula>
    </cfRule>
    <cfRule type="expression" dxfId="37" priority="936">
      <formula>IF(VLOOKUP($FZ$3,#NAME?,MATCH($A4,#NAME?,0)+1,0)&gt;0,1,0)</formula>
    </cfRule>
  </conditionalFormatting>
  <conditionalFormatting sqref="GA4:GA1048576">
    <cfRule type="expression" dxfId="36" priority="944">
      <formula>AND(IF(IFERROR(VLOOKUP($GA$3,#NAME?,MATCH($A4,#NAME?,0)+1,0),0)&gt;0,0,1),IF(IFERROR(VLOOKUP($GA$3,#NAME?,MATCH($A4,#NAME?,0)+1,0),0)&gt;0,0,1),IF(IFERROR(VLOOKUP($GA$3,#NAME?,MATCH($A4,#NAME?,0)+1,0),0)&gt;0,0,1),IF(IFERROR(MATCH($A4,#NAME?,0),0)&gt;0,1,0))</formula>
    </cfRule>
    <cfRule type="expression" dxfId="35" priority="941">
      <formula>IF(VLOOKUP($GA$3,#NAME?,MATCH($A4,#NAME?,0)+1,0)&gt;0,1,0)</formula>
    </cfRule>
  </conditionalFormatting>
  <conditionalFormatting sqref="GB4:GB1048576">
    <cfRule type="expression" dxfId="34" priority="949">
      <formula>AND(IF(IFERROR(VLOOKUP($GB$3,#NAME?,MATCH($A4,#NAME?,0)+1,0),0)&gt;0,0,1),IF(IFERROR(VLOOKUP($GB$3,#NAME?,MATCH($A4,#NAME?,0)+1,0),0)&gt;0,0,1),IF(IFERROR(VLOOKUP($GB$3,#NAME?,MATCH($A4,#NAME?,0)+1,0),0)&gt;0,0,1),IF(IFERROR(MATCH($A4,#NAME?,0),0)&gt;0,1,0))</formula>
    </cfRule>
    <cfRule type="expression" dxfId="33" priority="946">
      <formula>IF(VLOOKUP($GB$3,#NAME?,MATCH($A4,#NAME?,0)+1,0)&gt;0,1,0)</formula>
    </cfRule>
  </conditionalFormatting>
  <conditionalFormatting sqref="GC4:GC1048576">
    <cfRule type="expression" dxfId="32" priority="954">
      <formula>AND(IF(IFERROR(VLOOKUP($GC$3,#NAME?,MATCH($A4,#NAME?,0)+1,0),0)&gt;0,0,1),IF(IFERROR(VLOOKUP($GC$3,#NAME?,MATCH($A4,#NAME?,0)+1,0),0)&gt;0,0,1),IF(IFERROR(VLOOKUP($GC$3,#NAME?,MATCH($A4,#NAME?,0)+1,0),0)&gt;0,0,1),IF(IFERROR(MATCH($A4,#NAME?,0),0)&gt;0,1,0))</formula>
    </cfRule>
    <cfRule type="expression" dxfId="31" priority="951">
      <formula>IF(VLOOKUP($GC$3,#NAME?,MATCH($A4,#NAME?,0)+1,0)&gt;0,1,0)</formula>
    </cfRule>
  </conditionalFormatting>
  <conditionalFormatting sqref="GD4:GD1048576">
    <cfRule type="expression" dxfId="30" priority="959">
      <formula>AND(IF(IFERROR(VLOOKUP($GD$3,#NAME?,MATCH($A4,#NAME?,0)+1,0),0)&gt;0,0,1),IF(IFERROR(VLOOKUP($GD$3,#NAME?,MATCH($A4,#NAME?,0)+1,0),0)&gt;0,0,1),IF(IFERROR(VLOOKUP($GD$3,#NAME?,MATCH($A4,#NAME?,0)+1,0),0)&gt;0,0,1),IF(IFERROR(MATCH($A4,#NAME?,0),0)&gt;0,1,0))</formula>
    </cfRule>
    <cfRule type="expression" dxfId="29" priority="956">
      <formula>IF(VLOOKUP($GD$3,#NAME?,MATCH($A4,#NAME?,0)+1,0)&gt;0,1,0)</formula>
    </cfRule>
  </conditionalFormatting>
  <conditionalFormatting sqref="GE4:GE1048576">
    <cfRule type="expression" dxfId="28" priority="964">
      <formula>AND(IF(IFERROR(VLOOKUP($GE$3,#NAME?,MATCH($A4,#NAME?,0)+1,0),0)&gt;0,0,1),IF(IFERROR(VLOOKUP($GE$3,#NAME?,MATCH($A4,#NAME?,0)+1,0),0)&gt;0,0,1),IF(IFERROR(VLOOKUP($GE$3,#NAME?,MATCH($A4,#NAME?,0)+1,0),0)&gt;0,0,1),IF(IFERROR(MATCH($A4,#NAME?,0),0)&gt;0,1,0))</formula>
    </cfRule>
    <cfRule type="expression" dxfId="27" priority="961">
      <formula>IF(VLOOKUP($GE$3,#NAME?,MATCH($A4,#NAME?,0)+1,0)&gt;0,1,0)</formula>
    </cfRule>
  </conditionalFormatting>
  <conditionalFormatting sqref="GF4:GF1048576">
    <cfRule type="expression" dxfId="26" priority="969">
      <formula>AND(IF(IFERROR(VLOOKUP($GF$3,#NAME?,MATCH($A4,#NAME?,0)+1,0),0)&gt;0,0,1),IF(IFERROR(VLOOKUP($GF$3,#NAME?,MATCH($A4,#NAME?,0)+1,0),0)&gt;0,0,1),IF(IFERROR(VLOOKUP($GF$3,#NAME?,MATCH($A4,#NAME?,0)+1,0),0)&gt;0,0,1),IF(IFERROR(MATCH($A4,#NAME?,0),0)&gt;0,1,0))</formula>
    </cfRule>
    <cfRule type="expression" dxfId="25" priority="966">
      <formula>IF(VLOOKUP($GF$3,#NAME?,MATCH($A4,#NAME?,0)+1,0)&gt;0,1,0)</formula>
    </cfRule>
  </conditionalFormatting>
  <conditionalFormatting sqref="GG4:GG1048576">
    <cfRule type="expression" dxfId="24" priority="974">
      <formula>AND(IF(IFERROR(VLOOKUP($GG$3,#NAME?,MATCH($A4,#NAME?,0)+1,0),0)&gt;0,0,1),IF(IFERROR(VLOOKUP($GG$3,#NAME?,MATCH($A4,#NAME?,0)+1,0),0)&gt;0,0,1),IF(IFERROR(VLOOKUP($GG$3,#NAME?,MATCH($A4,#NAME?,0)+1,0),0)&gt;0,0,1),IF(IFERROR(MATCH($A4,#NAME?,0),0)&gt;0,1,0))</formula>
    </cfRule>
    <cfRule type="expression" dxfId="23" priority="971">
      <formula>IF(VLOOKUP($GG$3,#NAME?,MATCH($A4,#NAME?,0)+1,0)&gt;0,1,0)</formula>
    </cfRule>
  </conditionalFormatting>
  <conditionalFormatting sqref="GH4:GH1048576">
    <cfRule type="expression" dxfId="22" priority="976">
      <formula>IF(VLOOKUP($GH$3,#NAME?,MATCH($A4,#NAME?,0)+1,0)&gt;0,1,0)</formula>
    </cfRule>
    <cfRule type="expression" dxfId="21"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20" priority="984">
      <formula>AND(IF(IFERROR(VLOOKUP($GI$3,#NAME?,MATCH($A4,#NAME?,0)+1,0),0)&gt;0,0,1),IF(IFERROR(VLOOKUP($GI$3,#NAME?,MATCH($A4,#NAME?,0)+1,0),0)&gt;0,0,1),IF(IFERROR(VLOOKUP($GI$3,#NAME?,MATCH($A4,#NAME?,0)+1,0),0)&gt;0,0,1),IF(IFERROR(MATCH($A4,#NAME?,0),0)&gt;0,1,0))</formula>
    </cfRule>
    <cfRule type="expression" dxfId="19" priority="981">
      <formula>IF(VLOOKUP($GI$3,#NAME?,MATCH($A4,#NAME?,0)+1,0)&gt;0,1,0)</formula>
    </cfRule>
  </conditionalFormatting>
  <conditionalFormatting sqref="GJ4:GJ1048576">
    <cfRule type="expression" dxfId="18" priority="989">
      <formula>AND(IF(IFERROR(VLOOKUP($GJ$3,#NAME?,MATCH($A4,#NAME?,0)+1,0),0)&gt;0,0,1),IF(IFERROR(VLOOKUP($GJ$3,#NAME?,MATCH($A4,#NAME?,0)+1,0),0)&gt;0,0,1),IF(IFERROR(VLOOKUP($GJ$3,#NAME?,MATCH($A4,#NAME?,0)+1,0),0)&gt;0,0,1),IF(IFERROR(MATCH($A4,#NAME?,0),0)&gt;0,1,0))</formula>
    </cfRule>
    <cfRule type="expression" dxfId="17" priority="986">
      <formula>IF(VLOOKUP($GJ$3,#NAME?,MATCH($A4,#NAME?,0)+1,0)&gt;0,1,0)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150:FV1041 GB4:GE1041 GG4:GJ1041 C5:C1041 AB5:AB1041 AI5:AI1041 AK5:AS221 DP5:DP1041 K5:V1041 AT167:AT1041 B205:B1041 D205:D1041 AC205:AC1041 AV205:AV1041 FK205:FO1041 AJ222:AS1041 FE1042:FE1043 J205:J1041 FJ5:FN204 FW4:FZ1041 FQ4:FV4 FO150:FO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 FP150: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592</v>
      </c>
    </row>
    <row r="4" spans="1:2" x14ac:dyDescent="0.15">
      <c r="B4" s="40" t="s">
        <v>593</v>
      </c>
    </row>
    <row r="5" spans="1:2" x14ac:dyDescent="0.15">
      <c r="B5" s="40" t="s">
        <v>594</v>
      </c>
    </row>
    <row r="6" spans="1:2" x14ac:dyDescent="0.15">
      <c r="A6" t="s">
        <v>441</v>
      </c>
      <c r="B6" s="40" t="s">
        <v>595</v>
      </c>
    </row>
    <row r="7" spans="1:2" x14ac:dyDescent="0.15">
      <c r="B7" s="40" t="s">
        <v>596</v>
      </c>
    </row>
    <row r="8" spans="1:2" x14ac:dyDescent="0.15">
      <c r="A8" t="s">
        <v>40</v>
      </c>
      <c r="B8" s="40" t="s">
        <v>597</v>
      </c>
    </row>
    <row r="9" spans="1:2" x14ac:dyDescent="0.15">
      <c r="A9" t="s">
        <v>445</v>
      </c>
      <c r="B9" s="40" t="s">
        <v>598</v>
      </c>
    </row>
    <row r="10" spans="1:2" x14ac:dyDescent="0.15">
      <c r="B10" t="s">
        <v>599</v>
      </c>
    </row>
    <row r="11" spans="1:2" x14ac:dyDescent="0.15">
      <c r="B11" t="s">
        <v>600</v>
      </c>
    </row>
    <row r="14" spans="1:2" x14ac:dyDescent="0.15">
      <c r="B14" s="40" t="s">
        <v>601</v>
      </c>
    </row>
    <row r="20" spans="2:2" x14ac:dyDescent="0.15">
      <c r="B20" s="43" t="s">
        <v>602</v>
      </c>
    </row>
    <row r="21" spans="2:2" x14ac:dyDescent="0.15">
      <c r="B21" s="43" t="s">
        <v>603</v>
      </c>
    </row>
    <row r="22" spans="2:2" x14ac:dyDescent="0.15">
      <c r="B22" s="43" t="s">
        <v>604</v>
      </c>
    </row>
    <row r="23" spans="2:2" x14ac:dyDescent="0.15">
      <c r="B23" s="43" t="s">
        <v>609</v>
      </c>
    </row>
    <row r="24" spans="2:2" x14ac:dyDescent="0.15">
      <c r="B24" s="43" t="s">
        <v>605</v>
      </c>
    </row>
    <row r="25" spans="2:2" x14ac:dyDescent="0.15">
      <c r="B25" s="43" t="s">
        <v>610</v>
      </c>
    </row>
    <row r="26" spans="2:2" x14ac:dyDescent="0.15">
      <c r="B26" s="43" t="s">
        <v>611</v>
      </c>
    </row>
    <row r="27" spans="2:2" x14ac:dyDescent="0.15">
      <c r="B27" s="43" t="s">
        <v>612</v>
      </c>
    </row>
    <row r="28" spans="2:2" x14ac:dyDescent="0.15">
      <c r="B28" s="43" t="s">
        <v>613</v>
      </c>
    </row>
    <row r="29" spans="2:2" x14ac:dyDescent="0.15">
      <c r="B29" s="43" t="s">
        <v>606</v>
      </c>
    </row>
    <row r="30" spans="2:2" x14ac:dyDescent="0.15">
      <c r="B30" s="43" t="s">
        <v>614</v>
      </c>
    </row>
    <row r="31" spans="2:2" x14ac:dyDescent="0.15">
      <c r="B31" s="43" t="s">
        <v>607</v>
      </c>
    </row>
    <row r="32" spans="2:2" x14ac:dyDescent="0.15">
      <c r="B32" s="43" t="s">
        <v>615</v>
      </c>
    </row>
    <row r="33" spans="2:4" x14ac:dyDescent="0.15">
      <c r="B33" s="43" t="s">
        <v>616</v>
      </c>
    </row>
    <row r="34" spans="2:4" x14ac:dyDescent="0.15">
      <c r="B34" s="43" t="s">
        <v>617</v>
      </c>
      <c r="D34" s="40"/>
    </row>
    <row r="35" spans="2:4" x14ac:dyDescent="0.15">
      <c r="B35" s="43" t="s">
        <v>533</v>
      </c>
      <c r="D35" s="40"/>
    </row>
    <row r="36" spans="2:4" x14ac:dyDescent="0.15">
      <c r="B36" s="43" t="s">
        <v>608</v>
      </c>
      <c r="D36" s="40"/>
    </row>
    <row r="37" spans="2:4" x14ac:dyDescent="0.15">
      <c r="B37" s="43" t="s">
        <v>404</v>
      </c>
      <c r="D37" s="40"/>
    </row>
    <row r="38" spans="2:4" x14ac:dyDescent="0.15">
      <c r="B38" s="43" t="s">
        <v>618</v>
      </c>
      <c r="D38" s="40"/>
    </row>
    <row r="39" spans="2:4" x14ac:dyDescent="0.15">
      <c r="B39" s="43" t="s">
        <v>386</v>
      </c>
      <c r="D39" s="40"/>
    </row>
  </sheetData>
  <conditionalFormatting sqref="B3:B7">
    <cfRule type="expression" dxfId="8" priority="1">
      <formula>IF(LEN(B3)&gt;0,1,0)</formula>
    </cfRule>
    <cfRule type="expression" dxfId="7" priority="2">
      <formula>IF(VLOOKUP($AH$3,#NAME?,MATCH($A2,#NAME?,0)+1,0)&gt;0,1,0)</formula>
    </cfRule>
    <cfRule type="expression" dxfId="6"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0" t="s">
        <v>638</v>
      </c>
    </row>
    <row r="4" spans="1:2" x14ac:dyDescent="0.15">
      <c r="B4" s="40" t="s">
        <v>639</v>
      </c>
    </row>
    <row r="5" spans="1:2" x14ac:dyDescent="0.15">
      <c r="B5" s="40" t="s">
        <v>640</v>
      </c>
    </row>
    <row r="6" spans="1:2" x14ac:dyDescent="0.15">
      <c r="A6" t="s">
        <v>441</v>
      </c>
      <c r="B6" s="40" t="s">
        <v>641</v>
      </c>
    </row>
    <row r="7" spans="1:2" x14ac:dyDescent="0.15">
      <c r="B7" s="40" t="s">
        <v>642</v>
      </c>
    </row>
    <row r="8" spans="1:2" x14ac:dyDescent="0.15">
      <c r="A8" t="s">
        <v>40</v>
      </c>
      <c r="B8" s="40" t="s">
        <v>643</v>
      </c>
    </row>
    <row r="9" spans="1:2" x14ac:dyDescent="0.15">
      <c r="A9" t="s">
        <v>445</v>
      </c>
      <c r="B9" s="40" t="s">
        <v>644</v>
      </c>
    </row>
    <row r="10" spans="1:2" x14ac:dyDescent="0.15">
      <c r="B10" t="s">
        <v>645</v>
      </c>
    </row>
    <row r="11" spans="1:2" x14ac:dyDescent="0.15">
      <c r="B11" t="s">
        <v>646</v>
      </c>
    </row>
    <row r="14" spans="1:2" x14ac:dyDescent="0.15">
      <c r="B14" s="40" t="s">
        <v>647</v>
      </c>
    </row>
    <row r="20" spans="2:2" x14ac:dyDescent="0.15">
      <c r="B20" s="59" t="s">
        <v>623</v>
      </c>
    </row>
    <row r="21" spans="2:2" x14ac:dyDescent="0.15">
      <c r="B21" s="59" t="s">
        <v>624</v>
      </c>
    </row>
    <row r="22" spans="2:2" x14ac:dyDescent="0.15">
      <c r="B22" s="59" t="s">
        <v>625</v>
      </c>
    </row>
    <row r="23" spans="2:2" x14ac:dyDescent="0.15">
      <c r="B23" s="59" t="s">
        <v>626</v>
      </c>
    </row>
    <row r="24" spans="2:2" x14ac:dyDescent="0.15">
      <c r="B24" s="59" t="s">
        <v>619</v>
      </c>
    </row>
    <row r="25" spans="2:2" x14ac:dyDescent="0.15">
      <c r="B25" s="59" t="s">
        <v>620</v>
      </c>
    </row>
    <row r="26" spans="2:2" x14ac:dyDescent="0.15">
      <c r="B26" s="59" t="s">
        <v>627</v>
      </c>
    </row>
    <row r="27" spans="2:2" x14ac:dyDescent="0.15">
      <c r="B27" s="59" t="s">
        <v>628</v>
      </c>
    </row>
    <row r="28" spans="2:2" x14ac:dyDescent="0.15">
      <c r="B28" s="59" t="s">
        <v>629</v>
      </c>
    </row>
    <row r="29" spans="2:2" x14ac:dyDescent="0.15">
      <c r="B29" s="59" t="s">
        <v>630</v>
      </c>
    </row>
    <row r="30" spans="2:2" x14ac:dyDescent="0.15">
      <c r="B30" s="59" t="s">
        <v>631</v>
      </c>
    </row>
    <row r="31" spans="2:2" x14ac:dyDescent="0.15">
      <c r="B31" s="59" t="s">
        <v>632</v>
      </c>
    </row>
    <row r="32" spans="2:2" x14ac:dyDescent="0.15">
      <c r="B32" s="59" t="s">
        <v>633</v>
      </c>
    </row>
    <row r="33" spans="2:4" x14ac:dyDescent="0.15">
      <c r="B33" s="59" t="s">
        <v>621</v>
      </c>
    </row>
    <row r="34" spans="2:4" x14ac:dyDescent="0.15">
      <c r="B34" s="59" t="s">
        <v>634</v>
      </c>
      <c r="D34" s="40"/>
    </row>
    <row r="35" spans="2:4" x14ac:dyDescent="0.15">
      <c r="B35" s="59" t="s">
        <v>401</v>
      </c>
      <c r="D35" s="40"/>
    </row>
    <row r="36" spans="2:4" x14ac:dyDescent="0.15">
      <c r="B36" s="59" t="s">
        <v>635</v>
      </c>
      <c r="D36" s="40"/>
    </row>
    <row r="37" spans="2:4" x14ac:dyDescent="0.15">
      <c r="B37" s="59" t="s">
        <v>622</v>
      </c>
      <c r="D37" s="40"/>
    </row>
    <row r="38" spans="2:4" x14ac:dyDescent="0.15">
      <c r="B38" s="59" t="s">
        <v>636</v>
      </c>
      <c r="D38" s="40"/>
    </row>
    <row r="39" spans="2:4" x14ac:dyDescent="0.15">
      <c r="B39" s="59" t="s">
        <v>637</v>
      </c>
      <c r="D39" s="40"/>
    </row>
  </sheetData>
  <conditionalFormatting sqref="B3:B7">
    <cfRule type="expression" dxfId="5" priority="1">
      <formula>IF(LEN(B3)&gt;0,1,0)</formula>
    </cfRule>
    <cfRule type="expression" dxfId="4" priority="2">
      <formula>IF(VLOOKUP($AH$3,#NAME?,MATCH($A2,#NAME?,0)+1,0)&gt;0,1,0)</formula>
    </cfRule>
    <cfRule type="expression" dxfId="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0" t="s">
        <v>666</v>
      </c>
    </row>
    <row r="4" spans="1:2" x14ac:dyDescent="0.15">
      <c r="B4" s="40" t="s">
        <v>667</v>
      </c>
    </row>
    <row r="5" spans="1:2" x14ac:dyDescent="0.15">
      <c r="B5" s="40" t="s">
        <v>668</v>
      </c>
    </row>
    <row r="6" spans="1:2" x14ac:dyDescent="0.15">
      <c r="A6" t="s">
        <v>441</v>
      </c>
      <c r="B6" s="40" t="s">
        <v>669</v>
      </c>
    </row>
    <row r="7" spans="1:2" x14ac:dyDescent="0.15">
      <c r="B7" s="40" t="s">
        <v>670</v>
      </c>
    </row>
    <row r="8" spans="1:2" x14ac:dyDescent="0.15">
      <c r="A8" t="s">
        <v>40</v>
      </c>
      <c r="B8" s="40" t="s">
        <v>671</v>
      </c>
    </row>
    <row r="9" spans="1:2" x14ac:dyDescent="0.15">
      <c r="A9" t="s">
        <v>445</v>
      </c>
      <c r="B9" s="40" t="s">
        <v>672</v>
      </c>
    </row>
    <row r="10" spans="1:2" x14ac:dyDescent="0.15">
      <c r="B10" t="s">
        <v>673</v>
      </c>
    </row>
    <row r="11" spans="1:2" x14ac:dyDescent="0.15">
      <c r="B11" t="s">
        <v>674</v>
      </c>
    </row>
    <row r="14" spans="1:2" x14ac:dyDescent="0.15">
      <c r="B14" s="40" t="s">
        <v>675</v>
      </c>
    </row>
    <row r="20" spans="2:2" x14ac:dyDescent="0.15">
      <c r="B20" s="43" t="s">
        <v>648</v>
      </c>
    </row>
    <row r="21" spans="2:2" x14ac:dyDescent="0.15">
      <c r="B21" s="43" t="s">
        <v>649</v>
      </c>
    </row>
    <row r="22" spans="2:2" x14ac:dyDescent="0.15">
      <c r="B22" s="43" t="s">
        <v>650</v>
      </c>
    </row>
    <row r="23" spans="2:2" x14ac:dyDescent="0.15">
      <c r="B23" s="43" t="s">
        <v>651</v>
      </c>
    </row>
    <row r="24" spans="2:2" x14ac:dyDescent="0.15">
      <c r="B24" s="43" t="s">
        <v>652</v>
      </c>
    </row>
    <row r="25" spans="2:2" x14ac:dyDescent="0.15">
      <c r="B25" s="43" t="s">
        <v>653</v>
      </c>
    </row>
    <row r="26" spans="2:2" x14ac:dyDescent="0.15">
      <c r="B26" s="43" t="s">
        <v>654</v>
      </c>
    </row>
    <row r="27" spans="2:2" x14ac:dyDescent="0.15">
      <c r="B27" s="43" t="s">
        <v>655</v>
      </c>
    </row>
    <row r="28" spans="2:2" x14ac:dyDescent="0.15">
      <c r="B28" s="43" t="s">
        <v>656</v>
      </c>
    </row>
    <row r="29" spans="2:2" x14ac:dyDescent="0.15">
      <c r="B29" s="43" t="s">
        <v>657</v>
      </c>
    </row>
    <row r="30" spans="2:2" x14ac:dyDescent="0.15">
      <c r="B30" s="43" t="s">
        <v>658</v>
      </c>
    </row>
    <row r="31" spans="2:2" x14ac:dyDescent="0.15">
      <c r="B31" s="43" t="s">
        <v>659</v>
      </c>
    </row>
    <row r="32" spans="2:2" x14ac:dyDescent="0.15">
      <c r="B32" s="43" t="s">
        <v>660</v>
      </c>
    </row>
    <row r="33" spans="2:4" x14ac:dyDescent="0.15">
      <c r="B33" s="43" t="s">
        <v>661</v>
      </c>
    </row>
    <row r="34" spans="2:4" x14ac:dyDescent="0.15">
      <c r="B34" s="43" t="s">
        <v>662</v>
      </c>
      <c r="D34" s="40"/>
    </row>
    <row r="35" spans="2:4" x14ac:dyDescent="0.15">
      <c r="B35" s="43" t="s">
        <v>533</v>
      </c>
      <c r="D35" s="40"/>
    </row>
    <row r="36" spans="2:4" x14ac:dyDescent="0.15">
      <c r="B36" s="43" t="s">
        <v>663</v>
      </c>
      <c r="D36" s="40"/>
    </row>
    <row r="37" spans="2:4" x14ac:dyDescent="0.15">
      <c r="B37" s="43" t="s">
        <v>404</v>
      </c>
      <c r="D37" s="40"/>
    </row>
    <row r="38" spans="2:4" x14ac:dyDescent="0.15">
      <c r="B38" s="43" t="s">
        <v>664</v>
      </c>
      <c r="D38" s="40"/>
    </row>
    <row r="39" spans="2:4" x14ac:dyDescent="0.15">
      <c r="B39" s="43" t="s">
        <v>665</v>
      </c>
      <c r="D39" s="40"/>
    </row>
  </sheetData>
  <conditionalFormatting sqref="B3:B7">
    <cfRule type="expression" dxfId="2" priority="1">
      <formula>IF(LEN(B3)&gt;0,1,0)</formula>
    </cfRule>
    <cfRule type="expression" dxfId="1" priority="2">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zoomScale="130" zoomScaleNormal="130" workbookViewId="0">
      <selection activeCell="B5" sqref="B5"/>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sostituzione della tastiera {language} retroilluminata per Lenovo Thinkpad</v>
      </c>
      <c r="E1" s="65" t="s">
        <v>352</v>
      </c>
      <c r="F1" s="65"/>
      <c r="G1" s="65"/>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sostituzione della tastiera {language} non retroilluminata per Lenovo Thinkpad</v>
      </c>
    </row>
    <row r="3" spans="1:22" x14ac:dyDescent="0.15">
      <c r="A3" s="37" t="s">
        <v>354</v>
      </c>
      <c r="B3" s="40" t="s">
        <v>696</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28" x14ac:dyDescent="0.15">
      <c r="A4" s="37" t="s">
        <v>369</v>
      </c>
      <c r="B4" s="41"/>
      <c r="C4" s="42"/>
      <c r="D4" s="42"/>
      <c r="E4" s="36"/>
      <c r="F4" s="36"/>
      <c r="G4" s="43"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Tedesco</v>
      </c>
      <c r="I4" s="44" t="b">
        <f>TRUE()</f>
        <v>1</v>
      </c>
      <c r="J4" s="45" t="b">
        <v>1</v>
      </c>
      <c r="K4" s="36" t="s">
        <v>697</v>
      </c>
      <c r="L4" s="46" t="b">
        <f>TRUE()</f>
        <v>1</v>
      </c>
      <c r="M4" s="47" t="str">
        <f t="shared" ref="M4:M35" si="0">IF(ISBLANK(K4),"",IF(L4, "https://raw.githubusercontent.com/PatrickVibild/TellusAmazonPictures/master/pictures/"&amp;K4&amp;"/1.jpg","https://download.lenovo.com/Images/Parts/"&amp;K4&amp;"/"&amp;K4&amp;"_A.jpg"))</f>
        <v>https://raw.githubusercontent.com/PatrickVibild/TellusAmazonPictures/master/pictures/Lenovo/T440/BL/DE/1.jpg</v>
      </c>
      <c r="N4" s="47" t="str">
        <f t="shared" ref="N4:N35" si="1">IF(ISBLANK(K4),"",IF(L4, "https://raw.githubusercontent.com/PatrickVibild/TellusAmazonPictures/master/pictures/"&amp;K4&amp;"/2.jpg","https://download.lenovo.com/Images/Parts/"&amp;K4&amp;"/"&amp;K4&amp;"_B.jpg"))</f>
        <v>https://raw.githubusercontent.com/PatrickVibild/TellusAmazonPictures/master/pictures/Lenovo/T440/BL/DE/2.jpg</v>
      </c>
      <c r="O4" s="48" t="str">
        <f t="shared" ref="O4:O35" si="2">IF(ISBLANK(K4),"",IF(L4, "https://raw.githubusercontent.com/PatrickVibild/TellusAmazonPictures/master/pictures/"&amp;K4&amp;"/3.jpg","https://download.lenovo.com/Images/Parts/"&amp;K4&amp;"/"&amp;K4&amp;"_details.jpg"))</f>
        <v>https://raw.githubusercontent.com/PatrickVibild/TellusAmazonPictures/master/pictures/Lenovo/T440/BL/DE/3.jpg</v>
      </c>
      <c r="P4" t="str">
        <f t="shared" ref="P4:P35" si="3">IF(ISBLANK(K4),"",IF(L4, "https://raw.githubusercontent.com/PatrickVibild/TellusAmazonPictures/master/pictures/"&amp;K4&amp;"/4.jpg", ""))</f>
        <v>https://raw.githubusercontent.com/PatrickVibild/TellusAmazonPictures/master/pictures/Lenovo/T440/BL/DE/4.jpg</v>
      </c>
      <c r="Q4" t="str">
        <f t="shared" ref="Q4:Q35" si="4">IF(ISBLANK(K4),"",IF(L4, "https://raw.githubusercontent.com/PatrickVibild/TellusAmazonPictures/master/pictures/"&amp;K4&amp;"/5.jpg", ""))</f>
        <v>https://raw.githubusercontent.com/PatrickVibild/TellusAmazonPictures/master/pictures/Lenovo/T440/BL/DE/5.jpg</v>
      </c>
      <c r="R4" t="str">
        <f t="shared" ref="R4:R35" si="5">IF(ISBLANK(K4),"",IF(L4, "https://raw.githubusercontent.com/PatrickVibild/TellusAmazonPictures/master/pictures/"&amp;K4&amp;"/6.jpg", ""))</f>
        <v>https://raw.githubusercontent.com/PatrickVibild/TellusAmazonPictures/master/pictures/Lenovo/T440/BL/DE/6.jpg</v>
      </c>
      <c r="S4" t="str">
        <f t="shared" ref="S4:S35" si="6">IF(ISBLANK(K4),"",IF(L4, "https://raw.githubusercontent.com/PatrickVibild/TellusAmazonPictures/master/pictures/"&amp;K4&amp;"/7.jpg", ""))</f>
        <v>https://raw.githubusercontent.com/PatrickVibild/TellusAmazonPictures/master/pictures/Lenovo/T440/BL/DE/7.jpg</v>
      </c>
      <c r="T4" t="str">
        <f t="shared" ref="T4:T35" si="7">IF(ISBLANK(K4),"",IF(L4, "https://raw.githubusercontent.com/PatrickVibild/TellusAmazonPictures/master/pictures/"&amp;K4&amp;"/8.jpg",""))</f>
        <v>https://raw.githubusercontent.com/PatrickVibild/TellusAmazonPictures/master/pictures/Lenovo/T440/BL/DE/8.jpg</v>
      </c>
      <c r="U4" t="str">
        <f t="shared" ref="U4:U35" si="8">IF(ISBLANK(K4),"",IF(L4, "https://raw.githubusercontent.com/PatrickVibild/TellusAmazonPictures/master/pictures/"&amp;K4&amp;"/9.jpg", ""))</f>
        <v>https://raw.githubusercontent.com/PatrickVibild/TellusAmazonPictures/master/pictures/Lenovo/T440/BL/DE/9.jpg</v>
      </c>
      <c r="V4" s="43">
        <f>MATCH(G4,options!$D$1:$D$20,0)</f>
        <v>1</v>
      </c>
    </row>
    <row r="5" spans="1:22" ht="28" x14ac:dyDescent="0.15">
      <c r="A5" s="37" t="s">
        <v>371</v>
      </c>
      <c r="B5" s="41">
        <v>44.95</v>
      </c>
      <c r="C5" s="42"/>
      <c r="D5" s="42"/>
      <c r="E5" s="36"/>
      <c r="F5" s="36"/>
      <c r="G5" s="43"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Francese</v>
      </c>
      <c r="I5" s="44" t="b">
        <f>TRUE()</f>
        <v>1</v>
      </c>
      <c r="J5" s="45" t="b">
        <v>1</v>
      </c>
      <c r="K5" s="36" t="s">
        <v>698</v>
      </c>
      <c r="L5" s="46" t="b">
        <f>TRUE()</f>
        <v>1</v>
      </c>
      <c r="M5" s="47" t="str">
        <f t="shared" si="0"/>
        <v>https://raw.githubusercontent.com/PatrickVibild/TellusAmazonPictures/master/pictures/Lenovo/T440/BL/FR/1.jpg</v>
      </c>
      <c r="N5" s="47" t="str">
        <f t="shared" si="1"/>
        <v>https://raw.githubusercontent.com/PatrickVibild/TellusAmazonPictures/master/pictures/Lenovo/T440/BL/FR/2.jpg</v>
      </c>
      <c r="O5" s="48" t="str">
        <f t="shared" si="2"/>
        <v>https://raw.githubusercontent.com/PatrickVibild/TellusAmazonPictures/master/pictures/Lenovo/T440/BL/FR/3.jpg</v>
      </c>
      <c r="P5" t="str">
        <f t="shared" si="3"/>
        <v>https://raw.githubusercontent.com/PatrickVibild/TellusAmazonPictures/master/pictures/Lenovo/T440/BL/FR/4.jpg</v>
      </c>
      <c r="Q5" t="str">
        <f t="shared" si="4"/>
        <v>https://raw.githubusercontent.com/PatrickVibild/TellusAmazonPictures/master/pictures/Lenovo/T440/BL/FR/5.jpg</v>
      </c>
      <c r="R5" t="str">
        <f t="shared" si="5"/>
        <v>https://raw.githubusercontent.com/PatrickVibild/TellusAmazonPictures/master/pictures/Lenovo/T440/BL/FR/6.jpg</v>
      </c>
      <c r="S5" t="str">
        <f t="shared" si="6"/>
        <v>https://raw.githubusercontent.com/PatrickVibild/TellusAmazonPictures/master/pictures/Lenovo/T440/BL/FR/7.jpg</v>
      </c>
      <c r="T5" t="str">
        <f t="shared" si="7"/>
        <v>https://raw.githubusercontent.com/PatrickVibild/TellusAmazonPictures/master/pictures/Lenovo/T440/BL/FR/8.jpg</v>
      </c>
      <c r="U5" t="str">
        <f t="shared" si="8"/>
        <v>https://raw.githubusercontent.com/PatrickVibild/TellusAmazonPictures/master/pictures/Lenovo/T440/BL/FR/9.jpg</v>
      </c>
      <c r="V5" s="43">
        <f>MATCH(G5,options!$D$1:$D$20,0)</f>
        <v>2</v>
      </c>
    </row>
    <row r="6" spans="1:22" ht="28" x14ac:dyDescent="0.15">
      <c r="A6" s="37" t="s">
        <v>373</v>
      </c>
      <c r="B6" s="49" t="s">
        <v>414</v>
      </c>
      <c r="C6" s="42"/>
      <c r="D6" s="42"/>
      <c r="E6" s="36"/>
      <c r="F6" s="36"/>
      <c r="G6" s="43"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Italiano</v>
      </c>
      <c r="I6" s="44" t="b">
        <f>TRUE()</f>
        <v>1</v>
      </c>
      <c r="J6" s="45" t="b">
        <v>1</v>
      </c>
      <c r="K6" s="36" t="s">
        <v>699</v>
      </c>
      <c r="L6" s="46" t="b">
        <f>TRUE()</f>
        <v>1</v>
      </c>
      <c r="M6" s="47" t="str">
        <f t="shared" si="0"/>
        <v>https://raw.githubusercontent.com/PatrickVibild/TellusAmazonPictures/master/pictures/Lenovo/T440/BL/IT/1.jpg</v>
      </c>
      <c r="N6" s="47" t="str">
        <f t="shared" si="1"/>
        <v>https://raw.githubusercontent.com/PatrickVibild/TellusAmazonPictures/master/pictures/Lenovo/T440/BL/IT/2.jpg</v>
      </c>
      <c r="O6" s="48" t="str">
        <f t="shared" si="2"/>
        <v>https://raw.githubusercontent.com/PatrickVibild/TellusAmazonPictures/master/pictures/Lenovo/T440/BL/IT/3.jpg</v>
      </c>
      <c r="P6" t="str">
        <f t="shared" si="3"/>
        <v>https://raw.githubusercontent.com/PatrickVibild/TellusAmazonPictures/master/pictures/Lenovo/T440/BL/IT/4.jpg</v>
      </c>
      <c r="Q6" t="str">
        <f t="shared" si="4"/>
        <v>https://raw.githubusercontent.com/PatrickVibild/TellusAmazonPictures/master/pictures/Lenovo/T440/BL/IT/5.jpg</v>
      </c>
      <c r="R6" t="str">
        <f t="shared" si="5"/>
        <v>https://raw.githubusercontent.com/PatrickVibild/TellusAmazonPictures/master/pictures/Lenovo/T440/BL/IT/6.jpg</v>
      </c>
      <c r="S6" t="str">
        <f t="shared" si="6"/>
        <v>https://raw.githubusercontent.com/PatrickVibild/TellusAmazonPictures/master/pictures/Lenovo/T440/BL/IT/7.jpg</v>
      </c>
      <c r="T6" t="str">
        <f t="shared" si="7"/>
        <v>https://raw.githubusercontent.com/PatrickVibild/TellusAmazonPictures/master/pictures/Lenovo/T440/BL/IT/8.jpg</v>
      </c>
      <c r="U6" t="str">
        <f t="shared" si="8"/>
        <v>https://raw.githubusercontent.com/PatrickVibild/TellusAmazonPictures/master/pictures/Lenovo/T440/BL/IT/9.jpg</v>
      </c>
      <c r="V6" s="43">
        <f>MATCH(G6,options!$D$1:$D$20,0)</f>
        <v>3</v>
      </c>
    </row>
    <row r="7" spans="1:22" ht="28" x14ac:dyDescent="0.15">
      <c r="A7" s="37" t="s">
        <v>376</v>
      </c>
      <c r="B7" s="50" t="str">
        <f>IF(B6=options!C1,"32","41")</f>
        <v>32</v>
      </c>
      <c r="C7" s="42"/>
      <c r="D7" s="42"/>
      <c r="E7" s="36"/>
      <c r="F7" s="36"/>
      <c r="G7" s="43"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Spagnolo</v>
      </c>
      <c r="I7" s="44" t="b">
        <f>TRUE()</f>
        <v>1</v>
      </c>
      <c r="J7" s="45" t="b">
        <v>1</v>
      </c>
      <c r="K7" s="36" t="s">
        <v>700</v>
      </c>
      <c r="L7" s="46" t="b">
        <f>TRUE()</f>
        <v>1</v>
      </c>
      <c r="M7" s="47" t="str">
        <f t="shared" si="0"/>
        <v>https://raw.githubusercontent.com/PatrickVibild/TellusAmazonPictures/master/pictures/Lenovo/T440/BL/ES/1.jpg</v>
      </c>
      <c r="N7" s="47" t="str">
        <f t="shared" si="1"/>
        <v>https://raw.githubusercontent.com/PatrickVibild/TellusAmazonPictures/master/pictures/Lenovo/T440/BL/ES/2.jpg</v>
      </c>
      <c r="O7" s="48" t="str">
        <f t="shared" si="2"/>
        <v>https://raw.githubusercontent.com/PatrickVibild/TellusAmazonPictures/master/pictures/Lenovo/T440/BL/ES/3.jpg</v>
      </c>
      <c r="P7" t="str">
        <f t="shared" si="3"/>
        <v>https://raw.githubusercontent.com/PatrickVibild/TellusAmazonPictures/master/pictures/Lenovo/T440/BL/ES/4.jpg</v>
      </c>
      <c r="Q7" t="str">
        <f t="shared" si="4"/>
        <v>https://raw.githubusercontent.com/PatrickVibild/TellusAmazonPictures/master/pictures/Lenovo/T440/BL/ES/5.jpg</v>
      </c>
      <c r="R7" t="str">
        <f t="shared" si="5"/>
        <v>https://raw.githubusercontent.com/PatrickVibild/TellusAmazonPictures/master/pictures/Lenovo/T440/BL/ES/6.jpg</v>
      </c>
      <c r="S7" t="str">
        <f t="shared" si="6"/>
        <v>https://raw.githubusercontent.com/PatrickVibild/TellusAmazonPictures/master/pictures/Lenovo/T440/BL/ES/7.jpg</v>
      </c>
      <c r="T7" t="str">
        <f t="shared" si="7"/>
        <v>https://raw.githubusercontent.com/PatrickVibild/TellusAmazonPictures/master/pictures/Lenovo/T440/BL/ES/8.jpg</v>
      </c>
      <c r="U7" t="str">
        <f t="shared" si="8"/>
        <v>https://raw.githubusercontent.com/PatrickVibild/TellusAmazonPictures/master/pictures/Lenovo/T440/BL/ES/9.jpg</v>
      </c>
      <c r="V7" s="43">
        <f>MATCH(G7,options!$D$1:$D$20,0)</f>
        <v>4</v>
      </c>
    </row>
    <row r="8" spans="1:22" ht="28" x14ac:dyDescent="0.15">
      <c r="A8" s="37" t="s">
        <v>378</v>
      </c>
      <c r="B8" s="50" t="str">
        <f>IF(B6=options!C1,"18","17")</f>
        <v>18</v>
      </c>
      <c r="C8" s="42"/>
      <c r="D8" s="42"/>
      <c r="E8" s="36"/>
      <c r="F8" s="36"/>
      <c r="G8" s="43"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44" t="b">
        <f>TRUE()</f>
        <v>1</v>
      </c>
      <c r="J8" s="45" t="b">
        <v>1</v>
      </c>
      <c r="K8" s="36" t="s">
        <v>701</v>
      </c>
      <c r="L8" s="46" t="b">
        <f>TRUE()</f>
        <v>1</v>
      </c>
      <c r="M8" s="47" t="str">
        <f t="shared" si="0"/>
        <v>https://raw.githubusercontent.com/PatrickVibild/TellusAmazonPictures/master/pictures/Lenovo/T440/BL/UK/1.jpg</v>
      </c>
      <c r="N8" s="47" t="str">
        <f t="shared" si="1"/>
        <v>https://raw.githubusercontent.com/PatrickVibild/TellusAmazonPictures/master/pictures/Lenovo/T440/BL/UK/2.jpg</v>
      </c>
      <c r="O8" s="48" t="str">
        <f t="shared" si="2"/>
        <v>https://raw.githubusercontent.com/PatrickVibild/TellusAmazonPictures/master/pictures/Lenovo/T440/BL/UK/3.jpg</v>
      </c>
      <c r="P8" t="str">
        <f t="shared" si="3"/>
        <v>https://raw.githubusercontent.com/PatrickVibild/TellusAmazonPictures/master/pictures/Lenovo/T440/BL/UK/4.jpg</v>
      </c>
      <c r="Q8" t="str">
        <f t="shared" si="4"/>
        <v>https://raw.githubusercontent.com/PatrickVibild/TellusAmazonPictures/master/pictures/Lenovo/T440/BL/UK/5.jpg</v>
      </c>
      <c r="R8" t="str">
        <f t="shared" si="5"/>
        <v>https://raw.githubusercontent.com/PatrickVibild/TellusAmazonPictures/master/pictures/Lenovo/T440/BL/UK/6.jpg</v>
      </c>
      <c r="S8" t="str">
        <f t="shared" si="6"/>
        <v>https://raw.githubusercontent.com/PatrickVibild/TellusAmazonPictures/master/pictures/Lenovo/T440/BL/UK/7.jpg</v>
      </c>
      <c r="T8" t="str">
        <f t="shared" si="7"/>
        <v>https://raw.githubusercontent.com/PatrickVibild/TellusAmazonPictures/master/pictures/Lenovo/T440/BL/UK/8.jpg</v>
      </c>
      <c r="U8" t="str">
        <f t="shared" si="8"/>
        <v>https://raw.githubusercontent.com/PatrickVibild/TellusAmazonPictures/master/pictures/Lenovo/T440/BL/UK/9.jpg</v>
      </c>
      <c r="V8" s="43">
        <f>MATCH(G8,options!$D$1:$D$20,0)</f>
        <v>5</v>
      </c>
    </row>
    <row r="9" spans="1:22" ht="28" x14ac:dyDescent="0.15">
      <c r="A9" s="37" t="s">
        <v>380</v>
      </c>
      <c r="B9" s="50" t="str">
        <f>IF(B6=options!C1,"2","5")</f>
        <v>2</v>
      </c>
      <c r="C9" s="42"/>
      <c r="D9" s="42"/>
      <c r="E9" s="36"/>
      <c r="F9" s="36"/>
      <c r="G9" s="43"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Scandinavo - Nordico</v>
      </c>
      <c r="I9" s="44" t="b">
        <f>TRUE()</f>
        <v>1</v>
      </c>
      <c r="J9" s="45" t="b">
        <v>1</v>
      </c>
      <c r="K9" s="36" t="s">
        <v>728</v>
      </c>
      <c r="L9" s="46" t="b">
        <v>1</v>
      </c>
      <c r="M9" s="47" t="str">
        <f t="shared" si="0"/>
        <v>https://raw.githubusercontent.com/PatrickVibild/TellusAmazonPictures/master/pictures/Lenovo/T440/BL/NOR/1.jpg</v>
      </c>
      <c r="N9" s="47" t="str">
        <f t="shared" si="1"/>
        <v>https://raw.githubusercontent.com/PatrickVibild/TellusAmazonPictures/master/pictures/Lenovo/T440/BL/NOR/2.jpg</v>
      </c>
      <c r="O9" s="48" t="str">
        <f t="shared" si="2"/>
        <v>https://raw.githubusercontent.com/PatrickVibild/TellusAmazonPictures/master/pictures/Lenovo/T440/BL/NOR/3.jpg</v>
      </c>
      <c r="P9" t="str">
        <f t="shared" si="3"/>
        <v>https://raw.githubusercontent.com/PatrickVibild/TellusAmazonPictures/master/pictures/Lenovo/T440/BL/NOR/4.jpg</v>
      </c>
      <c r="Q9" t="str">
        <f t="shared" si="4"/>
        <v>https://raw.githubusercontent.com/PatrickVibild/TellusAmazonPictures/master/pictures/Lenovo/T440/BL/NOR/5.jpg</v>
      </c>
      <c r="R9" t="str">
        <f t="shared" si="5"/>
        <v>https://raw.githubusercontent.com/PatrickVibild/TellusAmazonPictures/master/pictures/Lenovo/T440/BL/NOR/6.jpg</v>
      </c>
      <c r="S9" t="str">
        <f t="shared" si="6"/>
        <v>https://raw.githubusercontent.com/PatrickVibild/TellusAmazonPictures/master/pictures/Lenovo/T440/BL/NOR/7.jpg</v>
      </c>
      <c r="T9" t="str">
        <f t="shared" si="7"/>
        <v>https://raw.githubusercontent.com/PatrickVibild/TellusAmazonPictures/master/pictures/Lenovo/T440/BL/NOR/8.jpg</v>
      </c>
      <c r="U9" t="str">
        <f t="shared" si="8"/>
        <v>https://raw.githubusercontent.com/PatrickVibild/TellusAmazonPictures/master/pictures/Lenovo/T440/BL/NOR/9.jpg</v>
      </c>
      <c r="V9" s="43">
        <f>MATCH(G9,options!$D$1:$D$20,0)</f>
        <v>6</v>
      </c>
    </row>
    <row r="10" spans="1:22" ht="14" x14ac:dyDescent="0.15">
      <c r="A10" t="s">
        <v>382</v>
      </c>
      <c r="B10" s="51"/>
      <c r="C10" s="42"/>
      <c r="D10" s="42"/>
      <c r="E10" s="36"/>
      <c r="F10" s="36"/>
      <c r="G10" s="43"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Belga</v>
      </c>
      <c r="I10" s="44" t="b">
        <f>TRUE()</f>
        <v>1</v>
      </c>
      <c r="J10" s="45" t="b">
        <v>1</v>
      </c>
      <c r="K10" s="36" t="s">
        <v>702</v>
      </c>
      <c r="L10" s="46" t="b">
        <f>FALSE()</f>
        <v>0</v>
      </c>
      <c r="M10" s="47" t="str">
        <f t="shared" si="0"/>
        <v>https://download.lenovo.com/Images/Parts/04X0107/04X0107_A.jpg</v>
      </c>
      <c r="N10" s="47" t="str">
        <f t="shared" si="1"/>
        <v>https://download.lenovo.com/Images/Parts/04X0107/04X0107_B.jpg</v>
      </c>
      <c r="O10" s="48" t="str">
        <f t="shared" si="2"/>
        <v>https://download.lenovo.com/Images/Parts/04X0107/04X0107_details.jpg</v>
      </c>
      <c r="P10" t="str">
        <f t="shared" si="3"/>
        <v/>
      </c>
      <c r="Q10" t="str">
        <f t="shared" si="4"/>
        <v/>
      </c>
      <c r="R10" t="str">
        <f t="shared" si="5"/>
        <v/>
      </c>
      <c r="S10" t="str">
        <f t="shared" si="6"/>
        <v/>
      </c>
      <c r="T10" t="str">
        <f t="shared" si="7"/>
        <v/>
      </c>
      <c r="U10" t="str">
        <f t="shared" si="8"/>
        <v/>
      </c>
      <c r="V10" s="43">
        <f>MATCH(G10,options!$D$1:$D$20,0)</f>
        <v>7</v>
      </c>
    </row>
    <row r="11" spans="1:22" ht="14" x14ac:dyDescent="0.15">
      <c r="A11" s="37" t="s">
        <v>384</v>
      </c>
      <c r="B11" s="52">
        <v>150</v>
      </c>
      <c r="C11" s="42"/>
      <c r="D11" s="42"/>
      <c r="E11" s="36"/>
      <c r="F11" s="36"/>
      <c r="G11" s="43" t="s">
        <v>385</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Bulgaro</v>
      </c>
      <c r="I11" s="44" t="b">
        <f>TRUE()</f>
        <v>1</v>
      </c>
      <c r="J11" s="45" t="b">
        <v>1</v>
      </c>
      <c r="K11" s="60" t="s">
        <v>703</v>
      </c>
      <c r="L11" s="46" t="b">
        <f>FALSE()</f>
        <v>0</v>
      </c>
      <c r="M11" s="47" t="str">
        <f t="shared" si="0"/>
        <v>https://download.lenovo.com/Images/Parts/01AX317/01AX317_A.jpg</v>
      </c>
      <c r="N11" s="47" t="str">
        <f t="shared" si="1"/>
        <v>https://download.lenovo.com/Images/Parts/01AX317/01AX317_B.jpg</v>
      </c>
      <c r="O11" s="48" t="str">
        <f t="shared" si="2"/>
        <v>https://download.lenovo.com/Images/Parts/01AX317/01AX317_details.jpg</v>
      </c>
      <c r="P11" t="str">
        <f t="shared" si="3"/>
        <v/>
      </c>
      <c r="Q11" t="str">
        <f t="shared" si="4"/>
        <v/>
      </c>
      <c r="R11" t="str">
        <f t="shared" si="5"/>
        <v/>
      </c>
      <c r="S11" t="str">
        <f t="shared" si="6"/>
        <v/>
      </c>
      <c r="T11" t="str">
        <f t="shared" si="7"/>
        <v/>
      </c>
      <c r="U11" t="str">
        <f t="shared" si="8"/>
        <v/>
      </c>
      <c r="V11" s="43">
        <f>MATCH(G11,options!$D$1:$D$20,0)</f>
        <v>8</v>
      </c>
    </row>
    <row r="12" spans="1:22" ht="14" x14ac:dyDescent="0.15">
      <c r="B12" s="51"/>
      <c r="C12" s="42"/>
      <c r="D12" s="42"/>
      <c r="E12" s="36"/>
      <c r="F12" s="36"/>
      <c r="G12" s="43" t="s">
        <v>388</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Danese</v>
      </c>
      <c r="I12" s="44" t="b">
        <f>TRUE()</f>
        <v>1</v>
      </c>
      <c r="J12" s="45" t="b">
        <v>1</v>
      </c>
      <c r="K12" s="36" t="s">
        <v>704</v>
      </c>
      <c r="L12" s="46" t="b">
        <f>FALSE()</f>
        <v>0</v>
      </c>
      <c r="M12" s="47" t="str">
        <f t="shared" si="0"/>
        <v>https://download.lenovo.com/Images/Parts/04X0110/04X0110_A.jpg</v>
      </c>
      <c r="N12" s="47" t="str">
        <f t="shared" si="1"/>
        <v>https://download.lenovo.com/Images/Parts/04X0110/04X0110_B.jpg</v>
      </c>
      <c r="O12" s="48" t="str">
        <f t="shared" si="2"/>
        <v>https://download.lenovo.com/Images/Parts/04X0110/04X0110_details.jpg</v>
      </c>
      <c r="P12" t="str">
        <f t="shared" si="3"/>
        <v/>
      </c>
      <c r="Q12" t="str">
        <f t="shared" si="4"/>
        <v/>
      </c>
      <c r="R12" t="str">
        <f t="shared" si="5"/>
        <v/>
      </c>
      <c r="S12" t="str">
        <f t="shared" si="6"/>
        <v/>
      </c>
      <c r="T12" t="str">
        <f t="shared" si="7"/>
        <v/>
      </c>
      <c r="U12" t="str">
        <f t="shared" si="8"/>
        <v/>
      </c>
      <c r="V12" s="43">
        <f>MATCH(G12,options!$D$1:$D$20,0)</f>
        <v>9</v>
      </c>
    </row>
    <row r="13" spans="1:22" ht="14" x14ac:dyDescent="0.15">
      <c r="A13" s="37" t="s">
        <v>387</v>
      </c>
      <c r="B13" s="63" t="s">
        <v>737</v>
      </c>
      <c r="C13" s="42"/>
      <c r="D13" s="42"/>
      <c r="E13" s="36"/>
      <c r="F13" s="36"/>
      <c r="G13" s="43" t="s">
        <v>391</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Olandese</v>
      </c>
      <c r="I13" s="44" t="b">
        <f>TRUE()</f>
        <v>1</v>
      </c>
      <c r="J13" s="45" t="b">
        <v>1</v>
      </c>
      <c r="K13" s="36" t="s">
        <v>705</v>
      </c>
      <c r="L13" s="46" t="b">
        <f>FALSE()</f>
        <v>0</v>
      </c>
      <c r="M13" s="47" t="str">
        <f t="shared" si="0"/>
        <v>https://download.lenovo.com/Images/Parts/04X0120/04X0120_A.jpg</v>
      </c>
      <c r="N13" s="47" t="str">
        <f t="shared" si="1"/>
        <v>https://download.lenovo.com/Images/Parts/04X0120/04X0120_B.jpg</v>
      </c>
      <c r="O13" s="48" t="str">
        <f t="shared" si="2"/>
        <v>https://download.lenovo.com/Images/Parts/04X0120/04X0120_details.jpg</v>
      </c>
      <c r="P13" t="str">
        <f t="shared" si="3"/>
        <v/>
      </c>
      <c r="Q13" t="str">
        <f t="shared" si="4"/>
        <v/>
      </c>
      <c r="R13" t="str">
        <f t="shared" si="5"/>
        <v/>
      </c>
      <c r="S13" t="str">
        <f t="shared" si="6"/>
        <v/>
      </c>
      <c r="T13" t="str">
        <f t="shared" si="7"/>
        <v/>
      </c>
      <c r="U13" t="str">
        <f t="shared" si="8"/>
        <v/>
      </c>
      <c r="V13" s="43">
        <f>MATCH(G13,options!$D$1:$D$20,0)</f>
        <v>10</v>
      </c>
    </row>
    <row r="14" spans="1:22" ht="18" x14ac:dyDescent="0.2">
      <c r="A14" s="37" t="s">
        <v>389</v>
      </c>
      <c r="B14" s="64">
        <v>5714401441991</v>
      </c>
      <c r="C14" s="42"/>
      <c r="D14" s="42"/>
      <c r="E14" s="36"/>
      <c r="F14" s="36"/>
      <c r="G14" s="43" t="s">
        <v>393</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Norvegese</v>
      </c>
      <c r="I14" s="44" t="b">
        <f>TRUE()</f>
        <v>1</v>
      </c>
      <c r="J14" s="45" t="b">
        <v>1</v>
      </c>
      <c r="K14" s="61" t="s">
        <v>706</v>
      </c>
      <c r="L14" s="46" t="b">
        <f>FALSE()</f>
        <v>0</v>
      </c>
      <c r="M14" s="47" t="str">
        <f t="shared" si="0"/>
        <v>https://download.lenovo.com/Images/Parts/04Y0882/04Y0882_A.jpg</v>
      </c>
      <c r="N14" s="47" t="str">
        <f t="shared" si="1"/>
        <v>https://download.lenovo.com/Images/Parts/04Y0882/04Y0882_B.jpg</v>
      </c>
      <c r="O14" s="48" t="str">
        <f t="shared" si="2"/>
        <v>https://download.lenovo.com/Images/Parts/04Y0882/04Y0882_details.jpg</v>
      </c>
      <c r="P14" t="str">
        <f t="shared" si="3"/>
        <v/>
      </c>
      <c r="Q14" t="str">
        <f t="shared" si="4"/>
        <v/>
      </c>
      <c r="R14" t="str">
        <f t="shared" si="5"/>
        <v/>
      </c>
      <c r="S14" t="str">
        <f t="shared" si="6"/>
        <v/>
      </c>
      <c r="T14" t="str">
        <f t="shared" si="7"/>
        <v/>
      </c>
      <c r="U14" t="str">
        <f t="shared" si="8"/>
        <v/>
      </c>
      <c r="V14" s="43">
        <f>MATCH(G14,options!$D$1:$D$20,0)</f>
        <v>11</v>
      </c>
    </row>
    <row r="15" spans="1:22" ht="18" x14ac:dyDescent="0.2">
      <c r="B15" s="51"/>
      <c r="C15" s="42"/>
      <c r="D15" s="42"/>
      <c r="E15" s="36"/>
      <c r="F15" s="36"/>
      <c r="G15" s="43" t="s">
        <v>394</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Polacco</v>
      </c>
      <c r="I15" s="44" t="b">
        <f>TRUE()</f>
        <v>1</v>
      </c>
      <c r="J15" s="45" t="b">
        <v>1</v>
      </c>
      <c r="K15" s="61" t="s">
        <v>707</v>
      </c>
      <c r="L15" s="46" t="b">
        <f>FALSE()</f>
        <v>0</v>
      </c>
      <c r="M15" s="47" t="str">
        <f t="shared" si="0"/>
        <v>https://download.lenovo.com/Images/Parts/04X0122/04X0122_A.jpg</v>
      </c>
      <c r="N15" s="47" t="str">
        <f t="shared" si="1"/>
        <v>https://download.lenovo.com/Images/Parts/04X0122/04X0122_B.jpg</v>
      </c>
      <c r="O15" s="48" t="str">
        <f t="shared" si="2"/>
        <v>https://download.lenovo.com/Images/Parts/04X0122/04X0122_details.jpg</v>
      </c>
      <c r="P15" t="str">
        <f t="shared" si="3"/>
        <v/>
      </c>
      <c r="Q15" t="str">
        <f t="shared" si="4"/>
        <v/>
      </c>
      <c r="R15" t="str">
        <f t="shared" si="5"/>
        <v/>
      </c>
      <c r="S15" t="str">
        <f t="shared" si="6"/>
        <v/>
      </c>
      <c r="T15" t="str">
        <f t="shared" si="7"/>
        <v/>
      </c>
      <c r="U15" t="str">
        <f t="shared" si="8"/>
        <v/>
      </c>
      <c r="V15" s="43">
        <f>MATCH(G15,options!$D$1:$D$20,0)</f>
        <v>12</v>
      </c>
    </row>
    <row r="16" spans="1:22" ht="18" x14ac:dyDescent="0.2">
      <c r="A16" s="37" t="s">
        <v>392</v>
      </c>
      <c r="B16" s="38" t="s">
        <v>589</v>
      </c>
      <c r="C16" s="42"/>
      <c r="D16" s="42"/>
      <c r="E16" s="36"/>
      <c r="F16" s="36"/>
      <c r="G16" s="43" t="s">
        <v>396</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Portoghese</v>
      </c>
      <c r="I16" s="44" t="b">
        <f>TRUE()</f>
        <v>1</v>
      </c>
      <c r="J16" s="45" t="b">
        <v>1</v>
      </c>
      <c r="K16" s="61" t="s">
        <v>708</v>
      </c>
      <c r="L16" s="46" t="b">
        <f>FALSE()</f>
        <v>0</v>
      </c>
      <c r="M16" s="47" t="str">
        <f t="shared" si="0"/>
        <v>https://download.lenovo.com/Images/Parts/04X0123/04X0123_A.jpg</v>
      </c>
      <c r="N16" s="47" t="str">
        <f t="shared" si="1"/>
        <v>https://download.lenovo.com/Images/Parts/04X0123/04X0123_B.jpg</v>
      </c>
      <c r="O16" s="48" t="str">
        <f t="shared" si="2"/>
        <v>https://download.lenovo.com/Images/Parts/04X0123/04X0123_details.jpg</v>
      </c>
      <c r="P16" t="str">
        <f t="shared" si="3"/>
        <v/>
      </c>
      <c r="Q16" t="str">
        <f t="shared" si="4"/>
        <v/>
      </c>
      <c r="R16" t="str">
        <f t="shared" si="5"/>
        <v/>
      </c>
      <c r="S16" t="str">
        <f t="shared" si="6"/>
        <v/>
      </c>
      <c r="T16" t="str">
        <f t="shared" si="7"/>
        <v/>
      </c>
      <c r="U16" t="str">
        <f t="shared" si="8"/>
        <v/>
      </c>
      <c r="V16" s="43">
        <f>MATCH(G16,options!$D$1:$D$20,0)</f>
        <v>13</v>
      </c>
    </row>
    <row r="17" spans="1:22" ht="18" x14ac:dyDescent="0.2">
      <c r="B17" s="51"/>
      <c r="C17" s="42"/>
      <c r="D17" s="42"/>
      <c r="E17" s="36"/>
      <c r="F17" s="36"/>
      <c r="G17" s="43" t="s">
        <v>397</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Svedese – Finlandese</v>
      </c>
      <c r="I17" s="44" t="b">
        <f>TRUE()</f>
        <v>1</v>
      </c>
      <c r="J17" s="45" t="b">
        <v>1</v>
      </c>
      <c r="K17" s="61" t="s">
        <v>709</v>
      </c>
      <c r="L17" s="46" t="b">
        <f>FALSE()</f>
        <v>0</v>
      </c>
      <c r="M17" s="47" t="str">
        <f t="shared" si="0"/>
        <v>https://download.lenovo.com/Images/Parts/04X0127/04X0127_A.jpg</v>
      </c>
      <c r="N17" s="47" t="str">
        <f t="shared" si="1"/>
        <v>https://download.lenovo.com/Images/Parts/04X0127/04X0127_B.jpg</v>
      </c>
      <c r="O17" s="48" t="str">
        <f t="shared" si="2"/>
        <v>https://download.lenovo.com/Images/Parts/04X0127/04X0127_details.jpg</v>
      </c>
      <c r="P17" t="str">
        <f t="shared" si="3"/>
        <v/>
      </c>
      <c r="Q17" t="str">
        <f t="shared" si="4"/>
        <v/>
      </c>
      <c r="R17" t="str">
        <f t="shared" si="5"/>
        <v/>
      </c>
      <c r="S17" t="str">
        <f t="shared" si="6"/>
        <v/>
      </c>
      <c r="T17" t="str">
        <f t="shared" si="7"/>
        <v/>
      </c>
      <c r="U17" t="str">
        <f t="shared" si="8"/>
        <v/>
      </c>
      <c r="V17" s="43">
        <f>MATCH(G17,options!$D$1:$D$20,0)</f>
        <v>14</v>
      </c>
    </row>
    <row r="18" spans="1:22" ht="18" x14ac:dyDescent="0.2">
      <c r="A18" s="37" t="s">
        <v>395</v>
      </c>
      <c r="B18" s="52">
        <v>5</v>
      </c>
      <c r="C18" s="42"/>
      <c r="D18" s="42"/>
      <c r="E18" s="36"/>
      <c r="F18" s="36"/>
      <c r="G18" s="43" t="s">
        <v>400</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Svizzero</v>
      </c>
      <c r="I18" s="44" t="b">
        <f>TRUE()</f>
        <v>1</v>
      </c>
      <c r="J18" s="45" t="b">
        <v>1</v>
      </c>
      <c r="K18" s="61" t="s">
        <v>710</v>
      </c>
      <c r="L18" s="46" t="b">
        <f>FALSE()</f>
        <v>0</v>
      </c>
      <c r="M18" s="47" t="str">
        <f t="shared" si="0"/>
        <v>https://download.lenovo.com/Images/Parts/04X0128/04X0128_A.jpg</v>
      </c>
      <c r="N18" s="47" t="str">
        <f t="shared" si="1"/>
        <v>https://download.lenovo.com/Images/Parts/04X0128/04X0128_B.jpg</v>
      </c>
      <c r="O18" s="48" t="str">
        <f t="shared" si="2"/>
        <v>https://download.lenovo.com/Images/Parts/04X0128/04X0128_details.jpg</v>
      </c>
      <c r="P18" t="str">
        <f t="shared" si="3"/>
        <v/>
      </c>
      <c r="Q18" t="str">
        <f t="shared" si="4"/>
        <v/>
      </c>
      <c r="R18" t="str">
        <f t="shared" si="5"/>
        <v/>
      </c>
      <c r="S18" t="str">
        <f t="shared" si="6"/>
        <v/>
      </c>
      <c r="T18" t="str">
        <f t="shared" si="7"/>
        <v/>
      </c>
      <c r="U18" t="str">
        <f t="shared" si="8"/>
        <v/>
      </c>
      <c r="V18" s="43">
        <f>MATCH(G18,options!$D$1:$D$20,0)</f>
        <v>15</v>
      </c>
    </row>
    <row r="19" spans="1:22" ht="28" x14ac:dyDescent="0.15">
      <c r="B19" s="51"/>
      <c r="C19" s="42"/>
      <c r="D19" s="42"/>
      <c r="E19" s="36"/>
      <c r="F19" s="36"/>
      <c r="G19" s="43" t="s">
        <v>401</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US international</v>
      </c>
      <c r="I19" s="44" t="b">
        <f>TRUE()</f>
        <v>1</v>
      </c>
      <c r="J19" s="45" t="b">
        <v>1</v>
      </c>
      <c r="K19" s="36" t="s">
        <v>711</v>
      </c>
      <c r="L19" s="46" t="b">
        <f>TRUE()</f>
        <v>1</v>
      </c>
      <c r="M19" s="47" t="str">
        <f t="shared" si="0"/>
        <v>https://raw.githubusercontent.com/PatrickVibild/TellusAmazonPictures/master/pictures/Lenovo/T440/BL/USI/1.jpg</v>
      </c>
      <c r="N19" s="47" t="str">
        <f t="shared" si="1"/>
        <v>https://raw.githubusercontent.com/PatrickVibild/TellusAmazonPictures/master/pictures/Lenovo/T440/BL/USI/2.jpg</v>
      </c>
      <c r="O19" s="48" t="str">
        <f t="shared" si="2"/>
        <v>https://raw.githubusercontent.com/PatrickVibild/TellusAmazonPictures/master/pictures/Lenovo/T440/BL/USI/3.jpg</v>
      </c>
      <c r="P19" t="str">
        <f t="shared" si="3"/>
        <v>https://raw.githubusercontent.com/PatrickVibild/TellusAmazonPictures/master/pictures/Lenovo/T440/BL/USI/4.jpg</v>
      </c>
      <c r="Q19" t="str">
        <f t="shared" si="4"/>
        <v>https://raw.githubusercontent.com/PatrickVibild/TellusAmazonPictures/master/pictures/Lenovo/T440/BL/USI/5.jpg</v>
      </c>
      <c r="R19" t="str">
        <f t="shared" si="5"/>
        <v>https://raw.githubusercontent.com/PatrickVibild/TellusAmazonPictures/master/pictures/Lenovo/T440/BL/USI/6.jpg</v>
      </c>
      <c r="S19" t="str">
        <f t="shared" si="6"/>
        <v>https://raw.githubusercontent.com/PatrickVibild/TellusAmazonPictures/master/pictures/Lenovo/T440/BL/USI/7.jpg</v>
      </c>
      <c r="T19" t="str">
        <f t="shared" si="7"/>
        <v>https://raw.githubusercontent.com/PatrickVibild/TellusAmazonPictures/master/pictures/Lenovo/T440/BL/USI/8.jpg</v>
      </c>
      <c r="U19" t="str">
        <f t="shared" si="8"/>
        <v>https://raw.githubusercontent.com/PatrickVibild/TellusAmazonPictures/master/pictures/Lenovo/T440/BL/USI/9.jpg</v>
      </c>
      <c r="V19" s="43">
        <f>MATCH(G19,options!$D$1:$D$20,0)</f>
        <v>16</v>
      </c>
    </row>
    <row r="20" spans="1:22" ht="14" x14ac:dyDescent="0.15">
      <c r="A20" s="37" t="s">
        <v>398</v>
      </c>
      <c r="B20" s="53" t="s">
        <v>417</v>
      </c>
      <c r="C20" s="42"/>
      <c r="D20" s="42"/>
      <c r="E20" s="36"/>
      <c r="F20" s="36"/>
      <c r="G20" s="43" t="s">
        <v>402</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Russo</v>
      </c>
      <c r="I20" s="44" t="b">
        <f>TRUE()</f>
        <v>1</v>
      </c>
      <c r="J20" s="45" t="b">
        <v>1</v>
      </c>
      <c r="K20" s="36" t="s">
        <v>712</v>
      </c>
      <c r="L20" s="46" t="b">
        <f>FALSE()</f>
        <v>0</v>
      </c>
      <c r="M20" s="47" t="str">
        <f t="shared" si="0"/>
        <v>https://download.lenovo.com/Images/Parts/01AX333/01AX333_A.jpg</v>
      </c>
      <c r="N20" s="47" t="str">
        <f t="shared" si="1"/>
        <v>https://download.lenovo.com/Images/Parts/01AX333/01AX333_B.jpg</v>
      </c>
      <c r="O20" s="48" t="str">
        <f t="shared" si="2"/>
        <v>https://download.lenovo.com/Images/Parts/01AX333/01AX333_details.jpg</v>
      </c>
      <c r="P20" t="str">
        <f t="shared" si="3"/>
        <v/>
      </c>
      <c r="Q20" t="str">
        <f t="shared" si="4"/>
        <v/>
      </c>
      <c r="R20" t="str">
        <f t="shared" si="5"/>
        <v/>
      </c>
      <c r="S20" t="str">
        <f t="shared" si="6"/>
        <v/>
      </c>
      <c r="T20" t="str">
        <f t="shared" si="7"/>
        <v/>
      </c>
      <c r="U20" t="str">
        <f t="shared" si="8"/>
        <v/>
      </c>
      <c r="V20" s="43">
        <f>MATCH(G20,options!$D$1:$D$20,0)</f>
        <v>17</v>
      </c>
    </row>
    <row r="21" spans="1:22" ht="28" x14ac:dyDescent="0.15">
      <c r="B21" s="51"/>
      <c r="C21" s="42"/>
      <c r="D21" s="42"/>
      <c r="E21" s="36"/>
      <c r="F21" s="36"/>
      <c r="G21" s="43" t="s">
        <v>404</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 xml:space="preserve">US </v>
      </c>
      <c r="I21" s="44" t="b">
        <f>TRUE()</f>
        <v>1</v>
      </c>
      <c r="J21" s="45" t="b">
        <v>1</v>
      </c>
      <c r="K21" s="36" t="s">
        <v>713</v>
      </c>
      <c r="L21" s="46" t="b">
        <f>TRUE()</f>
        <v>1</v>
      </c>
      <c r="M21" s="47" t="str">
        <f t="shared" si="0"/>
        <v>https://raw.githubusercontent.com/PatrickVibild/TellusAmazonPictures/master/pictures/Lenovo/T440/BL/US/1.jpg</v>
      </c>
      <c r="N21" s="47" t="str">
        <f t="shared" si="1"/>
        <v>https://raw.githubusercontent.com/PatrickVibild/TellusAmazonPictures/master/pictures/Lenovo/T440/BL/US/2.jpg</v>
      </c>
      <c r="O21" s="48" t="str">
        <f t="shared" si="2"/>
        <v>https://raw.githubusercontent.com/PatrickVibild/TellusAmazonPictures/master/pictures/Lenovo/T440/BL/US/3.jpg</v>
      </c>
      <c r="P21" t="str">
        <f t="shared" si="3"/>
        <v>https://raw.githubusercontent.com/PatrickVibild/TellusAmazonPictures/master/pictures/Lenovo/T440/BL/US/4.jpg</v>
      </c>
      <c r="Q21" t="str">
        <f t="shared" si="4"/>
        <v>https://raw.githubusercontent.com/PatrickVibild/TellusAmazonPictures/master/pictures/Lenovo/T440/BL/US/5.jpg</v>
      </c>
      <c r="R21" t="str">
        <f t="shared" si="5"/>
        <v>https://raw.githubusercontent.com/PatrickVibild/TellusAmazonPictures/master/pictures/Lenovo/T440/BL/US/6.jpg</v>
      </c>
      <c r="S21" t="str">
        <f t="shared" si="6"/>
        <v>https://raw.githubusercontent.com/PatrickVibild/TellusAmazonPictures/master/pictures/Lenovo/T440/BL/US/7.jpg</v>
      </c>
      <c r="T21" t="str">
        <f t="shared" si="7"/>
        <v>https://raw.githubusercontent.com/PatrickVibild/TellusAmazonPictures/master/pictures/Lenovo/T440/BL/US/8.jpg</v>
      </c>
      <c r="U21" t="str">
        <f t="shared" si="8"/>
        <v>https://raw.githubusercontent.com/PatrickVibild/TellusAmazonPictures/master/pictures/Lenovo/T440/BL/US/9.jpg</v>
      </c>
      <c r="V21" s="43">
        <f>MATCH(G21,options!$D$1:$D$20,0)</f>
        <v>18</v>
      </c>
    </row>
    <row r="22" spans="1:22" ht="14" x14ac:dyDescent="0.15">
      <c r="B22" s="51"/>
      <c r="C22" s="42"/>
      <c r="D22" s="42"/>
      <c r="E22" s="36"/>
      <c r="F22" s="36"/>
      <c r="G22" s="43" t="s">
        <v>390</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Ungherese</v>
      </c>
      <c r="I22" s="44" t="b">
        <f>TRUE()</f>
        <v>1</v>
      </c>
      <c r="J22" s="45" t="b">
        <v>1</v>
      </c>
      <c r="K22" s="36" t="s">
        <v>714</v>
      </c>
      <c r="L22" s="46" t="b">
        <f>FALSE()</f>
        <v>0</v>
      </c>
      <c r="M22" s="47" t="str">
        <f t="shared" si="0"/>
        <v>https://download.lenovo.com/Images/Parts/01AX325/01AX325_A.jpg</v>
      </c>
      <c r="N22" s="47" t="str">
        <f t="shared" si="1"/>
        <v>https://download.lenovo.com/Images/Parts/01AX325/01AX325_B.jpg</v>
      </c>
      <c r="O22" s="48" t="str">
        <f t="shared" si="2"/>
        <v>https://download.lenovo.com/Images/Parts/01AX325/01AX325_details.jpg</v>
      </c>
      <c r="P22" t="str">
        <f t="shared" si="3"/>
        <v/>
      </c>
      <c r="Q22" t="str">
        <f t="shared" si="4"/>
        <v/>
      </c>
      <c r="R22" t="str">
        <f t="shared" si="5"/>
        <v/>
      </c>
      <c r="S22" t="str">
        <f t="shared" si="6"/>
        <v/>
      </c>
      <c r="T22" t="str">
        <f t="shared" si="7"/>
        <v/>
      </c>
      <c r="U22" t="str">
        <f t="shared" si="8"/>
        <v/>
      </c>
      <c r="V22" s="43">
        <f>MATCH(G22,options!$D$1:$D$20,0)</f>
        <v>19</v>
      </c>
    </row>
    <row r="23" spans="1:22" ht="42"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xml:space="preserve">👉 RICONDIZIONATO: RISPARMIA SOLDI - Tastiera sostitutiva per laptop Lenovo, stessa qualità delle tastiere OEM. TellusRem è il principale distributore di tastiere nel mondo dal 2011. Tastiera sostitutiva perfetta, facile da sostituire e installare. </v>
      </c>
      <c r="C23" s="42"/>
      <c r="D23" s="42"/>
      <c r="E23" s="36"/>
      <c r="F23" s="36"/>
      <c r="G23" s="43" t="s">
        <v>386</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Ceco</v>
      </c>
      <c r="I23" s="44" t="b">
        <f>TRUE()</f>
        <v>1</v>
      </c>
      <c r="J23" s="45" t="b">
        <v>1</v>
      </c>
      <c r="K23" s="36" t="s">
        <v>715</v>
      </c>
      <c r="L23" s="46" t="b">
        <f>FALSE()</f>
        <v>0</v>
      </c>
      <c r="M23" s="47" t="str">
        <f t="shared" si="0"/>
        <v>https://download.lenovo.com/Images/Parts/01AX318/01AX318_A.jpg</v>
      </c>
      <c r="N23" s="47" t="str">
        <f t="shared" si="1"/>
        <v>https://download.lenovo.com/Images/Parts/01AX318/01AX318_B.jpg</v>
      </c>
      <c r="O23" s="48" t="str">
        <f t="shared" si="2"/>
        <v>https://download.lenovo.com/Images/Parts/01AX318/01AX318_details.jpg</v>
      </c>
      <c r="P23" t="str">
        <f t="shared" si="3"/>
        <v/>
      </c>
      <c r="Q23" t="str">
        <f t="shared" si="4"/>
        <v/>
      </c>
      <c r="R23" t="str">
        <f t="shared" si="5"/>
        <v/>
      </c>
      <c r="S23" t="str">
        <f t="shared" si="6"/>
        <v/>
      </c>
      <c r="T23" t="str">
        <f t="shared" si="7"/>
        <v/>
      </c>
      <c r="U23" t="str">
        <f t="shared" si="8"/>
        <v/>
      </c>
      <c r="V23" s="43">
        <f>MATCH(G23,options!$D$1:$D$20,0)</f>
        <v>20</v>
      </c>
    </row>
    <row r="24" spans="1:22" ht="56"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v>
      </c>
      <c r="C24" s="42" t="b">
        <f>FALSE()</f>
        <v>0</v>
      </c>
      <c r="D24" s="42" t="b">
        <f>TRUE()</f>
        <v>1</v>
      </c>
      <c r="E24" s="36">
        <v>5714401441014</v>
      </c>
      <c r="F24" s="36" t="s">
        <v>676</v>
      </c>
      <c r="G24" s="43"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Tedesco</v>
      </c>
      <c r="I24" s="44"/>
      <c r="J24" s="45" t="b">
        <v>0</v>
      </c>
      <c r="K24" s="36" t="s">
        <v>730</v>
      </c>
      <c r="L24" s="46" t="b">
        <v>1</v>
      </c>
      <c r="M24" s="47" t="str">
        <f t="shared" si="0"/>
        <v>https://raw.githubusercontent.com/PatrickVibild/TellusAmazonPictures/master/pictures/Lenovo/T440/RG/DE/1.jpg</v>
      </c>
      <c r="N24" s="47" t="str">
        <f t="shared" si="1"/>
        <v>https://raw.githubusercontent.com/PatrickVibild/TellusAmazonPictures/master/pictures/Lenovo/T440/RG/DE/2.jpg</v>
      </c>
      <c r="O24" s="48" t="str">
        <f t="shared" si="2"/>
        <v>https://raw.githubusercontent.com/PatrickVibild/TellusAmazonPictures/master/pictures/Lenovo/T440/RG/DE/3.jpg</v>
      </c>
      <c r="P24" t="str">
        <f t="shared" si="3"/>
        <v>https://raw.githubusercontent.com/PatrickVibild/TellusAmazonPictures/master/pictures/Lenovo/T440/RG/DE/4.jpg</v>
      </c>
      <c r="Q24" t="str">
        <f t="shared" si="4"/>
        <v>https://raw.githubusercontent.com/PatrickVibild/TellusAmazonPictures/master/pictures/Lenovo/T440/RG/DE/5.jpg</v>
      </c>
      <c r="R24" t="str">
        <f t="shared" si="5"/>
        <v>https://raw.githubusercontent.com/PatrickVibild/TellusAmazonPictures/master/pictures/Lenovo/T440/RG/DE/6.jpg</v>
      </c>
      <c r="S24" t="str">
        <f t="shared" si="6"/>
        <v>https://raw.githubusercontent.com/PatrickVibild/TellusAmazonPictures/master/pictures/Lenovo/T440/RG/DE/7.jpg</v>
      </c>
      <c r="T24" t="str">
        <f t="shared" si="7"/>
        <v>https://raw.githubusercontent.com/PatrickVibild/TellusAmazonPictures/master/pictures/Lenovo/T440/RG/DE/8.jpg</v>
      </c>
      <c r="U24" t="str">
        <f t="shared" si="8"/>
        <v>https://raw.githubusercontent.com/PatrickVibild/TellusAmazonPictures/master/pictures/Lenovo/T440/RG/DE/9.jpg</v>
      </c>
      <c r="V24" s="43">
        <f>MATCH(G24,options!$D$1:$D$20,0)</f>
        <v>1</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xml:space="preserve">♻️ PRODOTTO ECOLOGICO - Acquista ricondizionato, ACQUISTA VERDE! Riduci oltre l'80% di anidride carbonica acquistando le nostre tastiere ricondizionate, rispetto a ottenere una nuova tastiera! </v>
      </c>
      <c r="C25" s="42" t="b">
        <f>FALSE()</f>
        <v>0</v>
      </c>
      <c r="D25" s="42" t="b">
        <f>TRUE()</f>
        <v>1</v>
      </c>
      <c r="E25" s="36">
        <v>5714401441021</v>
      </c>
      <c r="F25" s="36" t="s">
        <v>677</v>
      </c>
      <c r="G25" s="43"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Francese</v>
      </c>
      <c r="I25" s="44"/>
      <c r="J25" s="45" t="b">
        <v>0</v>
      </c>
      <c r="K25" s="36" t="s">
        <v>731</v>
      </c>
      <c r="L25" s="46" t="b">
        <v>1</v>
      </c>
      <c r="M25" s="47" t="str">
        <f t="shared" si="0"/>
        <v>https://raw.githubusercontent.com/PatrickVibild/TellusAmazonPictures/master/pictures/Lenovo/T440/RG/FR/1.jpg</v>
      </c>
      <c r="N25" s="47" t="str">
        <f t="shared" si="1"/>
        <v>https://raw.githubusercontent.com/PatrickVibild/TellusAmazonPictures/master/pictures/Lenovo/T440/RG/FR/2.jpg</v>
      </c>
      <c r="O25" s="48" t="str">
        <f t="shared" si="2"/>
        <v>https://raw.githubusercontent.com/PatrickVibild/TellusAmazonPictures/master/pictures/Lenovo/T440/RG/FR/3.jpg</v>
      </c>
      <c r="P25" t="str">
        <f t="shared" si="3"/>
        <v>https://raw.githubusercontent.com/PatrickVibild/TellusAmazonPictures/master/pictures/Lenovo/T440/RG/FR/4.jpg</v>
      </c>
      <c r="Q25" t="str">
        <f t="shared" si="4"/>
        <v>https://raw.githubusercontent.com/PatrickVibild/TellusAmazonPictures/master/pictures/Lenovo/T440/RG/FR/5.jpg</v>
      </c>
      <c r="R25" t="str">
        <f t="shared" si="5"/>
        <v>https://raw.githubusercontent.com/PatrickVibild/TellusAmazonPictures/master/pictures/Lenovo/T440/RG/FR/6.jpg</v>
      </c>
      <c r="S25" t="str">
        <f t="shared" si="6"/>
        <v>https://raw.githubusercontent.com/PatrickVibild/TellusAmazonPictures/master/pictures/Lenovo/T440/RG/FR/7.jpg</v>
      </c>
      <c r="T25" t="str">
        <f t="shared" si="7"/>
        <v>https://raw.githubusercontent.com/PatrickVibild/TellusAmazonPictures/master/pictures/Lenovo/T440/RG/FR/8.jpg</v>
      </c>
      <c r="U25" t="str">
        <f t="shared" si="8"/>
        <v>https://raw.githubusercontent.com/PatrickVibild/TellusAmazonPictures/master/pictures/Lenovo/T440/RG/FR/9.jpg</v>
      </c>
      <c r="V25" s="43">
        <f>MATCH(G25,options!$D$1:$D$20,0)</f>
        <v>2</v>
      </c>
    </row>
    <row r="26" spans="1:22" ht="28"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xml:space="preserve">👉 LAYOUT - {flag} {language} retroilluminato. </v>
      </c>
      <c r="C26" s="42" t="b">
        <f>FALSE()</f>
        <v>0</v>
      </c>
      <c r="D26" s="42" t="b">
        <f>TRUE()</f>
        <v>1</v>
      </c>
      <c r="E26" s="36">
        <v>5714401441038</v>
      </c>
      <c r="F26" s="36" t="s">
        <v>678</v>
      </c>
      <c r="G26" s="43"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Italiano</v>
      </c>
      <c r="I26" s="44"/>
      <c r="J26" s="45" t="b">
        <v>0</v>
      </c>
      <c r="K26" s="36" t="s">
        <v>732</v>
      </c>
      <c r="L26" s="46" t="b">
        <v>1</v>
      </c>
      <c r="M26" s="47" t="str">
        <f t="shared" si="0"/>
        <v>https://raw.githubusercontent.com/PatrickVibild/TellusAmazonPictures/master/pictures/Lenovo/T440/RG/IT/1.jpg</v>
      </c>
      <c r="N26" s="47" t="str">
        <f t="shared" si="1"/>
        <v>https://raw.githubusercontent.com/PatrickVibild/TellusAmazonPictures/master/pictures/Lenovo/T440/RG/IT/2.jpg</v>
      </c>
      <c r="O26" s="48" t="str">
        <f t="shared" si="2"/>
        <v>https://raw.githubusercontent.com/PatrickVibild/TellusAmazonPictures/master/pictures/Lenovo/T440/RG/IT/3.jpg</v>
      </c>
      <c r="P26" t="str">
        <f t="shared" si="3"/>
        <v>https://raw.githubusercontent.com/PatrickVibild/TellusAmazonPictures/master/pictures/Lenovo/T440/RG/IT/4.jpg</v>
      </c>
      <c r="Q26" t="str">
        <f t="shared" si="4"/>
        <v>https://raw.githubusercontent.com/PatrickVibild/TellusAmazonPictures/master/pictures/Lenovo/T440/RG/IT/5.jpg</v>
      </c>
      <c r="R26" t="str">
        <f t="shared" si="5"/>
        <v>https://raw.githubusercontent.com/PatrickVibild/TellusAmazonPictures/master/pictures/Lenovo/T440/RG/IT/6.jpg</v>
      </c>
      <c r="S26" t="str">
        <f t="shared" si="6"/>
        <v>https://raw.githubusercontent.com/PatrickVibild/TellusAmazonPictures/master/pictures/Lenovo/T440/RG/IT/7.jpg</v>
      </c>
      <c r="T26" t="str">
        <f t="shared" si="7"/>
        <v>https://raw.githubusercontent.com/PatrickVibild/TellusAmazonPictures/master/pictures/Lenovo/T440/RG/IT/8.jpg</v>
      </c>
      <c r="U26" t="str">
        <f t="shared" si="8"/>
        <v>https://raw.githubusercontent.com/PatrickVibild/TellusAmazonPictures/master/pictures/Lenovo/T440/RG/IT/9.jpg</v>
      </c>
      <c r="V26" s="43">
        <f>MATCH(G26,options!$D$1:$D$20,0)</f>
        <v>3</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xml:space="preserve">👉 COMPATIBILE CON - Lenovo {model}. Si prega di controllare attentamente l'immagine e la descrizione prima di acquistare qualsiasi tastiera. Ciò garantisce di ottenere la tastiera del laptop corretta per il computer. Installazione super facile. </v>
      </c>
      <c r="C27" s="42" t="b">
        <f>FALSE()</f>
        <v>0</v>
      </c>
      <c r="D27" s="42" t="b">
        <f>TRUE()</f>
        <v>1</v>
      </c>
      <c r="E27" s="36">
        <v>5714401441045</v>
      </c>
      <c r="F27" s="36" t="s">
        <v>679</v>
      </c>
      <c r="G27" s="43"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Spagnolo</v>
      </c>
      <c r="I27" s="44"/>
      <c r="J27" s="45" t="b">
        <v>0</v>
      </c>
      <c r="K27" s="36" t="s">
        <v>733</v>
      </c>
      <c r="L27" s="46" t="b">
        <v>1</v>
      </c>
      <c r="M27" s="47" t="str">
        <f t="shared" si="0"/>
        <v>https://raw.githubusercontent.com/PatrickVibild/TellusAmazonPictures/master/pictures/Lenovo/T440/RG/ES/1.jpg</v>
      </c>
      <c r="N27" s="47" t="str">
        <f t="shared" si="1"/>
        <v>https://raw.githubusercontent.com/PatrickVibild/TellusAmazonPictures/master/pictures/Lenovo/T440/RG/ES/2.jpg</v>
      </c>
      <c r="O27" s="48" t="str">
        <f t="shared" si="2"/>
        <v>https://raw.githubusercontent.com/PatrickVibild/TellusAmazonPictures/master/pictures/Lenovo/T440/RG/ES/3.jpg</v>
      </c>
      <c r="P27" t="str">
        <f t="shared" si="3"/>
        <v>https://raw.githubusercontent.com/PatrickVibild/TellusAmazonPictures/master/pictures/Lenovo/T440/RG/ES/4.jpg</v>
      </c>
      <c r="Q27" t="str">
        <f t="shared" si="4"/>
        <v>https://raw.githubusercontent.com/PatrickVibild/TellusAmazonPictures/master/pictures/Lenovo/T440/RG/ES/5.jpg</v>
      </c>
      <c r="R27" t="str">
        <f t="shared" si="5"/>
        <v>https://raw.githubusercontent.com/PatrickVibild/TellusAmazonPictures/master/pictures/Lenovo/T440/RG/ES/6.jpg</v>
      </c>
      <c r="S27" t="str">
        <f t="shared" si="6"/>
        <v>https://raw.githubusercontent.com/PatrickVibild/TellusAmazonPictures/master/pictures/Lenovo/T440/RG/ES/7.jpg</v>
      </c>
      <c r="T27" t="str">
        <f t="shared" si="7"/>
        <v>https://raw.githubusercontent.com/PatrickVibild/TellusAmazonPictures/master/pictures/Lenovo/T440/RG/ES/8.jpg</v>
      </c>
      <c r="U27" t="str">
        <f t="shared" si="8"/>
        <v>https://raw.githubusercontent.com/PatrickVibild/TellusAmazonPictures/master/pictures/Lenovo/T440/RG/ES/9.jpg</v>
      </c>
      <c r="V27" s="43">
        <f>MATCH(G27,options!$D$1:$D$20,0)</f>
        <v>4</v>
      </c>
    </row>
    <row r="28" spans="1:22" ht="28" x14ac:dyDescent="0.15">
      <c r="B28" s="54"/>
      <c r="C28" s="42" t="b">
        <f>FALSE()</f>
        <v>0</v>
      </c>
      <c r="D28" s="42" t="b">
        <f>TRUE()</f>
        <v>1</v>
      </c>
      <c r="E28" s="36">
        <v>5714401441052</v>
      </c>
      <c r="F28" s="36" t="s">
        <v>680</v>
      </c>
      <c r="G28" s="43"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44"/>
      <c r="J28" s="45" t="b">
        <v>0</v>
      </c>
      <c r="K28" s="36" t="s">
        <v>729</v>
      </c>
      <c r="L28" s="46" t="b">
        <v>1</v>
      </c>
      <c r="M28" s="47" t="str">
        <f t="shared" si="0"/>
        <v>https://raw.githubusercontent.com/PatrickVibild/TellusAmazonPictures/master/pictures/Lenovo/T440/RG/UK/1.jpg</v>
      </c>
      <c r="N28" s="47" t="str">
        <f t="shared" si="1"/>
        <v>https://raw.githubusercontent.com/PatrickVibild/TellusAmazonPictures/master/pictures/Lenovo/T440/RG/UK/2.jpg</v>
      </c>
      <c r="O28" s="48" t="str">
        <f t="shared" si="2"/>
        <v>https://raw.githubusercontent.com/PatrickVibild/TellusAmazonPictures/master/pictures/Lenovo/T440/RG/UK/3.jpg</v>
      </c>
      <c r="P28" t="str">
        <f t="shared" si="3"/>
        <v>https://raw.githubusercontent.com/PatrickVibild/TellusAmazonPictures/master/pictures/Lenovo/T440/RG/UK/4.jpg</v>
      </c>
      <c r="Q28" t="str">
        <f t="shared" si="4"/>
        <v>https://raw.githubusercontent.com/PatrickVibild/TellusAmazonPictures/master/pictures/Lenovo/T440/RG/UK/5.jpg</v>
      </c>
      <c r="R28" t="str">
        <f t="shared" si="5"/>
        <v>https://raw.githubusercontent.com/PatrickVibild/TellusAmazonPictures/master/pictures/Lenovo/T440/RG/UK/6.jpg</v>
      </c>
      <c r="S28" t="str">
        <f t="shared" si="6"/>
        <v>https://raw.githubusercontent.com/PatrickVibild/TellusAmazonPictures/master/pictures/Lenovo/T440/RG/UK/7.jpg</v>
      </c>
      <c r="T28" t="str">
        <f t="shared" si="7"/>
        <v>https://raw.githubusercontent.com/PatrickVibild/TellusAmazonPictures/master/pictures/Lenovo/T440/RG/UK/8.jpg</v>
      </c>
      <c r="U28" t="str">
        <f t="shared" si="8"/>
        <v>https://raw.githubusercontent.com/PatrickVibild/TellusAmazonPictures/master/pictures/Lenovo/T440/RG/UK/9.jpg</v>
      </c>
      <c r="V28" s="43">
        <f>MATCH(G28,options!$D$1:$D$20,0)</f>
        <v>5</v>
      </c>
    </row>
    <row r="29" spans="1:22" ht="42"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Tastiera distribuita da Tellus Remarketing, azienda leader europea sulle tastiere per laptop. La tastiera è stata pulita, imballata e testata nella nostra linea di produzione in Danimarca. Per qualsiasi domanda di compatibilità contattaci tramite il sito Web di Amazon.</v>
      </c>
      <c r="C29" s="42" t="b">
        <f>FALSE()</f>
        <v>0</v>
      </c>
      <c r="D29" s="42" t="b">
        <f>TRUE()</f>
        <v>1</v>
      </c>
      <c r="E29" s="36">
        <v>5714401441069</v>
      </c>
      <c r="F29" s="36" t="s">
        <v>681</v>
      </c>
      <c r="G29" s="43"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Scandinavo - Nordico</v>
      </c>
      <c r="I29" s="44"/>
      <c r="J29" s="45" t="b">
        <v>0</v>
      </c>
      <c r="K29" s="36" t="s">
        <v>734</v>
      </c>
      <c r="L29" s="46" t="b">
        <v>1</v>
      </c>
      <c r="M29" s="47" t="str">
        <f t="shared" si="0"/>
        <v>https://raw.githubusercontent.com/PatrickVibild/TellusAmazonPictures/master/pictures/Lenovo/T440/RG/NOR/1.jpg</v>
      </c>
      <c r="N29" s="47" t="str">
        <f t="shared" si="1"/>
        <v>https://raw.githubusercontent.com/PatrickVibild/TellusAmazonPictures/master/pictures/Lenovo/T440/RG/NOR/2.jpg</v>
      </c>
      <c r="O29" s="48" t="str">
        <f t="shared" si="2"/>
        <v>https://raw.githubusercontent.com/PatrickVibild/TellusAmazonPictures/master/pictures/Lenovo/T440/RG/NOR/3.jpg</v>
      </c>
      <c r="P29" t="str">
        <f t="shared" si="3"/>
        <v>https://raw.githubusercontent.com/PatrickVibild/TellusAmazonPictures/master/pictures/Lenovo/T440/RG/NOR/4.jpg</v>
      </c>
      <c r="Q29" t="str">
        <f t="shared" si="4"/>
        <v>https://raw.githubusercontent.com/PatrickVibild/TellusAmazonPictures/master/pictures/Lenovo/T440/RG/NOR/5.jpg</v>
      </c>
      <c r="R29" t="str">
        <f t="shared" si="5"/>
        <v>https://raw.githubusercontent.com/PatrickVibild/TellusAmazonPictures/master/pictures/Lenovo/T440/RG/NOR/6.jpg</v>
      </c>
      <c r="S29" t="str">
        <f t="shared" si="6"/>
        <v>https://raw.githubusercontent.com/PatrickVibild/TellusAmazonPictures/master/pictures/Lenovo/T440/RG/NOR/7.jpg</v>
      </c>
      <c r="T29" t="str">
        <f t="shared" si="7"/>
        <v>https://raw.githubusercontent.com/PatrickVibild/TellusAmazonPictures/master/pictures/Lenovo/T440/RG/NOR/8.jpg</v>
      </c>
      <c r="U29" t="str">
        <f t="shared" si="8"/>
        <v>https://raw.githubusercontent.com/PatrickVibild/TellusAmazonPictures/master/pictures/Lenovo/T440/RG/NOR/9.jpg</v>
      </c>
      <c r="V29" s="43">
        <f>MATCH(G29,options!$D$1:$D$20,0)</f>
        <v>6</v>
      </c>
    </row>
    <row r="30" spans="1:22" ht="14" x14ac:dyDescent="0.15">
      <c r="B30" s="54"/>
      <c r="C30" s="42" t="b">
        <f>FALSE()</f>
        <v>0</v>
      </c>
      <c r="D30" s="42" t="b">
        <f>FALSE()</f>
        <v>0</v>
      </c>
      <c r="E30" s="36">
        <v>5714401441076</v>
      </c>
      <c r="F30" s="36" t="s">
        <v>682</v>
      </c>
      <c r="G30" s="43"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Belga</v>
      </c>
      <c r="I30" s="44"/>
      <c r="J30" s="45" t="b">
        <v>0</v>
      </c>
      <c r="K30" s="36" t="s">
        <v>716</v>
      </c>
      <c r="L30" s="46" t="b">
        <f>FALSE()</f>
        <v>0</v>
      </c>
      <c r="M30" s="47" t="str">
        <f t="shared" si="0"/>
        <v>https://download.lenovo.com/Images/Parts/04Y0830/04Y0830_A.jpg</v>
      </c>
      <c r="N30" s="47" t="str">
        <f t="shared" si="1"/>
        <v>https://download.lenovo.com/Images/Parts/04Y0830/04Y0830_B.jpg</v>
      </c>
      <c r="O30" s="48" t="str">
        <f t="shared" si="2"/>
        <v>https://download.lenovo.com/Images/Parts/04Y0830/04Y0830_details.jpg</v>
      </c>
      <c r="P30" t="str">
        <f t="shared" si="3"/>
        <v/>
      </c>
      <c r="Q30" t="str">
        <f t="shared" si="4"/>
        <v/>
      </c>
      <c r="R30" t="str">
        <f t="shared" si="5"/>
        <v/>
      </c>
      <c r="S30" t="str">
        <f t="shared" si="6"/>
        <v/>
      </c>
      <c r="T30" t="str">
        <f t="shared" si="7"/>
        <v/>
      </c>
      <c r="U30" t="str">
        <f t="shared" si="8"/>
        <v/>
      </c>
      <c r="V30" s="43">
        <f>MATCH(G30,options!$D$1:$D$20,0)</f>
        <v>7</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mesi di garanzia dopo la data di consegna. In caso di malfunzionamento della tastiera verrà inviata una nuova unità o un pezzo di ricambio per la tastiera del prodotto. In caso di smistamento delle scorte viene emesso un rimborso completo.</v>
      </c>
      <c r="C31" s="42" t="b">
        <f>FALSE()</f>
        <v>0</v>
      </c>
      <c r="D31" s="42" t="b">
        <f>FALSE()</f>
        <v>0</v>
      </c>
      <c r="E31" s="36">
        <v>5714401441083</v>
      </c>
      <c r="F31" s="36" t="s">
        <v>683</v>
      </c>
      <c r="G31" s="43"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Bulgaro</v>
      </c>
      <c r="I31" s="44"/>
      <c r="J31" s="45" t="b">
        <v>0</v>
      </c>
      <c r="K31" s="36" t="s">
        <v>717</v>
      </c>
      <c r="L31" s="46" t="b">
        <f>FALSE()</f>
        <v>0</v>
      </c>
      <c r="M31" s="47" t="str">
        <f t="shared" si="0"/>
        <v>https://download.lenovo.com/Images/Parts/04Y0831/04Y0831_A.jpg</v>
      </c>
      <c r="N31" s="47" t="str">
        <f t="shared" si="1"/>
        <v>https://download.lenovo.com/Images/Parts/04Y0831/04Y0831_B.jpg</v>
      </c>
      <c r="O31" s="48" t="str">
        <f t="shared" si="2"/>
        <v>https://download.lenovo.com/Images/Parts/04Y0831/04Y0831_details.jpg</v>
      </c>
      <c r="P31" t="str">
        <f t="shared" si="3"/>
        <v/>
      </c>
      <c r="Q31" t="str">
        <f t="shared" si="4"/>
        <v/>
      </c>
      <c r="R31" t="str">
        <f t="shared" si="5"/>
        <v/>
      </c>
      <c r="S31" t="str">
        <f t="shared" si="6"/>
        <v/>
      </c>
      <c r="T31" t="str">
        <f t="shared" si="7"/>
        <v/>
      </c>
      <c r="U31" t="str">
        <f t="shared" si="8"/>
        <v/>
      </c>
      <c r="V31" s="43">
        <f>MATCH(G31,options!$D$1:$D$20,0)</f>
        <v>8</v>
      </c>
    </row>
    <row r="32" spans="1:22" ht="14" x14ac:dyDescent="0.15">
      <c r="C32" s="42" t="b">
        <f>FALSE()</f>
        <v>0</v>
      </c>
      <c r="D32" s="42" t="b">
        <f>FALSE()</f>
        <v>0</v>
      </c>
      <c r="E32" s="36">
        <v>5714401441090</v>
      </c>
      <c r="F32" s="36" t="s">
        <v>684</v>
      </c>
      <c r="G32" s="43"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Ceco</v>
      </c>
      <c r="I32" s="44"/>
      <c r="J32" s="45" t="b">
        <v>0</v>
      </c>
      <c r="K32" s="36" t="s">
        <v>718</v>
      </c>
      <c r="L32" s="46" t="b">
        <f>FALSE()</f>
        <v>0</v>
      </c>
      <c r="M32" s="47" t="str">
        <f t="shared" si="0"/>
        <v>https://download.lenovo.com/Images/Parts/04Y0832/04Y0832_A.jpg</v>
      </c>
      <c r="N32" s="47" t="str">
        <f t="shared" si="1"/>
        <v>https://download.lenovo.com/Images/Parts/04Y0832/04Y0832_B.jpg</v>
      </c>
      <c r="O32" s="48" t="str">
        <f t="shared" si="2"/>
        <v>https://download.lenovo.com/Images/Parts/04Y0832/04Y0832_details.jpg</v>
      </c>
      <c r="P32" t="str">
        <f t="shared" si="3"/>
        <v/>
      </c>
      <c r="Q32" t="str">
        <f t="shared" si="4"/>
        <v/>
      </c>
      <c r="R32" t="str">
        <f t="shared" si="5"/>
        <v/>
      </c>
      <c r="S32" t="str">
        <f t="shared" si="6"/>
        <v/>
      </c>
      <c r="T32" t="str">
        <f t="shared" si="7"/>
        <v/>
      </c>
      <c r="U32" t="str">
        <f t="shared" si="8"/>
        <v/>
      </c>
      <c r="V32" s="43">
        <f>MATCH(G32,options!$D$1:$D$20,0)</f>
        <v>20</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xml:space="preserve">👉 LAYOUT - {flag} {language} NO retroilluminato. </v>
      </c>
      <c r="C33" s="42" t="b">
        <f>FALSE()</f>
        <v>0</v>
      </c>
      <c r="D33" s="42" t="b">
        <f>FALSE()</f>
        <v>0</v>
      </c>
      <c r="E33" s="36">
        <v>5714401441106</v>
      </c>
      <c r="F33" s="36" t="s">
        <v>685</v>
      </c>
      <c r="G33" s="43"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Danese</v>
      </c>
      <c r="I33" s="44"/>
      <c r="J33" s="45" t="b">
        <v>0</v>
      </c>
      <c r="K33" s="36" t="s">
        <v>719</v>
      </c>
      <c r="L33" s="46" t="b">
        <f>FALSE()</f>
        <v>0</v>
      </c>
      <c r="M33" s="47" t="str">
        <f t="shared" si="0"/>
        <v>https://download.lenovo.com/Images/Parts/04Y0833/04Y0833_A.jpg</v>
      </c>
      <c r="N33" s="47" t="str">
        <f t="shared" si="1"/>
        <v>https://download.lenovo.com/Images/Parts/04Y0833/04Y0833_B.jpg</v>
      </c>
      <c r="O33" s="48" t="str">
        <f t="shared" si="2"/>
        <v>https://download.lenovo.com/Images/Parts/04Y0833/04Y0833_details.jpg</v>
      </c>
      <c r="P33" t="str">
        <f t="shared" si="3"/>
        <v/>
      </c>
      <c r="Q33" t="str">
        <f t="shared" si="4"/>
        <v/>
      </c>
      <c r="R33" t="str">
        <f t="shared" si="5"/>
        <v/>
      </c>
      <c r="S33" t="str">
        <f t="shared" si="6"/>
        <v/>
      </c>
      <c r="T33" t="str">
        <f t="shared" si="7"/>
        <v/>
      </c>
      <c r="U33" t="str">
        <f t="shared" si="8"/>
        <v/>
      </c>
      <c r="V33" s="43">
        <f>MATCH(G33,options!$D$1:$D$20,0)</f>
        <v>9</v>
      </c>
    </row>
    <row r="34" spans="1:22" ht="14" x14ac:dyDescent="0.15">
      <c r="C34" s="42" t="b">
        <f>FALSE()</f>
        <v>0</v>
      </c>
      <c r="D34" s="42" t="b">
        <f>FALSE()</f>
        <v>0</v>
      </c>
      <c r="E34" s="36">
        <v>5714401441113</v>
      </c>
      <c r="F34" s="36" t="s">
        <v>686</v>
      </c>
      <c r="G34" s="43"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Ungherese</v>
      </c>
      <c r="I34" s="44"/>
      <c r="J34" s="45" t="b">
        <v>0</v>
      </c>
      <c r="K34" s="36" t="s">
        <v>720</v>
      </c>
      <c r="L34" s="46" t="b">
        <f>FALSE()</f>
        <v>0</v>
      </c>
      <c r="M34" s="47" t="str">
        <f t="shared" si="0"/>
        <v>https://download.lenovo.com/Images/Parts/04Y0839/04Y0839_A.jpg</v>
      </c>
      <c r="N34" s="47" t="str">
        <f t="shared" si="1"/>
        <v>https://download.lenovo.com/Images/Parts/04Y0839/04Y0839_B.jpg</v>
      </c>
      <c r="O34" s="48" t="str">
        <f t="shared" si="2"/>
        <v>https://download.lenovo.com/Images/Parts/04Y0839/04Y0839_details.jpg</v>
      </c>
      <c r="P34" t="str">
        <f t="shared" si="3"/>
        <v/>
      </c>
      <c r="Q34" t="str">
        <f t="shared" si="4"/>
        <v/>
      </c>
      <c r="R34" t="str">
        <f t="shared" si="5"/>
        <v/>
      </c>
      <c r="S34" t="str">
        <f t="shared" si="6"/>
        <v/>
      </c>
      <c r="T34" t="str">
        <f t="shared" si="7"/>
        <v/>
      </c>
      <c r="U34" t="str">
        <f t="shared" si="8"/>
        <v/>
      </c>
      <c r="V34" s="43">
        <f>MATCH(G34,options!$D$1:$D$20,0)</f>
        <v>19</v>
      </c>
    </row>
    <row r="35" spans="1:22" ht="14" x14ac:dyDescent="0.15">
      <c r="C35" s="42" t="b">
        <f>FALSE()</f>
        <v>0</v>
      </c>
      <c r="D35" s="42" t="b">
        <f>FALSE()</f>
        <v>0</v>
      </c>
      <c r="E35" s="36">
        <v>5714401441120</v>
      </c>
      <c r="F35" s="36" t="s">
        <v>687</v>
      </c>
      <c r="G35" s="43"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Olandese</v>
      </c>
      <c r="I35" s="44"/>
      <c r="J35" s="45" t="b">
        <v>0</v>
      </c>
      <c r="K35" s="36" t="s">
        <v>721</v>
      </c>
      <c r="L35" s="46" t="b">
        <f>FALSE()</f>
        <v>0</v>
      </c>
      <c r="M35" s="47" t="str">
        <f t="shared" si="0"/>
        <v>https://download.lenovo.com/Images/Parts/04Y0881/04Y0881_A.jpg</v>
      </c>
      <c r="N35" s="47" t="str">
        <f t="shared" si="1"/>
        <v>https://download.lenovo.com/Images/Parts/04Y0881/04Y0881_B.jpg</v>
      </c>
      <c r="O35" s="48" t="str">
        <f t="shared" si="2"/>
        <v>https://download.lenovo.com/Images/Parts/04Y0881/04Y0881_details.jpg</v>
      </c>
      <c r="P35" t="str">
        <f t="shared" si="3"/>
        <v/>
      </c>
      <c r="Q35" t="str">
        <f t="shared" si="4"/>
        <v/>
      </c>
      <c r="R35" t="str">
        <f t="shared" si="5"/>
        <v/>
      </c>
      <c r="S35" t="str">
        <f t="shared" si="6"/>
        <v/>
      </c>
      <c r="T35" t="str">
        <f t="shared" si="7"/>
        <v/>
      </c>
      <c r="U35" t="str">
        <f t="shared" si="8"/>
        <v/>
      </c>
      <c r="V35" s="43">
        <f>MATCH(G35,options!$D$1:$D$20,0)</f>
        <v>10</v>
      </c>
    </row>
    <row r="36" spans="1:22" ht="14" x14ac:dyDescent="0.15">
      <c r="A36" s="37" t="s">
        <v>411</v>
      </c>
      <c r="B36" s="53" t="s">
        <v>375</v>
      </c>
      <c r="C36" s="42" t="b">
        <f>FALSE()</f>
        <v>0</v>
      </c>
      <c r="D36" s="42" t="b">
        <f>FALSE()</f>
        <v>0</v>
      </c>
      <c r="E36" s="36">
        <v>5714401441137</v>
      </c>
      <c r="F36" s="36" t="s">
        <v>688</v>
      </c>
      <c r="G36" s="43"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Norvegese</v>
      </c>
      <c r="I36" s="44"/>
      <c r="J36" s="45" t="b">
        <v>0</v>
      </c>
      <c r="K36" s="36" t="s">
        <v>722</v>
      </c>
      <c r="L36" s="46" t="b">
        <f>FALSE()</f>
        <v>0</v>
      </c>
      <c r="M36" s="47" t="str">
        <f t="shared" ref="M36:M67" si="9">IF(ISBLANK(K36),"",IF(L36, "https://raw.githubusercontent.com/PatrickVibild/TellusAmazonPictures/master/pictures/"&amp;K36&amp;"/1.jpg","https://download.lenovo.com/Images/Parts/"&amp;K36&amp;"/"&amp;K36&amp;"_A.jpg"))</f>
        <v>https://download.lenovo.com/Images/Parts/04Y0844/04Y0844_A.jpg</v>
      </c>
      <c r="N36" s="47" t="str">
        <f t="shared" ref="N36:N67" si="10">IF(ISBLANK(K36),"",IF(L36, "https://raw.githubusercontent.com/PatrickVibild/TellusAmazonPictures/master/pictures/"&amp;K36&amp;"/2.jpg","https://download.lenovo.com/Images/Parts/"&amp;K36&amp;"/"&amp;K36&amp;"_B.jpg"))</f>
        <v>https://download.lenovo.com/Images/Parts/04Y0844/04Y0844_B.jpg</v>
      </c>
      <c r="O36" s="48" t="str">
        <f t="shared" ref="O36:O67" si="11">IF(ISBLANK(K36),"",IF(L36, "https://raw.githubusercontent.com/PatrickVibild/TellusAmazonPictures/master/pictures/"&amp;K36&amp;"/3.jpg","https://download.lenovo.com/Images/Parts/"&amp;K36&amp;"/"&amp;K36&amp;"_details.jpg"))</f>
        <v>https://download.lenovo.com/Images/Parts/04Y0844/04Y0844_details.jpg</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3">
        <f>MATCH(G36,options!$D$1:$D$20,0)</f>
        <v>11</v>
      </c>
    </row>
    <row r="37" spans="1:22" ht="14" x14ac:dyDescent="0.15">
      <c r="A37" t="s">
        <v>413</v>
      </c>
      <c r="B37" s="53" t="s">
        <v>416</v>
      </c>
      <c r="C37" s="42" t="b">
        <f>FALSE()</f>
        <v>0</v>
      </c>
      <c r="D37" s="42" t="b">
        <f>FALSE()</f>
        <v>0</v>
      </c>
      <c r="E37" s="36">
        <v>5714401441144</v>
      </c>
      <c r="F37" s="36" t="s">
        <v>689</v>
      </c>
      <c r="G37" s="43"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Polacco</v>
      </c>
      <c r="I37" s="44"/>
      <c r="J37" s="45" t="b">
        <v>0</v>
      </c>
      <c r="K37" s="36" t="s">
        <v>723</v>
      </c>
      <c r="L37" s="46" t="b">
        <f>FALSE()</f>
        <v>0</v>
      </c>
      <c r="M37" s="47" t="str">
        <f t="shared" si="9"/>
        <v>https://download.lenovo.com/Images/Parts/04Y0845/04Y0845_A.jpg</v>
      </c>
      <c r="N37" s="47" t="str">
        <f t="shared" si="10"/>
        <v>https://download.lenovo.com/Images/Parts/04Y0845/04Y0845_B.jpg</v>
      </c>
      <c r="O37" s="48" t="str">
        <f t="shared" si="11"/>
        <v>https://download.lenovo.com/Images/Parts/04Y0845/04Y0845_details.jpg</v>
      </c>
      <c r="P37" t="str">
        <f t="shared" si="12"/>
        <v/>
      </c>
      <c r="Q37" t="str">
        <f t="shared" si="13"/>
        <v/>
      </c>
      <c r="R37" t="str">
        <f t="shared" si="14"/>
        <v/>
      </c>
      <c r="S37" t="str">
        <f t="shared" si="15"/>
        <v/>
      </c>
      <c r="T37" t="str">
        <f t="shared" si="16"/>
        <v/>
      </c>
      <c r="U37" t="str">
        <f t="shared" si="17"/>
        <v/>
      </c>
      <c r="V37" s="43">
        <f>MATCH(G37,options!$D$1:$D$20,0)</f>
        <v>12</v>
      </c>
    </row>
    <row r="38" spans="1:22" ht="14" x14ac:dyDescent="0.15">
      <c r="C38" s="42" t="b">
        <f>FALSE()</f>
        <v>0</v>
      </c>
      <c r="D38" s="42" t="b">
        <f>FALSE()</f>
        <v>0</v>
      </c>
      <c r="E38" s="36">
        <v>5714401441151</v>
      </c>
      <c r="F38" s="36" t="s">
        <v>690</v>
      </c>
      <c r="G38" s="43"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Portoghese</v>
      </c>
      <c r="I38" s="44"/>
      <c r="J38" s="45" t="b">
        <v>0</v>
      </c>
      <c r="K38" s="36" t="s">
        <v>724</v>
      </c>
      <c r="L38" s="46" t="b">
        <f>FALSE()</f>
        <v>0</v>
      </c>
      <c r="M38" s="47" t="str">
        <f t="shared" si="9"/>
        <v>https://download.lenovo.com/Images/Parts/04Y0846/04Y0846_A.jpg</v>
      </c>
      <c r="N38" s="47" t="str">
        <f t="shared" si="10"/>
        <v>https://download.lenovo.com/Images/Parts/04Y0846/04Y0846_B.jpg</v>
      </c>
      <c r="O38" s="48" t="str">
        <f t="shared" si="11"/>
        <v>https://download.lenovo.com/Images/Parts/04Y0846/04Y0846_details.jpg</v>
      </c>
      <c r="P38" t="str">
        <f t="shared" si="12"/>
        <v/>
      </c>
      <c r="Q38" t="str">
        <f t="shared" si="13"/>
        <v/>
      </c>
      <c r="R38" t="str">
        <f t="shared" si="14"/>
        <v/>
      </c>
      <c r="S38" t="str">
        <f t="shared" si="15"/>
        <v/>
      </c>
      <c r="T38" t="str">
        <f t="shared" si="16"/>
        <v/>
      </c>
      <c r="U38" t="str">
        <f t="shared" si="17"/>
        <v/>
      </c>
      <c r="V38" s="43">
        <f>MATCH(G38,options!$D$1:$D$20,0)</f>
        <v>13</v>
      </c>
    </row>
    <row r="39" spans="1:22" ht="14" x14ac:dyDescent="0.15">
      <c r="C39" s="42" t="b">
        <f>FALSE()</f>
        <v>0</v>
      </c>
      <c r="D39" s="42" t="b">
        <f>FALSE()</f>
        <v>0</v>
      </c>
      <c r="E39" s="36">
        <v>5714401441168</v>
      </c>
      <c r="F39" s="36" t="s">
        <v>691</v>
      </c>
      <c r="G39" s="43"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Svedese – Finlandese</v>
      </c>
      <c r="I39" s="44"/>
      <c r="J39" s="45" t="b">
        <v>0</v>
      </c>
      <c r="K39" s="36" t="s">
        <v>725</v>
      </c>
      <c r="L39" s="46" t="b">
        <f>FALSE()</f>
        <v>0</v>
      </c>
      <c r="M39" s="47" t="str">
        <f t="shared" si="9"/>
        <v>https://download.lenovo.com/Images/Parts/04Y0850/04Y0850_A.jpg</v>
      </c>
      <c r="N39" s="47" t="str">
        <f t="shared" si="10"/>
        <v>https://download.lenovo.com/Images/Parts/04Y0850/04Y0850_B.jpg</v>
      </c>
      <c r="O39" s="48" t="str">
        <f t="shared" si="11"/>
        <v>https://download.lenovo.com/Images/Parts/04Y0850/04Y0850_details.jpg</v>
      </c>
      <c r="P39" t="str">
        <f t="shared" si="12"/>
        <v/>
      </c>
      <c r="Q39" t="str">
        <f t="shared" si="13"/>
        <v/>
      </c>
      <c r="R39" t="str">
        <f t="shared" si="14"/>
        <v/>
      </c>
      <c r="S39" t="str">
        <f t="shared" si="15"/>
        <v/>
      </c>
      <c r="T39" t="str">
        <f t="shared" si="16"/>
        <v/>
      </c>
      <c r="U39" t="str">
        <f t="shared" si="17"/>
        <v/>
      </c>
      <c r="V39" s="43">
        <f>MATCH(G39,options!$D$1:$D$20,0)</f>
        <v>14</v>
      </c>
    </row>
    <row r="40" spans="1:22" ht="14" x14ac:dyDescent="0.15">
      <c r="C40" s="42" t="b">
        <f>FALSE()</f>
        <v>0</v>
      </c>
      <c r="D40" s="42" t="b">
        <f>FALSE()</f>
        <v>0</v>
      </c>
      <c r="E40" s="36">
        <v>5714401441175</v>
      </c>
      <c r="F40" s="36" t="s">
        <v>692</v>
      </c>
      <c r="G40" s="43"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Svizzero</v>
      </c>
      <c r="I40" s="44"/>
      <c r="J40" s="45" t="b">
        <v>0</v>
      </c>
      <c r="K40" s="36" t="s">
        <v>726</v>
      </c>
      <c r="L40" s="46" t="b">
        <f>FALSE()</f>
        <v>0</v>
      </c>
      <c r="M40" s="47" t="str">
        <f t="shared" si="9"/>
        <v>https://download.lenovo.com/Images/Parts/04Y0851/04Y0851_A.jpg</v>
      </c>
      <c r="N40" s="47" t="str">
        <f t="shared" si="10"/>
        <v>https://download.lenovo.com/Images/Parts/04Y0851/04Y0851_B.jpg</v>
      </c>
      <c r="O40" s="48" t="str">
        <f t="shared" si="11"/>
        <v>https://download.lenovo.com/Images/Parts/04Y0851/04Y0851_details.jpg</v>
      </c>
      <c r="P40" t="str">
        <f t="shared" si="12"/>
        <v/>
      </c>
      <c r="Q40" t="str">
        <f t="shared" si="13"/>
        <v/>
      </c>
      <c r="R40" t="str">
        <f t="shared" si="14"/>
        <v/>
      </c>
      <c r="S40" t="str">
        <f t="shared" si="15"/>
        <v/>
      </c>
      <c r="T40" t="str">
        <f t="shared" si="16"/>
        <v/>
      </c>
      <c r="U40" t="str">
        <f t="shared" si="17"/>
        <v/>
      </c>
      <c r="V40" s="43">
        <f>MATCH(G40,options!$D$1:$D$20,0)</f>
        <v>15</v>
      </c>
    </row>
    <row r="41" spans="1:22" ht="28" x14ac:dyDescent="0.15">
      <c r="C41" s="42" t="b">
        <v>0</v>
      </c>
      <c r="D41" s="42" t="b">
        <f>FALSE()</f>
        <v>0</v>
      </c>
      <c r="E41" s="36">
        <v>5714401441182</v>
      </c>
      <c r="F41" s="36" t="s">
        <v>693</v>
      </c>
      <c r="G41" s="43"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44"/>
      <c r="J41" s="45" t="b">
        <v>0</v>
      </c>
      <c r="K41" s="36" t="s">
        <v>735</v>
      </c>
      <c r="L41" s="46" t="b">
        <v>1</v>
      </c>
      <c r="M41" s="47" t="str">
        <f t="shared" si="9"/>
        <v>https://raw.githubusercontent.com/PatrickVibild/TellusAmazonPictures/master/pictures/Lenovo/T440/RG/USI/1.jpg</v>
      </c>
      <c r="N41" s="47" t="str">
        <f t="shared" si="10"/>
        <v>https://raw.githubusercontent.com/PatrickVibild/TellusAmazonPictures/master/pictures/Lenovo/T440/RG/USI/2.jpg</v>
      </c>
      <c r="O41" s="48" t="str">
        <f t="shared" si="11"/>
        <v>https://raw.githubusercontent.com/PatrickVibild/TellusAmazonPictures/master/pictures/Lenovo/T440/RG/USI/3.jpg</v>
      </c>
      <c r="P41" t="str">
        <f t="shared" si="12"/>
        <v>https://raw.githubusercontent.com/PatrickVibild/TellusAmazonPictures/master/pictures/Lenovo/T440/RG/USI/4.jpg</v>
      </c>
      <c r="Q41" t="str">
        <f t="shared" si="13"/>
        <v>https://raw.githubusercontent.com/PatrickVibild/TellusAmazonPictures/master/pictures/Lenovo/T440/RG/USI/5.jpg</v>
      </c>
      <c r="R41" t="str">
        <f t="shared" si="14"/>
        <v>https://raw.githubusercontent.com/PatrickVibild/TellusAmazonPictures/master/pictures/Lenovo/T440/RG/USI/6.jpg</v>
      </c>
      <c r="S41" t="str">
        <f t="shared" si="15"/>
        <v>https://raw.githubusercontent.com/PatrickVibild/TellusAmazonPictures/master/pictures/Lenovo/T440/RG/USI/7.jpg</v>
      </c>
      <c r="T41" t="str">
        <f t="shared" si="16"/>
        <v>https://raw.githubusercontent.com/PatrickVibild/TellusAmazonPictures/master/pictures/Lenovo/T440/RG/USI/8.jpg</v>
      </c>
      <c r="U41" t="str">
        <f t="shared" si="17"/>
        <v>https://raw.githubusercontent.com/PatrickVibild/TellusAmazonPictures/master/pictures/Lenovo/T440/RG/USI/9.jpg</v>
      </c>
      <c r="V41" s="43">
        <f>MATCH(G41,options!$D$1:$D$20,0)</f>
        <v>16</v>
      </c>
    </row>
    <row r="42" spans="1:22" ht="14" x14ac:dyDescent="0.15">
      <c r="C42" s="42" t="b">
        <f>FALSE()</f>
        <v>0</v>
      </c>
      <c r="D42" s="42" t="b">
        <f>FALSE()</f>
        <v>0</v>
      </c>
      <c r="E42" s="36">
        <v>5714401441199</v>
      </c>
      <c r="F42" s="36" t="s">
        <v>694</v>
      </c>
      <c r="G42" s="43"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Russo</v>
      </c>
      <c r="I42" s="44"/>
      <c r="J42" s="45" t="b">
        <v>0</v>
      </c>
      <c r="K42" s="36" t="s">
        <v>727</v>
      </c>
      <c r="L42" s="46" t="b">
        <f>FALSE()</f>
        <v>0</v>
      </c>
      <c r="M42" s="47" t="str">
        <f t="shared" si="9"/>
        <v>https://download.lenovo.com/Images/Parts/04Y0847/04Y0847_A.jpg</v>
      </c>
      <c r="N42" s="47" t="str">
        <f t="shared" si="10"/>
        <v>https://download.lenovo.com/Images/Parts/04Y0847/04Y0847_B.jpg</v>
      </c>
      <c r="O42" s="48" t="str">
        <f t="shared" si="11"/>
        <v>https://download.lenovo.com/Images/Parts/04Y0847/04Y0847_details.jpg</v>
      </c>
      <c r="P42" t="str">
        <f t="shared" si="12"/>
        <v/>
      </c>
      <c r="Q42" t="str">
        <f t="shared" si="13"/>
        <v/>
      </c>
      <c r="R42" t="str">
        <f t="shared" si="14"/>
        <v/>
      </c>
      <c r="S42" t="str">
        <f t="shared" si="15"/>
        <v/>
      </c>
      <c r="T42" t="str">
        <f t="shared" si="16"/>
        <v/>
      </c>
      <c r="U42" t="str">
        <f t="shared" si="17"/>
        <v/>
      </c>
      <c r="V42" s="43">
        <f>MATCH(G42,options!$D$1:$D$20,0)</f>
        <v>17</v>
      </c>
    </row>
    <row r="43" spans="1:22" ht="28" x14ac:dyDescent="0.15">
      <c r="C43" s="42" t="b">
        <v>1</v>
      </c>
      <c r="D43" s="42" t="b">
        <f>FALSE()</f>
        <v>0</v>
      </c>
      <c r="E43" s="36">
        <v>5714401441205</v>
      </c>
      <c r="F43" s="36" t="s">
        <v>695</v>
      </c>
      <c r="G43" s="43"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 xml:space="preserve">US </v>
      </c>
      <c r="I43" s="44"/>
      <c r="J43" s="45" t="b">
        <v>0</v>
      </c>
      <c r="K43" s="36" t="s">
        <v>736</v>
      </c>
      <c r="L43" s="46" t="b">
        <v>1</v>
      </c>
      <c r="M43" s="47" t="str">
        <f t="shared" si="9"/>
        <v>https://raw.githubusercontent.com/PatrickVibild/TellusAmazonPictures/master/pictures/Lenovo/T440/RG/US/1.jpg</v>
      </c>
      <c r="N43" s="47" t="str">
        <f t="shared" si="10"/>
        <v>https://raw.githubusercontent.com/PatrickVibild/TellusAmazonPictures/master/pictures/Lenovo/T440/RG/US/2.jpg</v>
      </c>
      <c r="O43" s="48" t="str">
        <f t="shared" si="11"/>
        <v>https://raw.githubusercontent.com/PatrickVibild/TellusAmazonPictures/master/pictures/Lenovo/T440/RG/US/3.jpg</v>
      </c>
      <c r="P43" t="str">
        <f t="shared" si="12"/>
        <v>https://raw.githubusercontent.com/PatrickVibild/TellusAmazonPictures/master/pictures/Lenovo/T440/RG/US/4.jpg</v>
      </c>
      <c r="Q43" t="str">
        <f t="shared" si="13"/>
        <v>https://raw.githubusercontent.com/PatrickVibild/TellusAmazonPictures/master/pictures/Lenovo/T440/RG/US/5.jpg</v>
      </c>
      <c r="R43" t="str">
        <f t="shared" si="14"/>
        <v>https://raw.githubusercontent.com/PatrickVibild/TellusAmazonPictures/master/pictures/Lenovo/T440/RG/US/6.jpg</v>
      </c>
      <c r="S43" t="str">
        <f t="shared" si="15"/>
        <v>https://raw.githubusercontent.com/PatrickVibild/TellusAmazonPictures/master/pictures/Lenovo/T440/RG/US/7.jpg</v>
      </c>
      <c r="T43" t="str">
        <f t="shared" si="16"/>
        <v>https://raw.githubusercontent.com/PatrickVibild/TellusAmazonPictures/master/pictures/Lenovo/T440/RG/US/8.jpg</v>
      </c>
      <c r="U43" t="str">
        <f t="shared" si="17"/>
        <v>https://raw.githubusercontent.com/PatrickVibild/TellusAmazonPictures/master/pictures/Lenovo/T440/RG/US/9.jpg</v>
      </c>
      <c r="V43" s="43">
        <f>MATCH(G43,options!$D$1:$D$20,0)</f>
        <v>18</v>
      </c>
    </row>
    <row r="44" spans="1:22" x14ac:dyDescent="0.15">
      <c r="E44" s="55"/>
      <c r="F44" s="56"/>
      <c r="G44" s="56"/>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6"/>
      <c r="J44" s="56"/>
      <c r="K44" s="47"/>
      <c r="L44" s="47"/>
      <c r="M44" s="47" t="str">
        <f t="shared" si="9"/>
        <v/>
      </c>
      <c r="N44" s="47" t="str">
        <f t="shared" si="10"/>
        <v/>
      </c>
      <c r="O44" s="48" t="str">
        <f t="shared" si="11"/>
        <v/>
      </c>
      <c r="P44" t="str">
        <f t="shared" si="12"/>
        <v/>
      </c>
      <c r="Q44" t="str">
        <f t="shared" si="13"/>
        <v/>
      </c>
      <c r="R44" t="str">
        <f t="shared" si="14"/>
        <v/>
      </c>
      <c r="S44" t="str">
        <f t="shared" si="15"/>
        <v/>
      </c>
      <c r="T44" t="str">
        <f t="shared" si="16"/>
        <v/>
      </c>
      <c r="U44" t="str">
        <f t="shared" si="17"/>
        <v/>
      </c>
      <c r="V44" s="43" t="e">
        <f>MATCH(G44,options!$D$1:$D$20,0)</f>
        <v>#N/A</v>
      </c>
    </row>
    <row r="45" spans="1:22" x14ac:dyDescent="0.15">
      <c r="E45" s="55"/>
      <c r="F45" s="56"/>
      <c r="G45" s="56"/>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6"/>
      <c r="J45" s="56"/>
      <c r="K45" s="47"/>
      <c r="L45" s="47"/>
      <c r="M45" s="47" t="str">
        <f t="shared" si="9"/>
        <v/>
      </c>
      <c r="N45" s="47" t="str">
        <f t="shared" si="10"/>
        <v/>
      </c>
      <c r="O45" s="48" t="str">
        <f t="shared" si="11"/>
        <v/>
      </c>
      <c r="P45" t="str">
        <f t="shared" si="12"/>
        <v/>
      </c>
      <c r="Q45" t="str">
        <f t="shared" si="13"/>
        <v/>
      </c>
      <c r="R45" t="str">
        <f t="shared" si="14"/>
        <v/>
      </c>
      <c r="S45" t="str">
        <f t="shared" si="15"/>
        <v/>
      </c>
      <c r="T45" t="str">
        <f t="shared" si="16"/>
        <v/>
      </c>
      <c r="U45" t="str">
        <f t="shared" si="17"/>
        <v/>
      </c>
      <c r="V45" s="43" t="e">
        <f>MATCH(G45,options!$D$1:$D$20,0)</f>
        <v>#N/A</v>
      </c>
    </row>
    <row r="46" spans="1:22" x14ac:dyDescent="0.15">
      <c r="E46" s="55"/>
      <c r="F46" s="56"/>
      <c r="G46" s="56"/>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6"/>
      <c r="J46" s="56"/>
      <c r="K46" s="47"/>
      <c r="L46" s="47"/>
      <c r="M46" s="47" t="str">
        <f t="shared" si="9"/>
        <v/>
      </c>
      <c r="N46" s="47" t="str">
        <f t="shared" si="10"/>
        <v/>
      </c>
      <c r="O46" s="48" t="str">
        <f t="shared" si="11"/>
        <v/>
      </c>
      <c r="P46" t="str">
        <f t="shared" si="12"/>
        <v/>
      </c>
      <c r="Q46" t="str">
        <f t="shared" si="13"/>
        <v/>
      </c>
      <c r="R46" t="str">
        <f t="shared" si="14"/>
        <v/>
      </c>
      <c r="S46" t="str">
        <f t="shared" si="15"/>
        <v/>
      </c>
      <c r="T46" t="str">
        <f t="shared" si="16"/>
        <v/>
      </c>
      <c r="U46" t="str">
        <f t="shared" si="17"/>
        <v/>
      </c>
      <c r="V46" s="43" t="e">
        <f>MATCH(G46,options!$D$1:$D$20,0)</f>
        <v>#N/A</v>
      </c>
    </row>
    <row r="47" spans="1:22" x14ac:dyDescent="0.15">
      <c r="E47" s="55"/>
      <c r="F47" s="56"/>
      <c r="G47" s="56"/>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6"/>
      <c r="J47" s="56"/>
      <c r="K47" s="47"/>
      <c r="L47" s="47"/>
      <c r="M47" s="47" t="str">
        <f t="shared" si="9"/>
        <v/>
      </c>
      <c r="N47" s="47" t="str">
        <f t="shared" si="10"/>
        <v/>
      </c>
      <c r="O47" s="48" t="str">
        <f t="shared" si="11"/>
        <v/>
      </c>
      <c r="P47" t="str">
        <f t="shared" si="12"/>
        <v/>
      </c>
      <c r="Q47" t="str">
        <f t="shared" si="13"/>
        <v/>
      </c>
      <c r="R47" t="str">
        <f t="shared" si="14"/>
        <v/>
      </c>
      <c r="S47" t="str">
        <f t="shared" si="15"/>
        <v/>
      </c>
      <c r="T47" t="str">
        <f t="shared" si="16"/>
        <v/>
      </c>
      <c r="U47" t="str">
        <f t="shared" si="17"/>
        <v/>
      </c>
      <c r="V47" s="43" t="e">
        <f>MATCH(G47,options!$D$1:$D$20,0)</f>
        <v>#N/A</v>
      </c>
    </row>
    <row r="48" spans="1:22" x14ac:dyDescent="0.15">
      <c r="E48" s="55"/>
      <c r="F48" s="56"/>
      <c r="G48" s="56"/>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6"/>
      <c r="J48" s="56"/>
      <c r="K48" s="47"/>
      <c r="L48" s="47"/>
      <c r="M48" s="47" t="str">
        <f t="shared" si="9"/>
        <v/>
      </c>
      <c r="N48" s="47" t="str">
        <f t="shared" si="10"/>
        <v/>
      </c>
      <c r="O48" s="48" t="str">
        <f t="shared" si="11"/>
        <v/>
      </c>
      <c r="P48" t="str">
        <f t="shared" si="12"/>
        <v/>
      </c>
      <c r="Q48" t="str">
        <f t="shared" si="13"/>
        <v/>
      </c>
      <c r="R48" t="str">
        <f t="shared" si="14"/>
        <v/>
      </c>
      <c r="S48" t="str">
        <f t="shared" si="15"/>
        <v/>
      </c>
      <c r="T48" t="str">
        <f t="shared" si="16"/>
        <v/>
      </c>
      <c r="U48" t="str">
        <f t="shared" si="17"/>
        <v/>
      </c>
      <c r="V48" s="43" t="e">
        <f>MATCH(G48,options!$D$1:$D$20,0)</f>
        <v>#N/A</v>
      </c>
    </row>
    <row r="49" spans="5:22" x14ac:dyDescent="0.15">
      <c r="E49" s="55"/>
      <c r="F49" s="56"/>
      <c r="G49" s="56"/>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6"/>
      <c r="J49" s="56"/>
      <c r="K49" s="47"/>
      <c r="L49" s="47"/>
      <c r="M49" s="47" t="str">
        <f t="shared" si="9"/>
        <v/>
      </c>
      <c r="N49" s="47" t="str">
        <f t="shared" si="10"/>
        <v/>
      </c>
      <c r="O49" s="48" t="str">
        <f t="shared" si="11"/>
        <v/>
      </c>
      <c r="P49" t="str">
        <f t="shared" si="12"/>
        <v/>
      </c>
      <c r="Q49" t="str">
        <f t="shared" si="13"/>
        <v/>
      </c>
      <c r="R49" t="str">
        <f t="shared" si="14"/>
        <v/>
      </c>
      <c r="S49" t="str">
        <f t="shared" si="15"/>
        <v/>
      </c>
      <c r="T49" t="str">
        <f t="shared" si="16"/>
        <v/>
      </c>
      <c r="U49" t="str">
        <f t="shared" si="17"/>
        <v/>
      </c>
      <c r="V49" s="43" t="e">
        <f>MATCH(G49,options!$D$1:$D$20,0)</f>
        <v>#N/A</v>
      </c>
    </row>
    <row r="50" spans="5:22" x14ac:dyDescent="0.15">
      <c r="E50" s="55"/>
      <c r="F50" s="56"/>
      <c r="G50" s="56"/>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6"/>
      <c r="J50" s="56"/>
      <c r="K50" s="47"/>
      <c r="L50" s="47"/>
      <c r="M50" s="47" t="str">
        <f t="shared" si="9"/>
        <v/>
      </c>
      <c r="N50" s="47" t="str">
        <f t="shared" si="10"/>
        <v/>
      </c>
      <c r="O50" s="48" t="str">
        <f t="shared" si="11"/>
        <v/>
      </c>
      <c r="P50" t="str">
        <f t="shared" si="12"/>
        <v/>
      </c>
      <c r="Q50" t="str">
        <f t="shared" si="13"/>
        <v/>
      </c>
      <c r="R50" t="str">
        <f t="shared" si="14"/>
        <v/>
      </c>
      <c r="S50" t="str">
        <f t="shared" si="15"/>
        <v/>
      </c>
      <c r="T50" t="str">
        <f t="shared" si="16"/>
        <v/>
      </c>
      <c r="U50" t="str">
        <f t="shared" si="17"/>
        <v/>
      </c>
      <c r="V50" s="43" t="e">
        <f>MATCH(G50,options!$D$1:$D$20,0)</f>
        <v>#N/A</v>
      </c>
    </row>
    <row r="51" spans="5:22" x14ac:dyDescent="0.15">
      <c r="E51" s="55"/>
      <c r="F51" s="56"/>
      <c r="G51" s="56"/>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6"/>
      <c r="J51" s="56"/>
      <c r="K51" s="47"/>
      <c r="L51" s="47"/>
      <c r="M51" s="47" t="str">
        <f t="shared" si="9"/>
        <v/>
      </c>
      <c r="N51" s="47" t="str">
        <f t="shared" si="10"/>
        <v/>
      </c>
      <c r="O51" s="48" t="str">
        <f t="shared" si="11"/>
        <v/>
      </c>
      <c r="P51" t="str">
        <f t="shared" si="12"/>
        <v/>
      </c>
      <c r="Q51" t="str">
        <f t="shared" si="13"/>
        <v/>
      </c>
      <c r="R51" t="str">
        <f t="shared" si="14"/>
        <v/>
      </c>
      <c r="S51" t="str">
        <f t="shared" si="15"/>
        <v/>
      </c>
      <c r="T51" t="str">
        <f t="shared" si="16"/>
        <v/>
      </c>
      <c r="U51" t="str">
        <f t="shared" si="17"/>
        <v/>
      </c>
      <c r="V51" s="43" t="e">
        <f>MATCH(G51,options!$D$1:$D$20,0)</f>
        <v>#N/A</v>
      </c>
    </row>
    <row r="52" spans="5:22" x14ac:dyDescent="0.15">
      <c r="E52" s="55"/>
      <c r="F52" s="56"/>
      <c r="G52" s="56"/>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6"/>
      <c r="J52" s="56"/>
      <c r="K52" s="47"/>
      <c r="L52" s="47"/>
      <c r="M52" s="47" t="str">
        <f t="shared" si="9"/>
        <v/>
      </c>
      <c r="N52" s="47" t="str">
        <f t="shared" si="10"/>
        <v/>
      </c>
      <c r="O52" s="48" t="str">
        <f t="shared" si="11"/>
        <v/>
      </c>
      <c r="P52" t="str">
        <f t="shared" si="12"/>
        <v/>
      </c>
      <c r="Q52" t="str">
        <f t="shared" si="13"/>
        <v/>
      </c>
      <c r="R52" t="str">
        <f t="shared" si="14"/>
        <v/>
      </c>
      <c r="S52" t="str">
        <f t="shared" si="15"/>
        <v/>
      </c>
      <c r="T52" t="str">
        <f t="shared" si="16"/>
        <v/>
      </c>
      <c r="U52" t="str">
        <f t="shared" si="17"/>
        <v/>
      </c>
      <c r="V52" s="43" t="e">
        <f>MATCH(G52,options!$D$1:$D$20,0)</f>
        <v>#N/A</v>
      </c>
    </row>
    <row r="53" spans="5:22" x14ac:dyDescent="0.15">
      <c r="E53" s="55"/>
      <c r="F53" s="56"/>
      <c r="G53" s="56"/>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6"/>
      <c r="J53" s="56"/>
      <c r="K53" s="47"/>
      <c r="L53" s="47"/>
      <c r="M53" s="47" t="str">
        <f t="shared" si="9"/>
        <v/>
      </c>
      <c r="N53" s="47" t="str">
        <f t="shared" si="10"/>
        <v/>
      </c>
      <c r="O53" s="48" t="str">
        <f t="shared" si="11"/>
        <v/>
      </c>
      <c r="P53" t="str">
        <f t="shared" si="12"/>
        <v/>
      </c>
      <c r="Q53" t="str">
        <f t="shared" si="13"/>
        <v/>
      </c>
      <c r="R53" t="str">
        <f t="shared" si="14"/>
        <v/>
      </c>
      <c r="S53" t="str">
        <f t="shared" si="15"/>
        <v/>
      </c>
      <c r="T53" t="str">
        <f t="shared" si="16"/>
        <v/>
      </c>
      <c r="U53" t="str">
        <f t="shared" si="17"/>
        <v/>
      </c>
      <c r="V53" s="43" t="e">
        <f>MATCH(G53,options!$D$1:$D$20,0)</f>
        <v>#N/A</v>
      </c>
    </row>
    <row r="54" spans="5:22" x14ac:dyDescent="0.15">
      <c r="E54" s="55"/>
      <c r="F54" s="56"/>
      <c r="G54" s="56"/>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6"/>
      <c r="J54" s="56"/>
      <c r="K54" s="47"/>
      <c r="L54" s="47"/>
      <c r="M54" s="47" t="str">
        <f t="shared" si="9"/>
        <v/>
      </c>
      <c r="N54" s="47" t="str">
        <f t="shared" si="10"/>
        <v/>
      </c>
      <c r="O54" s="48" t="str">
        <f t="shared" si="11"/>
        <v/>
      </c>
      <c r="P54" t="str">
        <f t="shared" si="12"/>
        <v/>
      </c>
      <c r="Q54" t="str">
        <f t="shared" si="13"/>
        <v/>
      </c>
      <c r="R54" t="str">
        <f t="shared" si="14"/>
        <v/>
      </c>
      <c r="S54" t="str">
        <f t="shared" si="15"/>
        <v/>
      </c>
      <c r="T54" t="str">
        <f t="shared" si="16"/>
        <v/>
      </c>
      <c r="U54" t="str">
        <f t="shared" si="17"/>
        <v/>
      </c>
      <c r="V54" s="43" t="e">
        <f>MATCH(G54,options!$D$1:$D$20,0)</f>
        <v>#N/A</v>
      </c>
    </row>
    <row r="55" spans="5:22" x14ac:dyDescent="0.15">
      <c r="E55" s="55"/>
      <c r="F55" s="56"/>
      <c r="G55" s="56"/>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6"/>
      <c r="J55" s="56"/>
      <c r="K55" s="47"/>
      <c r="L55" s="47"/>
      <c r="M55" s="47" t="str">
        <f t="shared" si="9"/>
        <v/>
      </c>
      <c r="N55" s="47" t="str">
        <f t="shared" si="10"/>
        <v/>
      </c>
      <c r="O55" s="48" t="str">
        <f t="shared" si="11"/>
        <v/>
      </c>
      <c r="P55" t="str">
        <f t="shared" si="12"/>
        <v/>
      </c>
      <c r="Q55" t="str">
        <f t="shared" si="13"/>
        <v/>
      </c>
      <c r="R55" t="str">
        <f t="shared" si="14"/>
        <v/>
      </c>
      <c r="S55" t="str">
        <f t="shared" si="15"/>
        <v/>
      </c>
      <c r="T55" t="str">
        <f t="shared" si="16"/>
        <v/>
      </c>
      <c r="U55" t="str">
        <f t="shared" si="17"/>
        <v/>
      </c>
      <c r="V55" s="43" t="e">
        <f>MATCH(G55,options!$D$1:$D$20,0)</f>
        <v>#N/A</v>
      </c>
    </row>
    <row r="56" spans="5:22" x14ac:dyDescent="0.15">
      <c r="E56" s="55"/>
      <c r="F56" s="56"/>
      <c r="G56" s="56"/>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6"/>
      <c r="J56" s="56"/>
      <c r="K56" s="47"/>
      <c r="L56" s="47"/>
      <c r="M56" s="47" t="str">
        <f t="shared" si="9"/>
        <v/>
      </c>
      <c r="N56" s="47" t="str">
        <f t="shared" si="10"/>
        <v/>
      </c>
      <c r="O56" s="48" t="str">
        <f t="shared" si="11"/>
        <v/>
      </c>
      <c r="P56" t="str">
        <f t="shared" si="12"/>
        <v/>
      </c>
      <c r="Q56" t="str">
        <f t="shared" si="13"/>
        <v/>
      </c>
      <c r="R56" t="str">
        <f t="shared" si="14"/>
        <v/>
      </c>
      <c r="S56" t="str">
        <f t="shared" si="15"/>
        <v/>
      </c>
      <c r="T56" t="str">
        <f t="shared" si="16"/>
        <v/>
      </c>
      <c r="U56" t="str">
        <f t="shared" si="17"/>
        <v/>
      </c>
      <c r="V56" s="43" t="e">
        <f>MATCH(G56,options!$D$1:$D$20,0)</f>
        <v>#N/A</v>
      </c>
    </row>
    <row r="57" spans="5:22" x14ac:dyDescent="0.15">
      <c r="E57" s="55"/>
      <c r="F57" s="56"/>
      <c r="G57" s="56"/>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6"/>
      <c r="J57" s="56"/>
      <c r="K57" s="47"/>
      <c r="L57" s="47"/>
      <c r="M57" s="47" t="str">
        <f t="shared" si="9"/>
        <v/>
      </c>
      <c r="N57" s="47" t="str">
        <f t="shared" si="10"/>
        <v/>
      </c>
      <c r="O57" s="48" t="str">
        <f t="shared" si="11"/>
        <v/>
      </c>
      <c r="P57" t="str">
        <f t="shared" si="12"/>
        <v/>
      </c>
      <c r="Q57" t="str">
        <f t="shared" si="13"/>
        <v/>
      </c>
      <c r="R57" t="str">
        <f t="shared" si="14"/>
        <v/>
      </c>
      <c r="S57" t="str">
        <f t="shared" si="15"/>
        <v/>
      </c>
      <c r="T57" t="str">
        <f t="shared" si="16"/>
        <v/>
      </c>
      <c r="U57" t="str">
        <f t="shared" si="17"/>
        <v/>
      </c>
      <c r="V57" s="43" t="e">
        <f>MATCH(G57,options!$D$1:$D$20,0)</f>
        <v>#N/A</v>
      </c>
    </row>
    <row r="58" spans="5:22" x14ac:dyDescent="0.15">
      <c r="E58" s="55"/>
      <c r="F58" s="56"/>
      <c r="G58" s="56"/>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6"/>
      <c r="J58" s="56"/>
      <c r="K58" s="47"/>
      <c r="L58" s="47"/>
      <c r="M58" s="47" t="str">
        <f t="shared" si="9"/>
        <v/>
      </c>
      <c r="N58" s="47" t="str">
        <f t="shared" si="10"/>
        <v/>
      </c>
      <c r="O58" s="48" t="str">
        <f t="shared" si="11"/>
        <v/>
      </c>
      <c r="P58" t="str">
        <f t="shared" si="12"/>
        <v/>
      </c>
      <c r="Q58" t="str">
        <f t="shared" si="13"/>
        <v/>
      </c>
      <c r="R58" t="str">
        <f t="shared" si="14"/>
        <v/>
      </c>
      <c r="S58" t="str">
        <f t="shared" si="15"/>
        <v/>
      </c>
      <c r="T58" t="str">
        <f t="shared" si="16"/>
        <v/>
      </c>
      <c r="U58" t="str">
        <f t="shared" si="17"/>
        <v/>
      </c>
      <c r="V58" s="43" t="e">
        <f>MATCH(G58,options!$D$1:$D$20,0)</f>
        <v>#N/A</v>
      </c>
    </row>
    <row r="59" spans="5:22" x14ac:dyDescent="0.15">
      <c r="E59" s="55"/>
      <c r="F59" s="56"/>
      <c r="G59" s="56"/>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6"/>
      <c r="J59" s="56"/>
      <c r="K59" s="47"/>
      <c r="L59" s="47"/>
      <c r="M59" s="47" t="str">
        <f t="shared" si="9"/>
        <v/>
      </c>
      <c r="N59" s="47" t="str">
        <f t="shared" si="10"/>
        <v/>
      </c>
      <c r="O59" s="48" t="str">
        <f t="shared" si="11"/>
        <v/>
      </c>
      <c r="P59" t="str">
        <f t="shared" si="12"/>
        <v/>
      </c>
      <c r="Q59" t="str">
        <f t="shared" si="13"/>
        <v/>
      </c>
      <c r="R59" t="str">
        <f t="shared" si="14"/>
        <v/>
      </c>
      <c r="S59" t="str">
        <f t="shared" si="15"/>
        <v/>
      </c>
      <c r="T59" t="str">
        <f t="shared" si="16"/>
        <v/>
      </c>
      <c r="U59" t="str">
        <f t="shared" si="17"/>
        <v/>
      </c>
      <c r="V59" s="43" t="e">
        <f>MATCH(G59,options!$D$1:$D$20,0)</f>
        <v>#N/A</v>
      </c>
    </row>
    <row r="60" spans="5:22" x14ac:dyDescent="0.15">
      <c r="E60" s="55"/>
      <c r="F60" s="56"/>
      <c r="G60" s="56"/>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6"/>
      <c r="J60" s="56"/>
      <c r="K60" s="47"/>
      <c r="L60" s="47"/>
      <c r="M60" s="47" t="str">
        <f t="shared" si="9"/>
        <v/>
      </c>
      <c r="N60" s="47" t="str">
        <f t="shared" si="10"/>
        <v/>
      </c>
      <c r="O60" s="48" t="str">
        <f t="shared" si="11"/>
        <v/>
      </c>
      <c r="P60" t="str">
        <f t="shared" si="12"/>
        <v/>
      </c>
      <c r="Q60" t="str">
        <f t="shared" si="13"/>
        <v/>
      </c>
      <c r="R60" t="str">
        <f t="shared" si="14"/>
        <v/>
      </c>
      <c r="S60" t="str">
        <f t="shared" si="15"/>
        <v/>
      </c>
      <c r="T60" t="str">
        <f t="shared" si="16"/>
        <v/>
      </c>
      <c r="U60" t="str">
        <f t="shared" si="17"/>
        <v/>
      </c>
      <c r="V60" s="43" t="e">
        <f>MATCH(G60,options!$D$1:$D$20,0)</f>
        <v>#N/A</v>
      </c>
    </row>
    <row r="61" spans="5:22" x14ac:dyDescent="0.15">
      <c r="E61" s="55"/>
      <c r="F61" s="56"/>
      <c r="G61" s="56"/>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6"/>
      <c r="J61" s="56"/>
      <c r="K61" s="47"/>
      <c r="L61" s="47"/>
      <c r="M61" s="47" t="str">
        <f t="shared" si="9"/>
        <v/>
      </c>
      <c r="N61" s="47" t="str">
        <f t="shared" si="10"/>
        <v/>
      </c>
      <c r="O61" s="48" t="str">
        <f t="shared" si="11"/>
        <v/>
      </c>
      <c r="P61" t="str">
        <f t="shared" si="12"/>
        <v/>
      </c>
      <c r="Q61" t="str">
        <f t="shared" si="13"/>
        <v/>
      </c>
      <c r="R61" t="str">
        <f t="shared" si="14"/>
        <v/>
      </c>
      <c r="S61" t="str">
        <f t="shared" si="15"/>
        <v/>
      </c>
      <c r="T61" t="str">
        <f t="shared" si="16"/>
        <v/>
      </c>
      <c r="U61" t="str">
        <f t="shared" si="17"/>
        <v/>
      </c>
      <c r="V61" s="43" t="e">
        <f>MATCH(G61,options!$D$1:$D$20,0)</f>
        <v>#N/A</v>
      </c>
    </row>
    <row r="62" spans="5:22" x14ac:dyDescent="0.15">
      <c r="E62" s="55"/>
      <c r="F62" s="56"/>
      <c r="G62" s="56"/>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6"/>
      <c r="J62" s="56"/>
      <c r="K62" s="47"/>
      <c r="L62" s="47"/>
      <c r="M62" s="47" t="str">
        <f t="shared" si="9"/>
        <v/>
      </c>
      <c r="N62" s="47" t="str">
        <f t="shared" si="10"/>
        <v/>
      </c>
      <c r="O62" s="48" t="str">
        <f t="shared" si="11"/>
        <v/>
      </c>
      <c r="P62" t="str">
        <f t="shared" si="12"/>
        <v/>
      </c>
      <c r="Q62" t="str">
        <f t="shared" si="13"/>
        <v/>
      </c>
      <c r="R62" t="str">
        <f t="shared" si="14"/>
        <v/>
      </c>
      <c r="S62" t="str">
        <f t="shared" si="15"/>
        <v/>
      </c>
      <c r="T62" t="str">
        <f t="shared" si="16"/>
        <v/>
      </c>
      <c r="U62" t="str">
        <f t="shared" si="17"/>
        <v/>
      </c>
      <c r="V62" s="43" t="e">
        <f>MATCH(G62,options!$D$1:$D$20,0)</f>
        <v>#N/A</v>
      </c>
    </row>
    <row r="63" spans="5:22" x14ac:dyDescent="0.15">
      <c r="E63" s="55"/>
      <c r="F63" s="56"/>
      <c r="G63" s="56"/>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6"/>
      <c r="J63" s="56"/>
      <c r="K63" s="47"/>
      <c r="L63" s="47"/>
      <c r="M63" s="47" t="str">
        <f t="shared" si="9"/>
        <v/>
      </c>
      <c r="N63" s="47" t="str">
        <f t="shared" si="10"/>
        <v/>
      </c>
      <c r="O63" s="48" t="str">
        <f t="shared" si="11"/>
        <v/>
      </c>
      <c r="P63" t="str">
        <f t="shared" si="12"/>
        <v/>
      </c>
      <c r="Q63" t="str">
        <f t="shared" si="13"/>
        <v/>
      </c>
      <c r="R63" t="str">
        <f t="shared" si="14"/>
        <v/>
      </c>
      <c r="S63" t="str">
        <f t="shared" si="15"/>
        <v/>
      </c>
      <c r="T63" t="str">
        <f t="shared" si="16"/>
        <v/>
      </c>
      <c r="U63" t="str">
        <f t="shared" si="17"/>
        <v/>
      </c>
      <c r="V63" s="43" t="e">
        <f>MATCH(G63,options!$D$1:$D$20,0)</f>
        <v>#N/A</v>
      </c>
    </row>
    <row r="64" spans="5:22" x14ac:dyDescent="0.15">
      <c r="E64" s="55"/>
      <c r="F64" s="56"/>
      <c r="G64" s="56"/>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6"/>
      <c r="J64" s="56"/>
      <c r="K64" s="47"/>
      <c r="L64" s="47"/>
      <c r="M64" s="47" t="str">
        <f t="shared" si="9"/>
        <v/>
      </c>
      <c r="N64" s="47" t="str">
        <f t="shared" si="10"/>
        <v/>
      </c>
      <c r="O64" s="48" t="str">
        <f t="shared" si="11"/>
        <v/>
      </c>
      <c r="P64" t="str">
        <f t="shared" si="12"/>
        <v/>
      </c>
      <c r="Q64" t="str">
        <f t="shared" si="13"/>
        <v/>
      </c>
      <c r="R64" t="str">
        <f t="shared" si="14"/>
        <v/>
      </c>
      <c r="S64" t="str">
        <f t="shared" si="15"/>
        <v/>
      </c>
      <c r="T64" t="str">
        <f t="shared" si="16"/>
        <v/>
      </c>
      <c r="U64" t="str">
        <f t="shared" si="17"/>
        <v/>
      </c>
      <c r="V64" s="43" t="e">
        <f>MATCH(G64,options!$D$1:$D$20,0)</f>
        <v>#N/A</v>
      </c>
    </row>
    <row r="65" spans="5:22" x14ac:dyDescent="0.15">
      <c r="E65" s="55"/>
      <c r="F65" s="56"/>
      <c r="G65" s="56"/>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6"/>
      <c r="J65" s="56"/>
      <c r="K65" s="47"/>
      <c r="L65" s="47"/>
      <c r="M65" s="47" t="str">
        <f t="shared" si="9"/>
        <v/>
      </c>
      <c r="N65" s="47" t="str">
        <f t="shared" si="10"/>
        <v/>
      </c>
      <c r="O65" s="48" t="str">
        <f t="shared" si="11"/>
        <v/>
      </c>
      <c r="P65" t="str">
        <f t="shared" si="12"/>
        <v/>
      </c>
      <c r="Q65" t="str">
        <f t="shared" si="13"/>
        <v/>
      </c>
      <c r="R65" t="str">
        <f t="shared" si="14"/>
        <v/>
      </c>
      <c r="S65" t="str">
        <f t="shared" si="15"/>
        <v/>
      </c>
      <c r="T65" t="str">
        <f t="shared" si="16"/>
        <v/>
      </c>
      <c r="U65" t="str">
        <f t="shared" si="17"/>
        <v/>
      </c>
      <c r="V65" s="43" t="e">
        <f>MATCH(G65,options!$D$1:$D$20,0)</f>
        <v>#N/A</v>
      </c>
    </row>
    <row r="66" spans="5:22" x14ac:dyDescent="0.15">
      <c r="E66" s="55"/>
      <c r="F66" s="56"/>
      <c r="G66" s="56"/>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6"/>
      <c r="J66" s="56"/>
      <c r="K66" s="47"/>
      <c r="L66" s="47"/>
      <c r="M66" s="47" t="str">
        <f t="shared" si="9"/>
        <v/>
      </c>
      <c r="N66" s="47" t="str">
        <f t="shared" si="10"/>
        <v/>
      </c>
      <c r="O66" s="48" t="str">
        <f t="shared" si="11"/>
        <v/>
      </c>
      <c r="P66" t="str">
        <f t="shared" si="12"/>
        <v/>
      </c>
      <c r="Q66" t="str">
        <f t="shared" si="13"/>
        <v/>
      </c>
      <c r="R66" t="str">
        <f t="shared" si="14"/>
        <v/>
      </c>
      <c r="S66" t="str">
        <f t="shared" si="15"/>
        <v/>
      </c>
      <c r="T66" t="str">
        <f t="shared" si="16"/>
        <v/>
      </c>
      <c r="U66" t="str">
        <f t="shared" si="17"/>
        <v/>
      </c>
      <c r="V66" s="43" t="e">
        <f>MATCH(G66,options!$D$1:$D$20,0)</f>
        <v>#N/A</v>
      </c>
    </row>
    <row r="67" spans="5:22" x14ac:dyDescent="0.15">
      <c r="E67" s="55"/>
      <c r="F67" s="56"/>
      <c r="G67" s="56"/>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6"/>
      <c r="J67" s="56"/>
      <c r="K67" s="47"/>
      <c r="L67" s="47"/>
      <c r="M67" s="47" t="str">
        <f t="shared" si="9"/>
        <v/>
      </c>
      <c r="N67" s="47" t="str">
        <f t="shared" si="10"/>
        <v/>
      </c>
      <c r="O67" s="48" t="str">
        <f t="shared" si="11"/>
        <v/>
      </c>
      <c r="P67" t="str">
        <f t="shared" si="12"/>
        <v/>
      </c>
      <c r="Q67" t="str">
        <f t="shared" si="13"/>
        <v/>
      </c>
      <c r="R67" t="str">
        <f t="shared" si="14"/>
        <v/>
      </c>
      <c r="S67" t="str">
        <f t="shared" si="15"/>
        <v/>
      </c>
      <c r="T67" t="str">
        <f t="shared" si="16"/>
        <v/>
      </c>
      <c r="U67" t="str">
        <f t="shared" si="17"/>
        <v/>
      </c>
      <c r="V67" s="43" t="e">
        <f>MATCH(G67,options!$D$1:$D$20,0)</f>
        <v>#N/A</v>
      </c>
    </row>
    <row r="68" spans="5:22" x14ac:dyDescent="0.15">
      <c r="E68" s="55"/>
      <c r="F68" s="56"/>
      <c r="G68" s="56"/>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6"/>
      <c r="J68" s="56"/>
      <c r="K68" s="47"/>
      <c r="L68" s="47"/>
      <c r="M68" s="47" t="str">
        <f t="shared" ref="M68:M99" si="18">IF(ISBLANK(K68),"",IF(L68, "https://raw.githubusercontent.com/PatrickVibild/TellusAmazonPictures/master/pictures/"&amp;K68&amp;"/1.jpg","https://download.lenovo.com/Images/Parts/"&amp;K68&amp;"/"&amp;K68&amp;"_A.jpg"))</f>
        <v/>
      </c>
      <c r="N68" s="47" t="str">
        <f t="shared" ref="N68:N103" si="19">IF(ISBLANK(K68),"",IF(L68, "https://raw.githubusercontent.com/PatrickVibild/TellusAmazonPictures/master/pictures/"&amp;K68&amp;"/2.jpg","https://download.lenovo.com/Images/Parts/"&amp;K68&amp;"/"&amp;K68&amp;"_B.jpg"))</f>
        <v/>
      </c>
      <c r="O68" s="48"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3" t="e">
        <f>MATCH(G68,options!$D$1:$D$20,0)</f>
        <v>#N/A</v>
      </c>
    </row>
    <row r="69" spans="5:22" x14ac:dyDescent="0.15">
      <c r="E69" s="55"/>
      <c r="F69" s="56"/>
      <c r="G69" s="56"/>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6"/>
      <c r="J69" s="56"/>
      <c r="K69" s="47"/>
      <c r="L69" s="47"/>
      <c r="M69" s="47" t="str">
        <f t="shared" si="18"/>
        <v/>
      </c>
      <c r="N69" s="47" t="str">
        <f t="shared" si="19"/>
        <v/>
      </c>
      <c r="O69" s="48" t="str">
        <f t="shared" si="20"/>
        <v/>
      </c>
      <c r="P69" t="str">
        <f t="shared" si="21"/>
        <v/>
      </c>
      <c r="Q69" t="str">
        <f t="shared" si="22"/>
        <v/>
      </c>
      <c r="R69" t="str">
        <f t="shared" si="23"/>
        <v/>
      </c>
      <c r="S69" t="str">
        <f t="shared" si="24"/>
        <v/>
      </c>
      <c r="T69" t="str">
        <f t="shared" si="25"/>
        <v/>
      </c>
      <c r="U69" t="str">
        <f t="shared" si="26"/>
        <v/>
      </c>
      <c r="V69" s="43" t="e">
        <f>MATCH(G69,options!$D$1:$D$20,0)</f>
        <v>#N/A</v>
      </c>
    </row>
    <row r="70" spans="5:22" x14ac:dyDescent="0.15">
      <c r="E70" s="55"/>
      <c r="F70" s="56"/>
      <c r="G70" s="56"/>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6"/>
      <c r="J70" s="56"/>
      <c r="K70" s="47"/>
      <c r="L70" s="47"/>
      <c r="M70" s="47" t="str">
        <f t="shared" si="18"/>
        <v/>
      </c>
      <c r="N70" s="47" t="str">
        <f t="shared" si="19"/>
        <v/>
      </c>
      <c r="O70" s="48" t="str">
        <f t="shared" si="20"/>
        <v/>
      </c>
      <c r="P70" t="str">
        <f t="shared" si="21"/>
        <v/>
      </c>
      <c r="Q70" t="str">
        <f t="shared" si="22"/>
        <v/>
      </c>
      <c r="R70" t="str">
        <f t="shared" si="23"/>
        <v/>
      </c>
      <c r="S70" t="str">
        <f t="shared" si="24"/>
        <v/>
      </c>
      <c r="T70" t="str">
        <f t="shared" si="25"/>
        <v/>
      </c>
      <c r="U70" t="str">
        <f t="shared" si="26"/>
        <v/>
      </c>
      <c r="V70" s="43" t="e">
        <f>MATCH(G70,options!$D$1:$D$20,0)</f>
        <v>#N/A</v>
      </c>
    </row>
    <row r="71" spans="5:22" x14ac:dyDescent="0.15">
      <c r="E71" s="55"/>
      <c r="F71" s="56"/>
      <c r="G71" s="56"/>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6"/>
      <c r="J71" s="56"/>
      <c r="K71" s="47"/>
      <c r="L71" s="47"/>
      <c r="M71" s="47" t="str">
        <f t="shared" si="18"/>
        <v/>
      </c>
      <c r="N71" s="47" t="str">
        <f t="shared" si="19"/>
        <v/>
      </c>
      <c r="O71" s="48" t="str">
        <f t="shared" si="20"/>
        <v/>
      </c>
      <c r="P71" t="str">
        <f t="shared" si="21"/>
        <v/>
      </c>
      <c r="Q71" t="str">
        <f t="shared" si="22"/>
        <v/>
      </c>
      <c r="R71" t="str">
        <f t="shared" si="23"/>
        <v/>
      </c>
      <c r="S71" t="str">
        <f t="shared" si="24"/>
        <v/>
      </c>
      <c r="T71" t="str">
        <f t="shared" si="25"/>
        <v/>
      </c>
      <c r="U71" t="str">
        <f t="shared" si="26"/>
        <v/>
      </c>
      <c r="V71" s="43" t="e">
        <f>MATCH(G71,options!$D$1:$D$20,0)</f>
        <v>#N/A</v>
      </c>
    </row>
    <row r="72" spans="5:22" x14ac:dyDescent="0.15">
      <c r="E72" s="55"/>
      <c r="F72" s="56"/>
      <c r="G72" s="56"/>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6"/>
      <c r="J72" s="56"/>
      <c r="K72" s="47"/>
      <c r="L72" s="47"/>
      <c r="M72" s="47" t="str">
        <f t="shared" si="18"/>
        <v/>
      </c>
      <c r="N72" s="47" t="str">
        <f t="shared" si="19"/>
        <v/>
      </c>
      <c r="O72" s="48" t="str">
        <f t="shared" si="20"/>
        <v/>
      </c>
      <c r="P72" t="str">
        <f t="shared" si="21"/>
        <v/>
      </c>
      <c r="Q72" t="str">
        <f t="shared" si="22"/>
        <v/>
      </c>
      <c r="R72" t="str">
        <f t="shared" si="23"/>
        <v/>
      </c>
      <c r="S72" t="str">
        <f t="shared" si="24"/>
        <v/>
      </c>
      <c r="T72" t="str">
        <f t="shared" si="25"/>
        <v/>
      </c>
      <c r="U72" t="str">
        <f t="shared" si="26"/>
        <v/>
      </c>
      <c r="V72" s="43" t="e">
        <f>MATCH(G72,options!$D$1:$D$20,0)</f>
        <v>#N/A</v>
      </c>
    </row>
    <row r="73" spans="5:22" x14ac:dyDescent="0.15">
      <c r="E73" s="55"/>
      <c r="F73" s="56"/>
      <c r="G73" s="56"/>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6"/>
      <c r="J73" s="56"/>
      <c r="K73" s="47"/>
      <c r="L73" s="47"/>
      <c r="M73" s="47" t="str">
        <f t="shared" si="18"/>
        <v/>
      </c>
      <c r="N73" s="47" t="str">
        <f t="shared" si="19"/>
        <v/>
      </c>
      <c r="O73" s="48" t="str">
        <f t="shared" si="20"/>
        <v/>
      </c>
      <c r="P73" t="str">
        <f t="shared" si="21"/>
        <v/>
      </c>
      <c r="Q73" t="str">
        <f t="shared" si="22"/>
        <v/>
      </c>
      <c r="R73" t="str">
        <f t="shared" si="23"/>
        <v/>
      </c>
      <c r="S73" t="str">
        <f t="shared" si="24"/>
        <v/>
      </c>
      <c r="T73" t="str">
        <f t="shared" si="25"/>
        <v/>
      </c>
      <c r="U73" t="str">
        <f t="shared" si="26"/>
        <v/>
      </c>
      <c r="V73" s="43" t="e">
        <f>MATCH(G73,options!$D$1:$D$20,0)</f>
        <v>#N/A</v>
      </c>
    </row>
    <row r="74" spans="5:22" x14ac:dyDescent="0.15">
      <c r="E74" s="55"/>
      <c r="F74" s="56"/>
      <c r="G74" s="56"/>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6"/>
      <c r="J74" s="56"/>
      <c r="K74" s="47"/>
      <c r="L74" s="47"/>
      <c r="M74" s="47" t="str">
        <f t="shared" si="18"/>
        <v/>
      </c>
      <c r="N74" s="47" t="str">
        <f t="shared" si="19"/>
        <v/>
      </c>
      <c r="O74" s="48" t="str">
        <f t="shared" si="20"/>
        <v/>
      </c>
      <c r="P74" t="str">
        <f t="shared" si="21"/>
        <v/>
      </c>
      <c r="Q74" t="str">
        <f t="shared" si="22"/>
        <v/>
      </c>
      <c r="R74" t="str">
        <f t="shared" si="23"/>
        <v/>
      </c>
      <c r="S74" t="str">
        <f t="shared" si="24"/>
        <v/>
      </c>
      <c r="T74" t="str">
        <f t="shared" si="25"/>
        <v/>
      </c>
      <c r="U74" t="str">
        <f t="shared" si="26"/>
        <v/>
      </c>
      <c r="V74" s="43" t="e">
        <f>MATCH(G74,options!$D$1:$D$20,0)</f>
        <v>#N/A</v>
      </c>
    </row>
    <row r="75" spans="5:22" x14ac:dyDescent="0.15">
      <c r="E75" s="55"/>
      <c r="F75" s="56"/>
      <c r="G75" s="56"/>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6"/>
      <c r="J75" s="56"/>
      <c r="K75" s="47"/>
      <c r="L75" s="47"/>
      <c r="M75" s="47" t="str">
        <f t="shared" si="18"/>
        <v/>
      </c>
      <c r="N75" s="47" t="str">
        <f t="shared" si="19"/>
        <v/>
      </c>
      <c r="O75" s="48" t="str">
        <f t="shared" si="20"/>
        <v/>
      </c>
      <c r="P75" t="str">
        <f t="shared" si="21"/>
        <v/>
      </c>
      <c r="Q75" t="str">
        <f t="shared" si="22"/>
        <v/>
      </c>
      <c r="R75" t="str">
        <f t="shared" si="23"/>
        <v/>
      </c>
      <c r="S75" t="str">
        <f t="shared" si="24"/>
        <v/>
      </c>
      <c r="T75" t="str">
        <f t="shared" si="25"/>
        <v/>
      </c>
      <c r="U75" t="str">
        <f t="shared" si="26"/>
        <v/>
      </c>
      <c r="V75" s="43" t="e">
        <f>MATCH(G75,options!$D$1:$D$20,0)</f>
        <v>#N/A</v>
      </c>
    </row>
    <row r="76" spans="5:22" x14ac:dyDescent="0.15">
      <c r="E76" s="55"/>
      <c r="F76" s="56"/>
      <c r="G76" s="56"/>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6"/>
      <c r="J76" s="56"/>
      <c r="K76" s="47"/>
      <c r="L76" s="47"/>
      <c r="M76" s="47" t="str">
        <f t="shared" si="18"/>
        <v/>
      </c>
      <c r="N76" s="47" t="str">
        <f t="shared" si="19"/>
        <v/>
      </c>
      <c r="O76" s="48" t="str">
        <f t="shared" si="20"/>
        <v/>
      </c>
      <c r="P76" t="str">
        <f t="shared" si="21"/>
        <v/>
      </c>
      <c r="Q76" t="str">
        <f t="shared" si="22"/>
        <v/>
      </c>
      <c r="R76" t="str">
        <f t="shared" si="23"/>
        <v/>
      </c>
      <c r="S76" t="str">
        <f t="shared" si="24"/>
        <v/>
      </c>
      <c r="T76" t="str">
        <f t="shared" si="25"/>
        <v/>
      </c>
      <c r="U76" t="str">
        <f t="shared" si="26"/>
        <v/>
      </c>
      <c r="V76" s="43" t="e">
        <f>MATCH(G76,options!$D$1:$D$20,0)</f>
        <v>#N/A</v>
      </c>
    </row>
    <row r="77" spans="5:22" x14ac:dyDescent="0.15">
      <c r="E77" s="55"/>
      <c r="F77" s="56"/>
      <c r="G77" s="56"/>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6"/>
      <c r="J77" s="56"/>
      <c r="K77" s="47"/>
      <c r="L77" s="47"/>
      <c r="M77" s="47" t="str">
        <f t="shared" si="18"/>
        <v/>
      </c>
      <c r="N77" s="47" t="str">
        <f t="shared" si="19"/>
        <v/>
      </c>
      <c r="O77" s="48" t="str">
        <f t="shared" si="20"/>
        <v/>
      </c>
      <c r="P77" t="str">
        <f t="shared" si="21"/>
        <v/>
      </c>
      <c r="Q77" t="str">
        <f t="shared" si="22"/>
        <v/>
      </c>
      <c r="R77" t="str">
        <f t="shared" si="23"/>
        <v/>
      </c>
      <c r="S77" t="str">
        <f t="shared" si="24"/>
        <v/>
      </c>
      <c r="T77" t="str">
        <f t="shared" si="25"/>
        <v/>
      </c>
      <c r="U77" t="str">
        <f t="shared" si="26"/>
        <v/>
      </c>
      <c r="V77" s="43" t="e">
        <f>MATCH(G77,options!$D$1:$D$20,0)</f>
        <v>#N/A</v>
      </c>
    </row>
    <row r="78" spans="5:22" x14ac:dyDescent="0.15">
      <c r="E78" s="55"/>
      <c r="F78" s="56"/>
      <c r="G78" s="56"/>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6"/>
      <c r="J78" s="56"/>
      <c r="K78" s="47"/>
      <c r="L78" s="47"/>
      <c r="M78" s="47" t="str">
        <f t="shared" si="18"/>
        <v/>
      </c>
      <c r="N78" s="47" t="str">
        <f t="shared" si="19"/>
        <v/>
      </c>
      <c r="O78" s="48" t="str">
        <f t="shared" si="20"/>
        <v/>
      </c>
      <c r="P78" t="str">
        <f t="shared" si="21"/>
        <v/>
      </c>
      <c r="Q78" t="str">
        <f t="shared" si="22"/>
        <v/>
      </c>
      <c r="R78" t="str">
        <f t="shared" si="23"/>
        <v/>
      </c>
      <c r="S78" t="str">
        <f t="shared" si="24"/>
        <v/>
      </c>
      <c r="T78" t="str">
        <f t="shared" si="25"/>
        <v/>
      </c>
      <c r="U78" t="str">
        <f t="shared" si="26"/>
        <v/>
      </c>
      <c r="V78" s="43" t="e">
        <f>MATCH(G78,options!$D$1:$D$20,0)</f>
        <v>#N/A</v>
      </c>
    </row>
    <row r="79" spans="5:22" x14ac:dyDescent="0.15">
      <c r="E79" s="55"/>
      <c r="F79" s="56"/>
      <c r="G79" s="56"/>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6"/>
      <c r="J79" s="56"/>
      <c r="K79" s="47"/>
      <c r="L79" s="47"/>
      <c r="M79" s="47" t="str">
        <f t="shared" si="18"/>
        <v/>
      </c>
      <c r="N79" s="47" t="str">
        <f t="shared" si="19"/>
        <v/>
      </c>
      <c r="O79" s="48" t="str">
        <f t="shared" si="20"/>
        <v/>
      </c>
      <c r="P79" t="str">
        <f t="shared" si="21"/>
        <v/>
      </c>
      <c r="Q79" t="str">
        <f t="shared" si="22"/>
        <v/>
      </c>
      <c r="R79" t="str">
        <f t="shared" si="23"/>
        <v/>
      </c>
      <c r="S79" t="str">
        <f t="shared" si="24"/>
        <v/>
      </c>
      <c r="T79" t="str">
        <f t="shared" si="25"/>
        <v/>
      </c>
      <c r="U79" t="str">
        <f t="shared" si="26"/>
        <v/>
      </c>
      <c r="V79" s="43" t="e">
        <f>MATCH(G79,options!$D$1:$D$20,0)</f>
        <v>#N/A</v>
      </c>
    </row>
    <row r="80" spans="5:22" x14ac:dyDescent="0.15">
      <c r="E80" s="55"/>
      <c r="F80" s="56"/>
      <c r="G80" s="56"/>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6"/>
      <c r="J80" s="56"/>
      <c r="K80" s="47"/>
      <c r="L80" s="47"/>
      <c r="M80" s="47" t="str">
        <f t="shared" si="18"/>
        <v/>
      </c>
      <c r="N80" s="47" t="str">
        <f t="shared" si="19"/>
        <v/>
      </c>
      <c r="O80" s="48" t="str">
        <f t="shared" si="20"/>
        <v/>
      </c>
      <c r="P80" t="str">
        <f t="shared" si="21"/>
        <v/>
      </c>
      <c r="Q80" t="str">
        <f t="shared" si="22"/>
        <v/>
      </c>
      <c r="R80" t="str">
        <f t="shared" si="23"/>
        <v/>
      </c>
      <c r="S80" t="str">
        <f t="shared" si="24"/>
        <v/>
      </c>
      <c r="T80" t="str">
        <f t="shared" si="25"/>
        <v/>
      </c>
      <c r="U80" t="str">
        <f t="shared" si="26"/>
        <v/>
      </c>
      <c r="V80" s="43" t="e">
        <f>MATCH(G80,options!$D$1:$D$20,0)</f>
        <v>#N/A</v>
      </c>
    </row>
    <row r="81" spans="5:22" x14ac:dyDescent="0.15">
      <c r="E81" s="55"/>
      <c r="F81" s="56"/>
      <c r="G81" s="56"/>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6"/>
      <c r="J81" s="56"/>
      <c r="K81" s="47"/>
      <c r="L81" s="47"/>
      <c r="M81" s="47" t="str">
        <f t="shared" si="18"/>
        <v/>
      </c>
      <c r="N81" s="47" t="str">
        <f t="shared" si="19"/>
        <v/>
      </c>
      <c r="O81" s="48" t="str">
        <f t="shared" si="20"/>
        <v/>
      </c>
      <c r="P81" t="str">
        <f t="shared" si="21"/>
        <v/>
      </c>
      <c r="Q81" t="str">
        <f t="shared" si="22"/>
        <v/>
      </c>
      <c r="R81" t="str">
        <f t="shared" si="23"/>
        <v/>
      </c>
      <c r="S81" t="str">
        <f t="shared" si="24"/>
        <v/>
      </c>
      <c r="T81" t="str">
        <f t="shared" si="25"/>
        <v/>
      </c>
      <c r="U81" t="str">
        <f t="shared" si="26"/>
        <v/>
      </c>
      <c r="V81" s="43" t="e">
        <f>MATCH(G81,options!$D$1:$D$20,0)</f>
        <v>#N/A</v>
      </c>
    </row>
    <row r="82" spans="5:22" x14ac:dyDescent="0.15">
      <c r="E82" s="55"/>
      <c r="F82" s="56"/>
      <c r="G82" s="56"/>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6"/>
      <c r="J82" s="56"/>
      <c r="K82" s="47"/>
      <c r="L82" s="47"/>
      <c r="M82" s="47" t="str">
        <f t="shared" si="18"/>
        <v/>
      </c>
      <c r="N82" s="47" t="str">
        <f t="shared" si="19"/>
        <v/>
      </c>
      <c r="O82" s="48" t="str">
        <f t="shared" si="20"/>
        <v/>
      </c>
      <c r="P82" t="str">
        <f t="shared" si="21"/>
        <v/>
      </c>
      <c r="Q82" t="str">
        <f t="shared" si="22"/>
        <v/>
      </c>
      <c r="R82" t="str">
        <f t="shared" si="23"/>
        <v/>
      </c>
      <c r="S82" t="str">
        <f t="shared" si="24"/>
        <v/>
      </c>
      <c r="T82" t="str">
        <f t="shared" si="25"/>
        <v/>
      </c>
      <c r="U82" t="str">
        <f t="shared" si="26"/>
        <v/>
      </c>
      <c r="V82" s="43" t="e">
        <f>MATCH(G82,options!$D$1:$D$20,0)</f>
        <v>#N/A</v>
      </c>
    </row>
    <row r="83" spans="5:22" x14ac:dyDescent="0.15">
      <c r="E83" s="55"/>
      <c r="F83" s="56"/>
      <c r="G83" s="56"/>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6"/>
      <c r="J83" s="56"/>
      <c r="K83" s="47"/>
      <c r="L83" s="47"/>
      <c r="M83" s="47" t="str">
        <f t="shared" si="18"/>
        <v/>
      </c>
      <c r="N83" s="47" t="str">
        <f t="shared" si="19"/>
        <v/>
      </c>
      <c r="O83" s="48" t="str">
        <f t="shared" si="20"/>
        <v/>
      </c>
      <c r="P83" t="str">
        <f t="shared" si="21"/>
        <v/>
      </c>
      <c r="Q83" t="str">
        <f t="shared" si="22"/>
        <v/>
      </c>
      <c r="R83" t="str">
        <f t="shared" si="23"/>
        <v/>
      </c>
      <c r="S83" t="str">
        <f t="shared" si="24"/>
        <v/>
      </c>
      <c r="T83" t="str">
        <f t="shared" si="25"/>
        <v/>
      </c>
      <c r="U83" t="str">
        <f t="shared" si="26"/>
        <v/>
      </c>
      <c r="V83" s="43" t="e">
        <f>MATCH(G83,options!$D$1:$D$20,0)</f>
        <v>#N/A</v>
      </c>
    </row>
    <row r="84" spans="5:22" x14ac:dyDescent="0.15">
      <c r="E84" s="55"/>
      <c r="F84" s="56"/>
      <c r="G84" s="56"/>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6"/>
      <c r="J84" s="56"/>
      <c r="K84" s="47"/>
      <c r="L84" s="47"/>
      <c r="M84" s="47" t="str">
        <f t="shared" si="18"/>
        <v/>
      </c>
      <c r="N84" s="47" t="str">
        <f t="shared" si="19"/>
        <v/>
      </c>
      <c r="O84" s="48" t="str">
        <f t="shared" si="20"/>
        <v/>
      </c>
      <c r="P84" t="str">
        <f t="shared" si="21"/>
        <v/>
      </c>
      <c r="Q84" t="str">
        <f t="shared" si="22"/>
        <v/>
      </c>
      <c r="R84" t="str">
        <f t="shared" si="23"/>
        <v/>
      </c>
      <c r="S84" t="str">
        <f t="shared" si="24"/>
        <v/>
      </c>
      <c r="T84" t="str">
        <f t="shared" si="25"/>
        <v/>
      </c>
      <c r="U84" t="str">
        <f t="shared" si="26"/>
        <v/>
      </c>
      <c r="V84" s="43" t="e">
        <f>MATCH(G84,options!$D$1:$D$20,0)</f>
        <v>#N/A</v>
      </c>
    </row>
    <row r="85" spans="5:22" x14ac:dyDescent="0.15">
      <c r="E85" s="55"/>
      <c r="F85" s="56"/>
      <c r="G85" s="56"/>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6"/>
      <c r="J85" s="56"/>
      <c r="K85" s="47"/>
      <c r="L85" s="47"/>
      <c r="M85" s="47" t="str">
        <f t="shared" si="18"/>
        <v/>
      </c>
      <c r="N85" s="47" t="str">
        <f t="shared" si="19"/>
        <v/>
      </c>
      <c r="O85" s="48" t="str">
        <f t="shared" si="20"/>
        <v/>
      </c>
      <c r="P85" t="str">
        <f t="shared" si="21"/>
        <v/>
      </c>
      <c r="Q85" t="str">
        <f t="shared" si="22"/>
        <v/>
      </c>
      <c r="R85" t="str">
        <f t="shared" si="23"/>
        <v/>
      </c>
      <c r="S85" t="str">
        <f t="shared" si="24"/>
        <v/>
      </c>
      <c r="T85" t="str">
        <f t="shared" si="25"/>
        <v/>
      </c>
      <c r="U85" t="str">
        <f t="shared" si="26"/>
        <v/>
      </c>
      <c r="V85" s="43" t="e">
        <f>MATCH(G85,options!$D$1:$D$20,0)</f>
        <v>#N/A</v>
      </c>
    </row>
    <row r="86" spans="5:22" x14ac:dyDescent="0.15">
      <c r="E86" s="55"/>
      <c r="F86" s="56"/>
      <c r="G86" s="56"/>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6"/>
      <c r="J86" s="56"/>
      <c r="K86" s="47"/>
      <c r="L86" s="47"/>
      <c r="M86" s="47" t="str">
        <f t="shared" si="18"/>
        <v/>
      </c>
      <c r="N86" s="47" t="str">
        <f t="shared" si="19"/>
        <v/>
      </c>
      <c r="O86" s="48" t="str">
        <f t="shared" si="20"/>
        <v/>
      </c>
      <c r="P86" t="str">
        <f t="shared" si="21"/>
        <v/>
      </c>
      <c r="Q86" t="str">
        <f t="shared" si="22"/>
        <v/>
      </c>
      <c r="R86" t="str">
        <f t="shared" si="23"/>
        <v/>
      </c>
      <c r="S86" t="str">
        <f t="shared" si="24"/>
        <v/>
      </c>
      <c r="T86" t="str">
        <f t="shared" si="25"/>
        <v/>
      </c>
      <c r="U86" t="str">
        <f t="shared" si="26"/>
        <v/>
      </c>
      <c r="V86" s="43" t="e">
        <f>MATCH(G86,options!$D$1:$D$20,0)</f>
        <v>#N/A</v>
      </c>
    </row>
    <row r="87" spans="5:22" x14ac:dyDescent="0.15">
      <c r="E87" s="55"/>
      <c r="F87" s="56"/>
      <c r="G87" s="56"/>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6"/>
      <c r="J87" s="56"/>
      <c r="K87" s="47"/>
      <c r="L87" s="47"/>
      <c r="M87" s="47" t="str">
        <f t="shared" si="18"/>
        <v/>
      </c>
      <c r="N87" s="47" t="str">
        <f t="shared" si="19"/>
        <v/>
      </c>
      <c r="O87" s="48" t="str">
        <f t="shared" si="20"/>
        <v/>
      </c>
      <c r="P87" t="str">
        <f t="shared" si="21"/>
        <v/>
      </c>
      <c r="Q87" t="str">
        <f t="shared" si="22"/>
        <v/>
      </c>
      <c r="R87" t="str">
        <f t="shared" si="23"/>
        <v/>
      </c>
      <c r="S87" t="str">
        <f t="shared" si="24"/>
        <v/>
      </c>
      <c r="T87" t="str">
        <f t="shared" si="25"/>
        <v/>
      </c>
      <c r="U87" t="str">
        <f t="shared" si="26"/>
        <v/>
      </c>
      <c r="V87" s="43" t="e">
        <f>MATCH(G87,options!$D$1:$D$20,0)</f>
        <v>#N/A</v>
      </c>
    </row>
    <row r="88" spans="5:22" x14ac:dyDescent="0.15">
      <c r="E88" s="55"/>
      <c r="F88" s="56"/>
      <c r="G88" s="56"/>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6"/>
      <c r="J88" s="56"/>
      <c r="K88" s="47"/>
      <c r="L88" s="47"/>
      <c r="M88" s="47" t="str">
        <f t="shared" si="18"/>
        <v/>
      </c>
      <c r="N88" s="47" t="str">
        <f t="shared" si="19"/>
        <v/>
      </c>
      <c r="O88" s="48" t="str">
        <f t="shared" si="20"/>
        <v/>
      </c>
      <c r="P88" t="str">
        <f t="shared" si="21"/>
        <v/>
      </c>
      <c r="Q88" t="str">
        <f t="shared" si="22"/>
        <v/>
      </c>
      <c r="R88" t="str">
        <f t="shared" si="23"/>
        <v/>
      </c>
      <c r="S88" t="str">
        <f t="shared" si="24"/>
        <v/>
      </c>
      <c r="T88" t="str">
        <f t="shared" si="25"/>
        <v/>
      </c>
      <c r="U88" t="str">
        <f t="shared" si="26"/>
        <v/>
      </c>
      <c r="V88" s="43" t="e">
        <f>MATCH(G88,options!$D$1:$D$20,0)</f>
        <v>#N/A</v>
      </c>
    </row>
    <row r="89" spans="5:22" x14ac:dyDescent="0.15">
      <c r="E89" s="55"/>
      <c r="F89" s="56"/>
      <c r="G89" s="56"/>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6"/>
      <c r="J89" s="56"/>
      <c r="K89" s="47"/>
      <c r="L89" s="47"/>
      <c r="M89" s="47" t="str">
        <f t="shared" si="18"/>
        <v/>
      </c>
      <c r="N89" s="47" t="str">
        <f t="shared" si="19"/>
        <v/>
      </c>
      <c r="O89" s="48" t="str">
        <f t="shared" si="20"/>
        <v/>
      </c>
      <c r="P89" t="str">
        <f t="shared" si="21"/>
        <v/>
      </c>
      <c r="Q89" t="str">
        <f t="shared" si="22"/>
        <v/>
      </c>
      <c r="R89" t="str">
        <f t="shared" si="23"/>
        <v/>
      </c>
      <c r="S89" t="str">
        <f t="shared" si="24"/>
        <v/>
      </c>
      <c r="T89" t="str">
        <f t="shared" si="25"/>
        <v/>
      </c>
      <c r="U89" t="str">
        <f t="shared" si="26"/>
        <v/>
      </c>
      <c r="V89" s="43" t="e">
        <f>MATCH(G89,options!$D$1:$D$20,0)</f>
        <v>#N/A</v>
      </c>
    </row>
    <row r="90" spans="5:22" x14ac:dyDescent="0.15">
      <c r="E90" s="55"/>
      <c r="F90" s="56"/>
      <c r="G90" s="56"/>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6"/>
      <c r="J90" s="56"/>
      <c r="K90" s="47"/>
      <c r="L90" s="47"/>
      <c r="M90" s="47" t="str">
        <f t="shared" si="18"/>
        <v/>
      </c>
      <c r="N90" s="47" t="str">
        <f t="shared" si="19"/>
        <v/>
      </c>
      <c r="O90" s="48" t="str">
        <f t="shared" si="20"/>
        <v/>
      </c>
      <c r="P90" t="str">
        <f t="shared" si="21"/>
        <v/>
      </c>
      <c r="Q90" t="str">
        <f t="shared" si="22"/>
        <v/>
      </c>
      <c r="R90" t="str">
        <f t="shared" si="23"/>
        <v/>
      </c>
      <c r="S90" t="str">
        <f t="shared" si="24"/>
        <v/>
      </c>
      <c r="T90" t="str">
        <f t="shared" si="25"/>
        <v/>
      </c>
      <c r="U90" t="str">
        <f t="shared" si="26"/>
        <v/>
      </c>
      <c r="V90" s="43" t="e">
        <f>MATCH(G90,options!$D$1:$D$20,0)</f>
        <v>#N/A</v>
      </c>
    </row>
    <row r="91" spans="5:22" x14ac:dyDescent="0.15">
      <c r="E91" s="55"/>
      <c r="F91" s="56"/>
      <c r="G91" s="56"/>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6"/>
      <c r="J91" s="56"/>
      <c r="K91" s="47"/>
      <c r="L91" s="47"/>
      <c r="M91" s="47" t="str">
        <f t="shared" si="18"/>
        <v/>
      </c>
      <c r="N91" s="47" t="str">
        <f t="shared" si="19"/>
        <v/>
      </c>
      <c r="O91" s="48" t="str">
        <f t="shared" si="20"/>
        <v/>
      </c>
      <c r="P91" t="str">
        <f t="shared" si="21"/>
        <v/>
      </c>
      <c r="Q91" t="str">
        <f t="shared" si="22"/>
        <v/>
      </c>
      <c r="R91" t="str">
        <f t="shared" si="23"/>
        <v/>
      </c>
      <c r="S91" t="str">
        <f t="shared" si="24"/>
        <v/>
      </c>
      <c r="T91" t="str">
        <f t="shared" si="25"/>
        <v/>
      </c>
      <c r="U91" t="str">
        <f t="shared" si="26"/>
        <v/>
      </c>
      <c r="V91" s="43" t="e">
        <f>MATCH(G91,options!$D$1:$D$20,0)</f>
        <v>#N/A</v>
      </c>
    </row>
    <row r="92" spans="5:22" x14ac:dyDescent="0.15">
      <c r="E92" s="55"/>
      <c r="F92" s="56"/>
      <c r="G92" s="56"/>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6"/>
      <c r="J92" s="56"/>
      <c r="K92" s="47"/>
      <c r="L92" s="47"/>
      <c r="M92" s="47" t="str">
        <f t="shared" si="18"/>
        <v/>
      </c>
      <c r="N92" s="47" t="str">
        <f t="shared" si="19"/>
        <v/>
      </c>
      <c r="O92" s="48" t="str">
        <f t="shared" si="20"/>
        <v/>
      </c>
      <c r="P92" t="str">
        <f t="shared" si="21"/>
        <v/>
      </c>
      <c r="Q92" t="str">
        <f t="shared" si="22"/>
        <v/>
      </c>
      <c r="R92" t="str">
        <f t="shared" si="23"/>
        <v/>
      </c>
      <c r="S92" t="str">
        <f t="shared" si="24"/>
        <v/>
      </c>
      <c r="T92" t="str">
        <f t="shared" si="25"/>
        <v/>
      </c>
      <c r="U92" t="str">
        <f t="shared" si="26"/>
        <v/>
      </c>
      <c r="V92" s="43" t="e">
        <f>MATCH(G92,options!$D$1:$D$20,0)</f>
        <v>#N/A</v>
      </c>
    </row>
    <row r="93" spans="5:22" x14ac:dyDescent="0.15">
      <c r="E93" s="55"/>
      <c r="F93" s="56"/>
      <c r="G93" s="56"/>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6"/>
      <c r="J93" s="56"/>
      <c r="K93" s="47"/>
      <c r="L93" s="47"/>
      <c r="M93" s="47" t="str">
        <f t="shared" si="18"/>
        <v/>
      </c>
      <c r="N93" s="47" t="str">
        <f t="shared" si="19"/>
        <v/>
      </c>
      <c r="O93" s="48" t="str">
        <f t="shared" si="20"/>
        <v/>
      </c>
      <c r="P93" t="str">
        <f t="shared" si="21"/>
        <v/>
      </c>
      <c r="Q93" t="str">
        <f t="shared" si="22"/>
        <v/>
      </c>
      <c r="R93" t="str">
        <f t="shared" si="23"/>
        <v/>
      </c>
      <c r="S93" t="str">
        <f t="shared" si="24"/>
        <v/>
      </c>
      <c r="T93" t="str">
        <f t="shared" si="25"/>
        <v/>
      </c>
      <c r="U93" t="str">
        <f t="shared" si="26"/>
        <v/>
      </c>
      <c r="V93" s="43" t="e">
        <f>MATCH(G93,options!$D$1:$D$20,0)</f>
        <v>#N/A</v>
      </c>
    </row>
    <row r="94" spans="5:22" x14ac:dyDescent="0.15">
      <c r="E94" s="55"/>
      <c r="F94" s="56"/>
      <c r="G94" s="56"/>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6"/>
      <c r="J94" s="56"/>
      <c r="K94" s="47"/>
      <c r="L94" s="47"/>
      <c r="M94" s="47" t="str">
        <f t="shared" si="18"/>
        <v/>
      </c>
      <c r="N94" s="47" t="str">
        <f t="shared" si="19"/>
        <v/>
      </c>
      <c r="O94" s="48" t="str">
        <f t="shared" si="20"/>
        <v/>
      </c>
      <c r="P94" t="str">
        <f t="shared" si="21"/>
        <v/>
      </c>
      <c r="Q94" t="str">
        <f t="shared" si="22"/>
        <v/>
      </c>
      <c r="R94" t="str">
        <f t="shared" si="23"/>
        <v/>
      </c>
      <c r="S94" t="str">
        <f t="shared" si="24"/>
        <v/>
      </c>
      <c r="T94" t="str">
        <f t="shared" si="25"/>
        <v/>
      </c>
      <c r="U94" t="str">
        <f t="shared" si="26"/>
        <v/>
      </c>
      <c r="V94" s="43" t="e">
        <f>MATCH(G94,options!$D$1:$D$20,0)</f>
        <v>#N/A</v>
      </c>
    </row>
    <row r="95" spans="5:22" x14ac:dyDescent="0.15">
      <c r="E95" s="55"/>
      <c r="F95" s="56"/>
      <c r="G95" s="56"/>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6"/>
      <c r="J95" s="56"/>
      <c r="K95" s="47"/>
      <c r="L95" s="47"/>
      <c r="M95" s="47" t="str">
        <f t="shared" si="18"/>
        <v/>
      </c>
      <c r="N95" s="47" t="str">
        <f t="shared" si="19"/>
        <v/>
      </c>
      <c r="O95" s="48" t="str">
        <f t="shared" si="20"/>
        <v/>
      </c>
      <c r="P95" t="str">
        <f t="shared" si="21"/>
        <v/>
      </c>
      <c r="Q95" t="str">
        <f t="shared" si="22"/>
        <v/>
      </c>
      <c r="R95" t="str">
        <f t="shared" si="23"/>
        <v/>
      </c>
      <c r="S95" t="str">
        <f t="shared" si="24"/>
        <v/>
      </c>
      <c r="T95" t="str">
        <f t="shared" si="25"/>
        <v/>
      </c>
      <c r="U95" t="str">
        <f t="shared" si="26"/>
        <v/>
      </c>
      <c r="V95" s="43" t="e">
        <f>MATCH(G95,options!$D$1:$D$20,0)</f>
        <v>#N/A</v>
      </c>
    </row>
    <row r="96" spans="5:22" x14ac:dyDescent="0.15">
      <c r="E96" s="55"/>
      <c r="F96" s="56"/>
      <c r="G96" s="56"/>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6"/>
      <c r="J96" s="56"/>
      <c r="K96" s="47"/>
      <c r="L96" s="47"/>
      <c r="M96" s="47" t="str">
        <f t="shared" si="18"/>
        <v/>
      </c>
      <c r="N96" s="47" t="str">
        <f t="shared" si="19"/>
        <v/>
      </c>
      <c r="O96" s="48" t="str">
        <f t="shared" si="20"/>
        <v/>
      </c>
      <c r="P96" t="str">
        <f t="shared" si="21"/>
        <v/>
      </c>
      <c r="Q96" t="str">
        <f t="shared" si="22"/>
        <v/>
      </c>
      <c r="R96" t="str">
        <f t="shared" si="23"/>
        <v/>
      </c>
      <c r="S96" t="str">
        <f t="shared" si="24"/>
        <v/>
      </c>
      <c r="T96" t="str">
        <f t="shared" si="25"/>
        <v/>
      </c>
      <c r="U96" t="str">
        <f t="shared" si="26"/>
        <v/>
      </c>
      <c r="V96" s="43" t="e">
        <f>MATCH(G96,options!$D$1:$D$20,0)</f>
        <v>#N/A</v>
      </c>
    </row>
    <row r="97" spans="5:22" x14ac:dyDescent="0.15">
      <c r="E97" s="55"/>
      <c r="F97" s="56"/>
      <c r="G97" s="56"/>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6"/>
      <c r="J97" s="56"/>
      <c r="K97" s="47"/>
      <c r="L97" s="47"/>
      <c r="M97" s="47" t="str">
        <f t="shared" si="18"/>
        <v/>
      </c>
      <c r="N97" s="47" t="str">
        <f t="shared" si="19"/>
        <v/>
      </c>
      <c r="O97" s="48" t="str">
        <f t="shared" si="20"/>
        <v/>
      </c>
      <c r="P97" t="str">
        <f t="shared" si="21"/>
        <v/>
      </c>
      <c r="Q97" t="str">
        <f t="shared" si="22"/>
        <v/>
      </c>
      <c r="R97" t="str">
        <f t="shared" si="23"/>
        <v/>
      </c>
      <c r="S97" t="str">
        <f t="shared" si="24"/>
        <v/>
      </c>
      <c r="T97" t="str">
        <f t="shared" si="25"/>
        <v/>
      </c>
      <c r="U97" t="str">
        <f t="shared" si="26"/>
        <v/>
      </c>
      <c r="V97" s="43" t="e">
        <f>MATCH(G97,options!$D$1:$D$20,0)</f>
        <v>#N/A</v>
      </c>
    </row>
    <row r="98" spans="5:22" x14ac:dyDescent="0.15">
      <c r="E98" s="55"/>
      <c r="F98" s="56"/>
      <c r="G98" s="56"/>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6"/>
      <c r="J98" s="56"/>
      <c r="K98" s="47"/>
      <c r="L98" s="47"/>
      <c r="M98" s="47" t="str">
        <f t="shared" si="18"/>
        <v/>
      </c>
      <c r="N98" s="47" t="str">
        <f t="shared" si="19"/>
        <v/>
      </c>
      <c r="O98" s="48" t="str">
        <f t="shared" si="20"/>
        <v/>
      </c>
      <c r="P98" t="str">
        <f t="shared" si="21"/>
        <v/>
      </c>
      <c r="Q98" t="str">
        <f t="shared" si="22"/>
        <v/>
      </c>
      <c r="R98" t="str">
        <f t="shared" si="23"/>
        <v/>
      </c>
      <c r="S98" t="str">
        <f t="shared" si="24"/>
        <v/>
      </c>
      <c r="T98" t="str">
        <f t="shared" si="25"/>
        <v/>
      </c>
      <c r="U98" t="str">
        <f t="shared" si="26"/>
        <v/>
      </c>
      <c r="V98" s="43" t="e">
        <f>MATCH(G98,options!$D$1:$D$20,0)</f>
        <v>#N/A</v>
      </c>
    </row>
    <row r="99" spans="5:22" x14ac:dyDescent="0.15">
      <c r="E99" s="55"/>
      <c r="F99" s="56"/>
      <c r="G99" s="56"/>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6"/>
      <c r="J99" s="56"/>
      <c r="K99" s="47"/>
      <c r="L99" s="47"/>
      <c r="M99" s="47" t="str">
        <f t="shared" si="18"/>
        <v/>
      </c>
      <c r="N99" s="47" t="str">
        <f t="shared" si="19"/>
        <v/>
      </c>
      <c r="O99" s="48" t="str">
        <f t="shared" si="20"/>
        <v/>
      </c>
      <c r="P99" t="str">
        <f t="shared" si="21"/>
        <v/>
      </c>
      <c r="Q99" t="str">
        <f t="shared" si="22"/>
        <v/>
      </c>
      <c r="R99" t="str">
        <f t="shared" si="23"/>
        <v/>
      </c>
      <c r="S99" t="str">
        <f t="shared" si="24"/>
        <v/>
      </c>
      <c r="T99" t="str">
        <f t="shared" si="25"/>
        <v/>
      </c>
      <c r="U99" t="str">
        <f t="shared" si="26"/>
        <v/>
      </c>
      <c r="V99" s="43" t="e">
        <f>MATCH(G99,options!$D$1:$D$20,0)</f>
        <v>#N/A</v>
      </c>
    </row>
    <row r="100" spans="5:22" x14ac:dyDescent="0.15">
      <c r="E100" s="55"/>
      <c r="F100" s="56"/>
      <c r="G100" s="56"/>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6"/>
      <c r="J100" s="56"/>
      <c r="K100" s="47"/>
      <c r="L100" s="47"/>
      <c r="M100" s="47" t="str">
        <f t="shared" ref="M100:M103" si="27">IF(ISBLANK(K100),"",IF(L100, "https://raw.githubusercontent.com/PatrickVibild/TellusAmazonPictures/master/pictures/"&amp;K100&amp;"/1.jpg","https://download.lenovo.com/Images/Parts/"&amp;K100&amp;"/"&amp;K100&amp;"_A.jpg"))</f>
        <v/>
      </c>
      <c r="N100" s="47" t="str">
        <f t="shared" si="19"/>
        <v/>
      </c>
      <c r="O100" s="48" t="str">
        <f t="shared" si="20"/>
        <v/>
      </c>
      <c r="P100" t="str">
        <f t="shared" si="21"/>
        <v/>
      </c>
      <c r="Q100" t="str">
        <f t="shared" si="22"/>
        <v/>
      </c>
      <c r="R100" t="str">
        <f t="shared" si="23"/>
        <v/>
      </c>
      <c r="S100" t="str">
        <f t="shared" si="24"/>
        <v/>
      </c>
      <c r="T100" t="str">
        <f t="shared" si="25"/>
        <v/>
      </c>
      <c r="U100" t="str">
        <f t="shared" si="26"/>
        <v/>
      </c>
      <c r="V100" s="43" t="e">
        <f>MATCH(G100,options!$D$1:$D$20,0)</f>
        <v>#N/A</v>
      </c>
    </row>
    <row r="101" spans="5:22" x14ac:dyDescent="0.15">
      <c r="E101" s="55"/>
      <c r="F101" s="56"/>
      <c r="G101" s="56"/>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6"/>
      <c r="J101" s="56"/>
      <c r="K101" s="47"/>
      <c r="L101" s="47"/>
      <c r="M101" s="47" t="str">
        <f t="shared" si="27"/>
        <v/>
      </c>
      <c r="N101" s="47" t="str">
        <f t="shared" si="19"/>
        <v/>
      </c>
      <c r="O101" s="48" t="str">
        <f t="shared" si="20"/>
        <v/>
      </c>
      <c r="P101" t="str">
        <f t="shared" si="21"/>
        <v/>
      </c>
      <c r="Q101" t="str">
        <f t="shared" si="22"/>
        <v/>
      </c>
      <c r="R101" t="str">
        <f t="shared" si="23"/>
        <v/>
      </c>
      <c r="S101" t="str">
        <f t="shared" si="24"/>
        <v/>
      </c>
      <c r="T101" t="str">
        <f t="shared" si="25"/>
        <v/>
      </c>
      <c r="U101" t="str">
        <f t="shared" si="26"/>
        <v/>
      </c>
      <c r="V101" s="43" t="e">
        <f>MATCH(G101,options!$D$1:$D$20,0)</f>
        <v>#N/A</v>
      </c>
    </row>
    <row r="102" spans="5:22" x14ac:dyDescent="0.15">
      <c r="E102" s="55"/>
      <c r="F102" s="56"/>
      <c r="G102" s="56"/>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6"/>
      <c r="J102" s="56"/>
      <c r="K102" s="47"/>
      <c r="L102" s="47"/>
      <c r="M102" s="47" t="str">
        <f t="shared" si="27"/>
        <v/>
      </c>
      <c r="N102" s="47" t="str">
        <f t="shared" si="19"/>
        <v/>
      </c>
      <c r="O102" s="48" t="str">
        <f t="shared" si="20"/>
        <v/>
      </c>
      <c r="P102" t="str">
        <f t="shared" si="21"/>
        <v/>
      </c>
      <c r="Q102" t="str">
        <f t="shared" si="22"/>
        <v/>
      </c>
      <c r="R102" t="str">
        <f t="shared" si="23"/>
        <v/>
      </c>
      <c r="S102" t="str">
        <f t="shared" si="24"/>
        <v/>
      </c>
      <c r="T102" t="str">
        <f t="shared" si="25"/>
        <v/>
      </c>
      <c r="U102" t="str">
        <f t="shared" si="26"/>
        <v/>
      </c>
      <c r="V102" s="43" t="e">
        <f>MATCH(G102,options!$D$1:$D$20,0)</f>
        <v>#N/A</v>
      </c>
    </row>
    <row r="103" spans="5:22" x14ac:dyDescent="0.15">
      <c r="E103" s="55"/>
      <c r="F103" s="56"/>
      <c r="G103" s="56"/>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6"/>
      <c r="J103" s="56"/>
      <c r="K103" s="47"/>
      <c r="L103" s="47"/>
      <c r="M103" s="47" t="str">
        <f t="shared" si="27"/>
        <v/>
      </c>
      <c r="N103" s="47" t="str">
        <f t="shared" si="19"/>
        <v/>
      </c>
      <c r="O103" s="48" t="str">
        <f t="shared" si="20"/>
        <v/>
      </c>
      <c r="P103" t="str">
        <f t="shared" si="21"/>
        <v/>
      </c>
      <c r="Q103" t="str">
        <f t="shared" si="22"/>
        <v/>
      </c>
      <c r="R103" t="str">
        <f t="shared" si="23"/>
        <v/>
      </c>
      <c r="S103" t="str">
        <f t="shared" si="24"/>
        <v/>
      </c>
      <c r="T103" t="str">
        <f t="shared" si="25"/>
        <v/>
      </c>
      <c r="U103" t="str">
        <f t="shared" si="26"/>
        <v/>
      </c>
      <c r="V103" s="43" t="e">
        <f>MATCH(G103,options!$D$1:$D$20,0)</f>
        <v>#N/A</v>
      </c>
    </row>
    <row r="104" spans="5:22" x14ac:dyDescent="0.15">
      <c r="E104" s="55"/>
      <c r="F104" s="56"/>
      <c r="G104" s="56"/>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6"/>
      <c r="J104" s="56"/>
      <c r="K104" s="47"/>
      <c r="L104" s="47"/>
      <c r="M104" s="47" t="str">
        <f>IF(ISBLANK(K104),"","https://download.lenovo.com/Images/Parts/"&amp;K104&amp;"/"&amp;K104&amp;"_A.jpg")</f>
        <v/>
      </c>
      <c r="N104" s="47" t="str">
        <f>IF(ISBLANK(K104),"","https://download.lenovo.com/Images/Parts/"&amp;K104&amp;"/"&amp;K104&amp;"_B.jpg")</f>
        <v/>
      </c>
      <c r="O104" s="48" t="str">
        <f>IF(ISBLANK(K104),"","https://download.lenovo.com/Images/Parts/"&amp;K104&amp;"/"&amp;K104&amp;"_details.jpg")</f>
        <v/>
      </c>
      <c r="V104" s="43"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L44:L104 I4:J104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130" zoomScaleNormal="13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2" t="b">
        <f>TRUE()</f>
        <v>1</v>
      </c>
      <c r="C1" t="s">
        <v>414</v>
      </c>
      <c r="D1" s="43" t="s">
        <v>370</v>
      </c>
      <c r="E1" t="s">
        <v>415</v>
      </c>
      <c r="F1" t="s">
        <v>412</v>
      </c>
      <c r="G1" t="s">
        <v>416</v>
      </c>
    </row>
    <row r="2" spans="1:7" x14ac:dyDescent="0.15">
      <c r="A2" t="s">
        <v>417</v>
      </c>
      <c r="B2" s="42" t="b">
        <f>FALSE()</f>
        <v>0</v>
      </c>
      <c r="C2" t="s">
        <v>374</v>
      </c>
      <c r="D2" s="43" t="s">
        <v>372</v>
      </c>
      <c r="E2" t="s">
        <v>418</v>
      </c>
      <c r="F2" t="s">
        <v>372</v>
      </c>
      <c r="G2" t="s">
        <v>404</v>
      </c>
    </row>
    <row r="3" spans="1:7" x14ac:dyDescent="0.15">
      <c r="A3" t="s">
        <v>419</v>
      </c>
      <c r="D3" s="43" t="s">
        <v>375</v>
      </c>
      <c r="E3" t="s">
        <v>420</v>
      </c>
      <c r="F3" t="s">
        <v>370</v>
      </c>
    </row>
    <row r="4" spans="1:7" x14ac:dyDescent="0.15">
      <c r="D4" s="43" t="s">
        <v>377</v>
      </c>
      <c r="E4" t="s">
        <v>421</v>
      </c>
      <c r="F4" t="s">
        <v>375</v>
      </c>
    </row>
    <row r="5" spans="1:7" x14ac:dyDescent="0.15">
      <c r="D5" s="43" t="s">
        <v>379</v>
      </c>
      <c r="E5" t="s">
        <v>422</v>
      </c>
      <c r="F5" t="s">
        <v>377</v>
      </c>
    </row>
    <row r="6" spans="1:7" x14ac:dyDescent="0.15">
      <c r="D6" s="43" t="s">
        <v>381</v>
      </c>
      <c r="E6" t="s">
        <v>423</v>
      </c>
      <c r="F6" t="s">
        <v>391</v>
      </c>
    </row>
    <row r="7" spans="1:7" x14ac:dyDescent="0.15">
      <c r="D7" s="43" t="s">
        <v>383</v>
      </c>
      <c r="E7" t="s">
        <v>424</v>
      </c>
      <c r="F7" t="s">
        <v>394</v>
      </c>
    </row>
    <row r="8" spans="1:7" x14ac:dyDescent="0.15">
      <c r="D8" s="43" t="s">
        <v>385</v>
      </c>
      <c r="E8" t="s">
        <v>425</v>
      </c>
      <c r="F8" t="s">
        <v>590</v>
      </c>
    </row>
    <row r="9" spans="1:7" x14ac:dyDescent="0.15">
      <c r="D9" s="43" t="s">
        <v>388</v>
      </c>
      <c r="E9" t="s">
        <v>426</v>
      </c>
      <c r="F9" t="s">
        <v>591</v>
      </c>
    </row>
    <row r="10" spans="1:7" x14ac:dyDescent="0.15">
      <c r="D10" s="43" t="s">
        <v>391</v>
      </c>
      <c r="E10" t="s">
        <v>427</v>
      </c>
    </row>
    <row r="11" spans="1:7" x14ac:dyDescent="0.15">
      <c r="D11" s="43" t="s">
        <v>393</v>
      </c>
      <c r="E11" t="s">
        <v>428</v>
      </c>
    </row>
    <row r="12" spans="1:7" x14ac:dyDescent="0.15">
      <c r="D12" s="43" t="s">
        <v>394</v>
      </c>
      <c r="E12" t="s">
        <v>429</v>
      </c>
    </row>
    <row r="13" spans="1:7" x14ac:dyDescent="0.15">
      <c r="D13" s="43" t="s">
        <v>396</v>
      </c>
      <c r="E13" t="s">
        <v>430</v>
      </c>
    </row>
    <row r="14" spans="1:7" x14ac:dyDescent="0.15">
      <c r="D14" s="43" t="s">
        <v>397</v>
      </c>
      <c r="E14" t="s">
        <v>431</v>
      </c>
    </row>
    <row r="15" spans="1:7" x14ac:dyDescent="0.15">
      <c r="D15" s="43" t="s">
        <v>400</v>
      </c>
      <c r="E15" t="s">
        <v>432</v>
      </c>
    </row>
    <row r="16" spans="1:7" x14ac:dyDescent="0.15">
      <c r="D16" s="43" t="s">
        <v>401</v>
      </c>
      <c r="E16" s="57" t="s">
        <v>433</v>
      </c>
    </row>
    <row r="17" spans="4:5" x14ac:dyDescent="0.15">
      <c r="D17" s="43" t="s">
        <v>402</v>
      </c>
      <c r="E17" t="s">
        <v>434</v>
      </c>
    </row>
    <row r="18" spans="4:5" x14ac:dyDescent="0.15">
      <c r="D18" s="43" t="s">
        <v>404</v>
      </c>
      <c r="E18" t="s">
        <v>435</v>
      </c>
    </row>
    <row r="19" spans="4:5" x14ac:dyDescent="0.15">
      <c r="D19" s="43" t="s">
        <v>390</v>
      </c>
      <c r="E19" t="s">
        <v>436</v>
      </c>
    </row>
    <row r="20" spans="4:5" x14ac:dyDescent="0.15">
      <c r="D20" s="43" t="s">
        <v>386</v>
      </c>
      <c r="E20" t="s">
        <v>437</v>
      </c>
    </row>
    <row r="50" spans="2:2" ht="16" x14ac:dyDescent="0.2">
      <c r="B50" s="58"/>
    </row>
    <row r="51" spans="2:2" ht="16" x14ac:dyDescent="0.2">
      <c r="B51" s="5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438</v>
      </c>
    </row>
    <row r="4" spans="1:2" x14ac:dyDescent="0.15">
      <c r="B4" s="40" t="s">
        <v>439</v>
      </c>
    </row>
    <row r="5" spans="1:2" x14ac:dyDescent="0.15">
      <c r="B5" s="40" t="s">
        <v>440</v>
      </c>
    </row>
    <row r="6" spans="1:2" x14ac:dyDescent="0.15">
      <c r="A6" t="s">
        <v>441</v>
      </c>
      <c r="B6" s="40" t="s">
        <v>442</v>
      </c>
    </row>
    <row r="7" spans="1:2" x14ac:dyDescent="0.15">
      <c r="B7" s="40" t="s">
        <v>443</v>
      </c>
    </row>
    <row r="8" spans="1:2" x14ac:dyDescent="0.15">
      <c r="A8" t="s">
        <v>40</v>
      </c>
      <c r="B8" s="40" t="s">
        <v>444</v>
      </c>
    </row>
    <row r="9" spans="1:2" x14ac:dyDescent="0.15">
      <c r="A9" t="s">
        <v>445</v>
      </c>
      <c r="B9" s="40" t="s">
        <v>446</v>
      </c>
    </row>
    <row r="10" spans="1:2" x14ac:dyDescent="0.15">
      <c r="B10" t="s">
        <v>447</v>
      </c>
    </row>
    <row r="11" spans="1:2" x14ac:dyDescent="0.15">
      <c r="B11" t="s">
        <v>448</v>
      </c>
    </row>
    <row r="14" spans="1:2" x14ac:dyDescent="0.15">
      <c r="B14" s="40" t="s">
        <v>449</v>
      </c>
    </row>
    <row r="20" spans="2:2" x14ac:dyDescent="0.15">
      <c r="B20" s="43" t="s">
        <v>370</v>
      </c>
    </row>
    <row r="21" spans="2:2" x14ac:dyDescent="0.15">
      <c r="B21" s="43" t="s">
        <v>372</v>
      </c>
    </row>
    <row r="22" spans="2:2" x14ac:dyDescent="0.15">
      <c r="B22" s="43" t="s">
        <v>375</v>
      </c>
    </row>
    <row r="23" spans="2:2" x14ac:dyDescent="0.15">
      <c r="B23" s="43" t="s">
        <v>377</v>
      </c>
    </row>
    <row r="24" spans="2:2" x14ac:dyDescent="0.15">
      <c r="B24" s="43" t="s">
        <v>379</v>
      </c>
    </row>
    <row r="25" spans="2:2" x14ac:dyDescent="0.15">
      <c r="B25" s="43" t="s">
        <v>381</v>
      </c>
    </row>
    <row r="26" spans="2:2" x14ac:dyDescent="0.15">
      <c r="B26" s="43" t="s">
        <v>383</v>
      </c>
    </row>
    <row r="27" spans="2:2" x14ac:dyDescent="0.15">
      <c r="B27" s="43" t="s">
        <v>385</v>
      </c>
    </row>
    <row r="28" spans="2:2" x14ac:dyDescent="0.15">
      <c r="B28" s="43" t="s">
        <v>388</v>
      </c>
    </row>
    <row r="29" spans="2:2" x14ac:dyDescent="0.15">
      <c r="B29" s="43" t="s">
        <v>391</v>
      </c>
    </row>
    <row r="30" spans="2:2" x14ac:dyDescent="0.15">
      <c r="B30" s="43" t="s">
        <v>393</v>
      </c>
    </row>
    <row r="31" spans="2:2" x14ac:dyDescent="0.15">
      <c r="B31" s="43" t="s">
        <v>394</v>
      </c>
    </row>
    <row r="32" spans="2:2" x14ac:dyDescent="0.15">
      <c r="B32" s="43" t="s">
        <v>396</v>
      </c>
    </row>
    <row r="33" spans="2:4" x14ac:dyDescent="0.15">
      <c r="B33" s="43" t="s">
        <v>397</v>
      </c>
    </row>
    <row r="34" spans="2:4" x14ac:dyDescent="0.15">
      <c r="B34" s="43" t="s">
        <v>400</v>
      </c>
      <c r="D34" s="40"/>
    </row>
    <row r="35" spans="2:4" x14ac:dyDescent="0.15">
      <c r="B35" s="43" t="s">
        <v>401</v>
      </c>
      <c r="D35" s="40"/>
    </row>
    <row r="36" spans="2:4" x14ac:dyDescent="0.15">
      <c r="B36" s="43" t="s">
        <v>402</v>
      </c>
      <c r="D36" s="40"/>
    </row>
    <row r="37" spans="2:4" x14ac:dyDescent="0.15">
      <c r="B37" s="43" t="s">
        <v>404</v>
      </c>
      <c r="D37" s="40"/>
    </row>
    <row r="38" spans="2:4" x14ac:dyDescent="0.15">
      <c r="B38" s="43" t="s">
        <v>390</v>
      </c>
      <c r="D38" s="40"/>
    </row>
    <row r="39" spans="2:4" x14ac:dyDescent="0.15">
      <c r="B39" s="43" t="s">
        <v>386</v>
      </c>
      <c r="D39" s="40"/>
    </row>
  </sheetData>
  <conditionalFormatting sqref="B3:B7">
    <cfRule type="expression" dxfId="16" priority="2">
      <formula>IF(LEN(B3)&gt;0,1,0)</formula>
    </cfRule>
    <cfRule type="expression" dxfId="15" priority="3">
      <formula>IF(VLOOKUP($AH$3,#NAME?,MATCH($A2,#NAME?,0)+1,0)&gt;0,1,0)</formula>
    </cfRule>
    <cfRule type="expression" dxfId="14"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8" t="s">
        <v>450</v>
      </c>
    </row>
    <row r="4" spans="1:2" ht="16" x14ac:dyDescent="0.2">
      <c r="B4" s="58" t="s">
        <v>451</v>
      </c>
    </row>
    <row r="5" spans="1:2" ht="16" x14ac:dyDescent="0.2">
      <c r="B5" s="58" t="s">
        <v>452</v>
      </c>
    </row>
    <row r="6" spans="1:2" ht="16" x14ac:dyDescent="0.2">
      <c r="B6" s="58" t="s">
        <v>453</v>
      </c>
    </row>
    <row r="7" spans="1:2" ht="16" x14ac:dyDescent="0.2">
      <c r="B7" s="58"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480</v>
      </c>
    </row>
    <row r="4" spans="1:2" x14ac:dyDescent="0.15">
      <c r="B4" s="40" t="s">
        <v>481</v>
      </c>
    </row>
    <row r="5" spans="1:2" x14ac:dyDescent="0.15">
      <c r="B5" s="40" t="s">
        <v>482</v>
      </c>
    </row>
    <row r="6" spans="1:2" x14ac:dyDescent="0.15">
      <c r="B6" s="40" t="s">
        <v>483</v>
      </c>
    </row>
    <row r="7" spans="1:2" x14ac:dyDescent="0.15">
      <c r="B7" s="40" t="s">
        <v>484</v>
      </c>
    </row>
    <row r="8" spans="1:2" x14ac:dyDescent="0.15">
      <c r="A8" t="s">
        <v>455</v>
      </c>
      <c r="B8" s="40" t="s">
        <v>485</v>
      </c>
    </row>
    <row r="9" spans="1:2" x14ac:dyDescent="0.15">
      <c r="A9" t="s">
        <v>457</v>
      </c>
      <c r="B9" s="40" t="s">
        <v>486</v>
      </c>
    </row>
    <row r="10" spans="1:2" x14ac:dyDescent="0.15">
      <c r="B10" s="40" t="s">
        <v>487</v>
      </c>
    </row>
    <row r="11" spans="1:2" x14ac:dyDescent="0.15">
      <c r="B11" s="40" t="s">
        <v>488</v>
      </c>
    </row>
    <row r="12" spans="1:2" x14ac:dyDescent="0.15">
      <c r="B12" s="40"/>
    </row>
    <row r="13" spans="1:2" x14ac:dyDescent="0.15">
      <c r="B13" s="40"/>
    </row>
    <row r="14" spans="1:2" x14ac:dyDescent="0.15">
      <c r="B14" s="40" t="s">
        <v>489</v>
      </c>
    </row>
    <row r="15" spans="1:2" x14ac:dyDescent="0.15">
      <c r="B15" s="40"/>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3" priority="2">
      <formula>IF(LEN(B1)&gt;0,1,0)</formula>
    </cfRule>
    <cfRule type="expression" dxfId="12" priority="3">
      <formula>IF(VLOOKUP($AH$3,#NAME?,MATCH(#REF!,#NAME?,0)+1,0)&gt;0,1,0)</formula>
    </cfRule>
    <cfRule type="expression" dxfId="11" priority="4">
      <formula>IF(VLOOKUP($AH$3,#NAME?,MATCH(#REF!,#NAME?,0)+1,0)&gt;0,1,0)</formula>
    </cfRule>
    <cfRule type="expression" dxfId="10" priority="5">
      <formula>IF(VLOOKUP($AH$3,#NAME?,MATCH(#REF!,#NAME?,0)+1,0)&gt;0,1,0)</formula>
    </cfRule>
    <cfRule type="expression" dxfId="9"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58" t="s">
        <v>514</v>
      </c>
    </row>
    <row r="9" spans="2:2" x14ac:dyDescent="0.15">
      <c r="B9" t="s">
        <v>515</v>
      </c>
    </row>
    <row r="10" spans="2:2" x14ac:dyDescent="0.15">
      <c r="B10" s="40" t="s">
        <v>516</v>
      </c>
    </row>
    <row r="11" spans="2:2" x14ac:dyDescent="0.15">
      <c r="B11" s="40"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58" t="s">
        <v>537</v>
      </c>
    </row>
    <row r="4" spans="2:2" ht="16" x14ac:dyDescent="0.2">
      <c r="B4" s="58" t="s">
        <v>538</v>
      </c>
    </row>
    <row r="5" spans="2:2" x14ac:dyDescent="0.15">
      <c r="B5" t="s">
        <v>539</v>
      </c>
    </row>
    <row r="6" spans="2:2" ht="16" x14ac:dyDescent="0.2">
      <c r="B6" s="58" t="s">
        <v>540</v>
      </c>
    </row>
    <row r="7" spans="2:2" ht="16" x14ac:dyDescent="0.2">
      <c r="B7" s="58" t="s">
        <v>541</v>
      </c>
    </row>
    <row r="8" spans="2:2" x14ac:dyDescent="0.15">
      <c r="B8" t="s">
        <v>542</v>
      </c>
    </row>
    <row r="9" spans="2:2" x14ac:dyDescent="0.15">
      <c r="B9" t="s">
        <v>543</v>
      </c>
    </row>
    <row r="10" spans="2:2" x14ac:dyDescent="0.15">
      <c r="B10" t="s">
        <v>544</v>
      </c>
    </row>
    <row r="11" spans="2:2" x14ac:dyDescent="0.15">
      <c r="B11" t="s">
        <v>545</v>
      </c>
    </row>
    <row r="14" spans="2:2" ht="16" x14ac:dyDescent="0.2">
      <c r="B14" s="58"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2024-07-24T20:37:21Z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