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40/RG/"/>
    </mc:Choice>
  </mc:AlternateContent>
  <xr:revisionPtr revIDLastSave="0" documentId="13_ncr:1_{99774490-E281-5B44-BD3A-1D11C1434E03}"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24" i="2"/>
  <c r="D24" i="2"/>
  <c r="C25" i="2"/>
  <c r="D25" i="2"/>
  <c r="C26" i="2"/>
  <c r="D26" i="2"/>
  <c r="C27" i="2"/>
  <c r="D27" i="2"/>
  <c r="CO28" i="1" s="1"/>
  <c r="L28" i="1" s="1"/>
  <c r="C28" i="2"/>
  <c r="D28" i="2"/>
  <c r="C29" i="2"/>
  <c r="D29" i="2"/>
  <c r="C30" i="2"/>
  <c r="D30" i="2"/>
  <c r="C31" i="2"/>
  <c r="D31" i="2"/>
  <c r="C32" i="2"/>
  <c r="D32" i="2"/>
  <c r="CO33" i="1" s="1"/>
  <c r="L33" i="1" s="1"/>
  <c r="C33" i="2"/>
  <c r="D33" i="2"/>
  <c r="C34" i="2"/>
  <c r="D34" i="2"/>
  <c r="C35" i="2"/>
  <c r="D35" i="2"/>
  <c r="C36" i="2"/>
  <c r="D36" i="2"/>
  <c r="C37" i="2"/>
  <c r="D37" i="2"/>
  <c r="C38" i="2"/>
  <c r="D38" i="2"/>
  <c r="C39" i="2"/>
  <c r="D39" i="2"/>
  <c r="C40" i="2"/>
  <c r="D40" i="2"/>
  <c r="D41" i="2"/>
  <c r="C42" i="2"/>
  <c r="D42" i="2"/>
  <c r="D43" i="2"/>
  <c r="CO44" i="1" s="1"/>
  <c r="L44" i="1" s="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V22" i="2"/>
  <c r="H22" i="2" s="1"/>
  <c r="AT23" i="1" s="1"/>
  <c r="T22" i="2"/>
  <c r="S22" i="2"/>
  <c r="R22" i="2"/>
  <c r="Q22" i="2"/>
  <c r="O22" i="2"/>
  <c r="N22" i="2"/>
  <c r="N23" i="1" s="1"/>
  <c r="M22" i="2"/>
  <c r="M23" i="1" s="1"/>
  <c r="I22" i="2"/>
  <c r="V21" i="2"/>
  <c r="H21" i="2" s="1"/>
  <c r="U21" i="2"/>
  <c r="U22" i="1" s="1"/>
  <c r="T21" i="2"/>
  <c r="T22" i="1" s="1"/>
  <c r="S21" i="2"/>
  <c r="R21" i="2"/>
  <c r="Q21" i="2"/>
  <c r="P21" i="2"/>
  <c r="P22" i="1" s="1"/>
  <c r="O21" i="2"/>
  <c r="N21" i="2"/>
  <c r="M21" i="2"/>
  <c r="I21" i="2"/>
  <c r="V20" i="2"/>
  <c r="H20" i="2" s="1"/>
  <c r="AT21" i="1" s="1"/>
  <c r="U20" i="2"/>
  <c r="T20" i="2"/>
  <c r="T21" i="1" s="1"/>
  <c r="S20" i="2"/>
  <c r="R20" i="2"/>
  <c r="P20" i="2"/>
  <c r="O20" i="2"/>
  <c r="O21" i="1" s="1"/>
  <c r="N20" i="2"/>
  <c r="N21" i="1" s="1"/>
  <c r="I20" i="2"/>
  <c r="V19" i="2"/>
  <c r="H19" i="2" s="1"/>
  <c r="U19" i="2"/>
  <c r="U20" i="1" s="1"/>
  <c r="T19" i="2"/>
  <c r="T20" i="1" s="1"/>
  <c r="I19" i="2"/>
  <c r="V18" i="2"/>
  <c r="R18" i="2"/>
  <c r="Q18" i="2"/>
  <c r="M18" i="2"/>
  <c r="P18" i="2"/>
  <c r="P19" i="1" s="1"/>
  <c r="I18" i="2"/>
  <c r="CO19" i="1"/>
  <c r="V17" i="2"/>
  <c r="H17" i="2" s="1"/>
  <c r="AT18" i="1" s="1"/>
  <c r="T17" i="2"/>
  <c r="S17" i="2"/>
  <c r="R17" i="2"/>
  <c r="Q17" i="2"/>
  <c r="Q18" i="1" s="1"/>
  <c r="P17" i="2"/>
  <c r="N17" i="2"/>
  <c r="M17" i="2"/>
  <c r="U17" i="2"/>
  <c r="U18" i="1" s="1"/>
  <c r="I17" i="2"/>
  <c r="V16" i="2"/>
  <c r="H16" i="2" s="1"/>
  <c r="AT17" i="1" s="1"/>
  <c r="U16" i="2"/>
  <c r="U17" i="1" s="1"/>
  <c r="T16" i="2"/>
  <c r="S16" i="2"/>
  <c r="S17" i="1" s="1"/>
  <c r="R16" i="2"/>
  <c r="Q16" i="2"/>
  <c r="P16" i="2"/>
  <c r="P17" i="1" s="1"/>
  <c r="O16" i="2"/>
  <c r="N16" i="2"/>
  <c r="M16" i="2"/>
  <c r="I16" i="2"/>
  <c r="CO17" i="1"/>
  <c r="V15" i="2"/>
  <c r="H15" i="2" s="1"/>
  <c r="AT16" i="1" s="1"/>
  <c r="U15" i="2"/>
  <c r="T15" i="2"/>
  <c r="S15" i="2"/>
  <c r="R15" i="2"/>
  <c r="Q15" i="2"/>
  <c r="P15" i="2"/>
  <c r="P16" i="1" s="1"/>
  <c r="O15" i="2"/>
  <c r="N15" i="2"/>
  <c r="N16" i="1" s="1"/>
  <c r="M15" i="2"/>
  <c r="I15" i="2"/>
  <c r="V14" i="2"/>
  <c r="T14" i="2"/>
  <c r="T15" i="1" s="1"/>
  <c r="M14" i="2"/>
  <c r="M15" i="1" s="1"/>
  <c r="S14" i="2"/>
  <c r="S15" i="1" s="1"/>
  <c r="I14" i="2"/>
  <c r="V13" i="2"/>
  <c r="H13" i="2" s="1"/>
  <c r="Q13" i="2"/>
  <c r="P13" i="2"/>
  <c r="P14" i="1" s="1"/>
  <c r="O13" i="2"/>
  <c r="O14" i="1" s="1"/>
  <c r="I13" i="2"/>
  <c r="V12" i="2"/>
  <c r="H12" i="2" s="1"/>
  <c r="U12" i="2"/>
  <c r="U13" i="1" s="1"/>
  <c r="I12" i="2"/>
  <c r="V11" i="2"/>
  <c r="U11" i="2"/>
  <c r="U12" i="1" s="1"/>
  <c r="T11" i="2"/>
  <c r="S11" i="2"/>
  <c r="R11" i="2"/>
  <c r="Q11" i="2"/>
  <c r="P11" i="2"/>
  <c r="P12" i="1" s="1"/>
  <c r="O11" i="2"/>
  <c r="N11" i="2"/>
  <c r="M11" i="2"/>
  <c r="I11" i="2"/>
  <c r="CO12" i="1"/>
  <c r="V10" i="2"/>
  <c r="T10" i="2"/>
  <c r="S10" i="2"/>
  <c r="S11" i="1" s="1"/>
  <c r="R10" i="2"/>
  <c r="Q10" i="2"/>
  <c r="O10" i="2"/>
  <c r="N10" i="2"/>
  <c r="N11" i="1" s="1"/>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P7" i="2"/>
  <c r="N7" i="2"/>
  <c r="M7" i="2"/>
  <c r="M8" i="1" s="1"/>
  <c r="U7" i="2"/>
  <c r="U8" i="1" s="1"/>
  <c r="I7" i="2"/>
  <c r="V6" i="2"/>
  <c r="U6" i="2"/>
  <c r="T6" i="2"/>
  <c r="T7" i="1" s="1"/>
  <c r="Q6" i="2"/>
  <c r="P6" i="2"/>
  <c r="P7" i="1" s="1"/>
  <c r="O6" i="2"/>
  <c r="N6" i="2"/>
  <c r="M6" i="2"/>
  <c r="M7" i="1" s="1"/>
  <c r="S6" i="2"/>
  <c r="S7" i="1" s="1"/>
  <c r="I6" i="2"/>
  <c r="CO7" i="1"/>
  <c r="V5" i="2"/>
  <c r="Q5" i="2"/>
  <c r="Q6" i="1" s="1"/>
  <c r="P5" i="2"/>
  <c r="M5" i="2"/>
  <c r="M6" i="1" s="1"/>
  <c r="O5" i="2"/>
  <c r="O6" i="1" s="1"/>
  <c r="I5" i="2"/>
  <c r="V4" i="2"/>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A42" i="1"/>
  <c r="Z42" i="1"/>
  <c r="Y42" i="1"/>
  <c r="X42" i="1"/>
  <c r="W42" i="1"/>
  <c r="S42" i="1"/>
  <c r="Q42" i="1"/>
  <c r="J42" i="1"/>
  <c r="I42" i="1"/>
  <c r="H42" i="1"/>
  <c r="G42" i="1"/>
  <c r="E42" i="1"/>
  <c r="D42" i="1"/>
  <c r="C42" i="1"/>
  <c r="B42" i="1"/>
  <c r="A42" i="1"/>
  <c r="FM41" i="1"/>
  <c r="FJ41" i="1"/>
  <c r="FI41" i="1"/>
  <c r="FH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I41" i="1"/>
  <c r="AA41" i="1"/>
  <c r="Z41" i="1"/>
  <c r="Y41" i="1"/>
  <c r="X41" i="1"/>
  <c r="W41" i="1"/>
  <c r="S41" i="1"/>
  <c r="R41" i="1"/>
  <c r="Q41" i="1"/>
  <c r="P41" i="1"/>
  <c r="N41" i="1"/>
  <c r="M41" i="1"/>
  <c r="J41" i="1"/>
  <c r="I41" i="1"/>
  <c r="H41" i="1"/>
  <c r="G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M30" i="1"/>
  <c r="FJ30" i="1"/>
  <c r="FI30" i="1"/>
  <c r="FH30" i="1"/>
  <c r="FE30" i="1"/>
  <c r="EV30" i="1"/>
  <c r="ES30" i="1"/>
  <c r="EI30" i="1"/>
  <c r="DY30" i="1"/>
  <c r="DP30" i="1"/>
  <c r="DO30" i="1"/>
  <c r="DA30" i="1"/>
  <c r="CZ30" i="1"/>
  <c r="CU30" i="1"/>
  <c r="CT30" i="1"/>
  <c r="CS30" i="1"/>
  <c r="CR30" i="1"/>
  <c r="CQ30" i="1"/>
  <c r="CP30" i="1"/>
  <c r="CO30" i="1"/>
  <c r="L30" i="1" s="1"/>
  <c r="CL30" i="1"/>
  <c r="CK30" i="1"/>
  <c r="CJ30" i="1"/>
  <c r="CI30" i="1"/>
  <c r="CH30" i="1"/>
  <c r="CG30" i="1"/>
  <c r="BH30" i="1"/>
  <c r="BG30" i="1"/>
  <c r="BF30" i="1"/>
  <c r="BE30" i="1"/>
  <c r="AV30" i="1"/>
  <c r="AI30" i="1"/>
  <c r="AB30" i="1"/>
  <c r="AA30" i="1"/>
  <c r="Z30" i="1"/>
  <c r="Y30" i="1"/>
  <c r="X30" i="1"/>
  <c r="W30" i="1"/>
  <c r="S30" i="1"/>
  <c r="R30" i="1"/>
  <c r="P30" i="1"/>
  <c r="N30" i="1"/>
  <c r="M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E29" i="1"/>
  <c r="D29" i="1"/>
  <c r="C29" i="1"/>
  <c r="B29" i="1"/>
  <c r="A29" i="1"/>
  <c r="FM28" i="1"/>
  <c r="FJ28" i="1"/>
  <c r="FI28" i="1"/>
  <c r="FH28" i="1"/>
  <c r="EV28" i="1"/>
  <c r="ES28" i="1"/>
  <c r="EI28" i="1"/>
  <c r="DY28" i="1"/>
  <c r="DP28" i="1"/>
  <c r="DO28" i="1"/>
  <c r="DA28" i="1"/>
  <c r="CZ28" i="1"/>
  <c r="CU28" i="1"/>
  <c r="CT28" i="1"/>
  <c r="CS28" i="1"/>
  <c r="CR28" i="1"/>
  <c r="CQ28" i="1"/>
  <c r="CP28" i="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I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A25" i="1"/>
  <c r="Z25" i="1"/>
  <c r="Y25" i="1"/>
  <c r="X25" i="1"/>
  <c r="W25" i="1"/>
  <c r="T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FE41" i="1" l="1"/>
  <c r="L25" i="1"/>
  <c r="L26" i="1"/>
  <c r="FE31" i="1"/>
  <c r="F29" i="1"/>
  <c r="AK26" i="1"/>
  <c r="AB23" i="1"/>
  <c r="AB25" i="1"/>
  <c r="AM26" i="1"/>
  <c r="AB33" i="1"/>
  <c r="AB39" i="1"/>
  <c r="AK41" i="1"/>
  <c r="AB42" i="1"/>
  <c r="AB7" i="1"/>
  <c r="AB27" i="1"/>
  <c r="AB36" i="1"/>
  <c r="AL41" i="1"/>
  <c r="AB19" i="1"/>
  <c r="AB22" i="1"/>
  <c r="AK25" i="1"/>
  <c r="F39" i="1"/>
  <c r="AM41" i="1"/>
  <c r="AB43" i="1"/>
  <c r="AJ26" i="1"/>
  <c r="AB6" i="1"/>
  <c r="AB21" i="1"/>
  <c r="AB24" i="1"/>
  <c r="AB31" i="1"/>
  <c r="AB34" i="1"/>
  <c r="F41" i="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<sst xmlns="http://schemas.openxmlformats.org/spreadsheetml/2006/main" count="909" uniqueCount="740">
  <si>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</si>
  <si>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</si>
  <si>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</si>
  <si>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</si>
  <si>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</si>
  <si>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</si>
  <si>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</si>
  <si>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</si>
  <si>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</si>
  <si>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</si>
  <si>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</si>
  <si>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</si>
  <si>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</si>
  <si>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</si>
  <si>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</si>
  <si>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</si>
  <si>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</si>
  <si>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</si>
  <si>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</si>
  <si>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</si>
  <si>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</si>
  <si>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</si>
  <si>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</si>
  <si>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</si>
  <si>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</si>
  <si>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</si>
  <si>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</si>
  <si>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</si>
  <si>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</si>
  <si>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</si>
  <si>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</si>
  <si>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</si>
  <si>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</si>
  <si>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</si>
  <si>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</si>
  <si>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</si>
  <si>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</si>
  <si>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</si>
  <si>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</si>
  <si>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</si>
  <si>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</si>
  <si>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</si>
  <si>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</si>
  <si>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</si>
  <si>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</si>
  <si>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</si>
  <si>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</si>
  <si>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</si>
  <si>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</si>
  <si>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</si>
  <si>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</si>
  <si>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</si>
  <si>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</si>
  <si>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</si>
  <si>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</si>
  <si>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</si>
  <si>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</si>
  <si>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</si>
  <si>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</si>
  <si>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</si>
  <si>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</si>
  <si>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</si>
  <si>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</si>
  <si>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</si>
  <si>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</si>
  <si>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</si>
  <si>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</si>
  <si>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</si>
  <si>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</si>
  <si>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</si>
  <si>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</si>
  <si>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</si>
  <si>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</si>
  <si>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</si>
  <si>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</si>
  <si>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</si>
  <si>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</si>
  <si>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</si>
  <si>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</si>
  <si>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</si>
  <si>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</si>
  <si>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</si>
  <si>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</si>
  <si>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</si>
  <si>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</si>
  <si>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</si>
  <si>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</si>
  <si>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</si>
  <si>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</si>
  <si>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</si>
  <si>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</si>
  <si>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</si>
  <si>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</si>
  <si>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</si>
  <si>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</si>
  <si>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</si>
  <si>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</si>
  <si>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</si>
  <si>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</si>
  <si>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</si>
  <si>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</si>
  <si>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</si>
  <si>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</si>
  <si>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</si>
  <si>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</si>
  <si>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</si>
  <si>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</si>
  <si>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</si>
  <si>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</si>
  <si>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</si>
  <si>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</si>
  <si>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</si>
  <si>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</si>
  <si>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</si>
  <si>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</si>
  <si>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</si>
  <si>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</si>
  <si>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</si>
  <si>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</si>
  <si>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</si>
  <si>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</si>
  <si>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</si>
  <si>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</si>
  <si>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</si>
  <si>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</si>
  <si>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</si>
  <si>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</si>
  <si>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</si>
  <si>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</si>
  <si>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</si>
  <si>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</si>
  <si>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</si>
  <si>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</si>
  <si>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</si>
  <si>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</si>
  <si>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</si>
  <si>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</si>
  <si>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</si>
  <si>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</si>
  <si>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</si>
  <si>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</si>
  <si>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</si>
  <si>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</si>
  <si>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</si>
  <si>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</si>
  <si>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</si>
  <si>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</si>
  <si>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</si>
  <si>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</si>
  <si>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</si>
  <si>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</si>
  <si>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</si>
  <si>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</si>
  <si>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</si>
  <si>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</si>
  <si>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</si>
  <si>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</si>
  <si>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</si>
  <si>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</si>
  <si>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</si>
  <si>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</si>
  <si>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</si>
  <si>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</si>
  <si>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</si>
  <si>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</si>
  <si>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</si>
  <si>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</si>
  <si>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</si>
  <si>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</si>
  <si>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</si>
  <si>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</si>
  <si>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</si>
  <si>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</si>
  <si>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</si>
  <si>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</si>
  <si>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</si>
  <si>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</si>
  <si>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</si>
  <si>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</si>
  <si>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</si>
  <si>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</si>
  <si>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</si>
  <si>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</si>
  <si>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</si>
  <si>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</si>
  <si>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</si>
  <si>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</si>
  <si>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</si>
  <si>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</si>
  <si>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</si>
  <si>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</si>
  <si>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</si>
  <si>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</si>
  <si>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</si>
  <si>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</si>
  <si>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</si>
  <si>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</si>
  <si>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</si>
  <si>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</si>
  <si>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</si>
  <si>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</si>
  <si>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</si>
  <si>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</si>
  <si>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</si>
  <si>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</si>
  <si>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</si>
  <si>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</si>
  <si>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</si>
  <si>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</si>
  <si>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</si>
  <si>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</si>
  <si>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</si>
  <si>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</si>
  <si>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</si>
  <si>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</si>
  <si>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</si>
  <si>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</si>
  <si>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</si>
  <si>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</si>
  <si>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</si>
  <si>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</si>
  <si>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</si>
  <si>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</si>
  <si>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</si>
  <si>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</si>
  <si>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</si>
  <si>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</si>
  <si>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</si>
  <si>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</si>
  <si>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</si>
  <si>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</si>
  <si>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</si>
  <si>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</si>
  <si>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</si>
  <si>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</si>
  <si>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</si>
  <si>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</si>
  <si>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</si>
  <si>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</si>
  <si>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</si>
  <si>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</si>
  <si>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</si>
  <si>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</si>
  <si>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</si>
  <si>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</si>
  <si>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</si>
  <si>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</si>
  <si>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</si>
  <si>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</si>
  <si>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</si>
  <si>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</si>
  <si>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</si>
  <si>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</si>
  <si>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</si>
  <si>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</si>
  <si>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</si>
  <si>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</si>
  <si>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</si>
  <si>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</si>
  <si>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</si>
  <si>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</si>
  <si>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</si>
  <si>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</si>
  <si>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</si>
  <si>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</si>
  <si>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</si>
  <si>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</si>
  <si>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</si>
  <si>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</si>
  <si>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</si>
  <si>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</si>
  <si>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</si>
  <si>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</si>
  <si>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</si>
  <si>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</si>
  <si>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</si>
  <si>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</si>
  <si>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</si>
  <si>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</si>
  <si>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</si>
  <si>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</si>
  <si>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</si>
  <si>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</si>
  <si>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</si>
  <si>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</si>
  <si>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</si>
  <si>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</si>
  <si>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</si>
  <si>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</si>
  <si>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</si>
  <si>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</si>
  <si>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</si>
  <si>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</si>
  <si>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</si>
  <si>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</si>
  <si>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</si>
  <si>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</si>
  <si>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</si>
  <si>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</si>
  <si>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</si>
  <si>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</si>
  <si>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</si>
  <si>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</si>
  <si>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</si>
  <si>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</si>
  <si>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</si>
  <si>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</si>
  <si>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</si>
  <si>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</si>
  <si>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</si>
  <si>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</si>
  <si>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</si>
  <si>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</si>
  <si>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</si>
  <si>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</si>
  <si>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</si>
  <si>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</si>
  <si>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</si>
  <si>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</si>
  <si>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</si>
  <si>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</si>
  <si>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</si>
  <si>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</si>
  <si>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</si>
  <si>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</si>
  <si>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</si>
  <si>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</si>
  <si>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</si>
  <si>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</si>
  <si>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</si>
  <si>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</si>
  <si>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</si>
  <si>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</si>
  <si>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</si>
  <si>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</si>
  <si>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</si>
  <si>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</si>
  <si>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</si>
  <si>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</si>
  <si>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</si>
  <si>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</si>
  <si>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</si>
  <si>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</si>
  <si>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</si>
  <si>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</si>
  <si>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</si>
  <si>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</si>
  <si>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</si>
  <si>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</si>
  <si>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</si>
  <si>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</si>
  <si>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</si>
  <si>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</si>
  <si>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</si>
  <si>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</si>
  <si>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</si>
  <si>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</si>
  <si>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</si>
  <si>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</si>
  <si>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</si>
  <si>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</si>
  <si>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</si>
  <si>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</si>
  <si>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</si>
  <si>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</si>
  <si>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</si>
  <si>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</si>
  <si>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</si>
  <si>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</si>
  <si>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</si>
  <si>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</si>
  <si>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</si>
  <si>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</si>
  <si>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</si>
  <si>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</si>
  <si>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</si>
  <si>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</si>
  <si>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</si>
  <si>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</si>
  <si>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</si>
  <si>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</si>
  <si>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</si>
  <si>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</si>
  <si>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</si>
  <si>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</si>
  <si>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</si>
  <si>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</si>
  <si>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</si>
  <si>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</si>
  <si>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</si>
  <si>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</si>
  <si>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</si>
  <si>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</si>
  <si>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</si>
  <si>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</si>
  <si>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</si>
  <si>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</si>
  <si>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</si>
  <si>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</si>
  <si>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</si>
  <si>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</si>
  <si>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</si>
  <si>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</si>
  <si>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</si>
  <si>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</si>
  <si>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</si>
  <si>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</si>
  <si>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</si>
  <si>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</si>
  <si>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</si>
  <si>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</si>
  <si>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</si>
  <si>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</si>
  <si>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</si>
  <si>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</si>
  <si>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</si>
  <si>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</si>
  <si>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</si>
  <si>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</si>
  <si>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</si>
  <si>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</si>
  <si>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</si>
  <si>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</si>
  <si>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</si>
  <si>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</si>
  <si>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</si>
  <si>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</si>
  <si>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</si>
  <si>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</si>
  <si>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</si>
  <si>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</si>
  <si>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</si>
  <si>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</si>
  <si>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</si>
  <si>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</si>
  <si>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</si>
  <si>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</si>
  <si>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</si>
  <si>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</si>
  <si>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</si>
  <si>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</si>
  <si>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</si>
  <si>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</si>
  <si>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</si>
  <si>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</si>
  <si>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</si>
  <si>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</si>
  <si>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</si>
  <si>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</si>
  <si>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</si>
  <si>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</si>
  <si>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</si>
  <si>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</si>
  <si>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</si>
  <si>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</si>
  <si>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</si>
  <si>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</si>
  <si>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</si>
  <si>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</si>
  <si>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</si>
  <si>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</si>
  <si>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</si>
  <si>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</si>
  <si>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</si>
  <si>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</si>
  <si>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</si>
  <si>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</si>
  <si>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</si>
  <si>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</si>
  <si>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</si>
  <si>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</si>
  <si>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</si>
  <si>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</si>
  <si>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</si>
  <si>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</si>
  <si>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</si>
  <si>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</si>
  <si>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</si>
  <si>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</si>
  <si>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</si>
  <si>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</si>
  <si>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</si>
  <si>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</si>
  <si>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</si>
  <si>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</si>
  <si>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</si>
  <si>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</si>
  <si>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</si>
  <si>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</si>
  <si>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</si>
  <si>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</si>
  <si>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</si>
  <si>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</si>
  <si>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</si>
  <si>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</si>
  <si>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</si>
  <si>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</si>
  <si>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</si>
  <si>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</si>
  <si>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</si>
  <si>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</si>
  <si>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</si>
  <si>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</si>
  <si>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</si>
  <si>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</si>
  <si>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</si>
  <si>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</si>
  <si>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</si>
  <si>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</si>
  <si>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</si>
  <si>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</si>
  <si>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</si>
  <si>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</si>
  <si>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</si>
  <si>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</si>
  <si>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</si>
  <si>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</si>
  <si>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</si>
  <si>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</si>
  <si>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</si>
  <si>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</si>
  <si>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</si>
  <si>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</si>
  <si>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</si>
  <si>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</si>
  <si>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</si>
  <si>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</si>
  <si>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</si>
  <si>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</si>
  <si>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</si>
  <si>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</si>
  <si>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</si>
  <si>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</si>
  <si>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</si>
  <si>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</si>
  <si>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</si>
  <si>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</si>
  <si>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</si>
  <si>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</si>
  <si>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</si>
  <si>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</si>
  <si>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</si>
  <si>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</si>
  <si>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</si>
  <si>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</si>
  <si>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</si>
  <si>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</si>
  <si>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</si>
  <si>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</si>
  <si>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</si>
  <si>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</si>
  <si>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</si>
  <si>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</si>
  <si>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</si>
  <si>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</si>
  <si>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</si>
  <si>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</si>
  <si>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</si>
  <si>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</si>
  <si>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</si>
  <si>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</si>
  <si>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</si>
  <si>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</si>
  <si>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</si>
  <si>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</si>
  <si>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</si>
  <si>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</si>
  <si>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</si>
  <si>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</si>
  <si>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</si>
  <si>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</si>
  <si>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</si>
  <si>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</si>
  <si>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</si>
  <si>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</si>
  <si>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</si>
  <si>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</si>
  <si>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</si>
  <si>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</si>
  <si>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</si>
  <si>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</si>
  <si>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</si>
  <si>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</si>
  <si>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</si>
  <si>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</si>
  <si>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</si>
  <si>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</si>
  <si>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</si>
  <si>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</si>
  <si>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</si>
  <si>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</si>
  <si>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</si>
  <si>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</si>
  <si>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</si>
  <si>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</si>
  <si>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</si>
  <si>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</si>
  <si>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</si>
  <si>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</si>
  <si>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</si>
  <si>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</si>
  <si>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</si>
  <si>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</si>
  <si>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</si>
  <si>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</si>
  <si>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</si>
  <si>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</si>
  <si>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</si>
  <si>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</si>
  <si>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</si>
  <si>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</si>
  <si>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</si>
  <si>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</si>
  <si>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</si>
  <si>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</si>
  <si>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</si>
  <si>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</si>
  <si>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</si>
  <si>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</si>
  <si>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</si>
  <si>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</si>
  <si>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</si>
  <si>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</si>
  <si>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</si>
  <si>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</si>
  <si>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</si>
  <si>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</si>
  <si>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</si>
  <si>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</si>
  <si>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</si>
  <si>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</si>
  <si>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</si>
  <si>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</si>
  <si>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</si>
  <si>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</si>
  <si>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</si>
  <si>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</si>
  <si>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</si>
  <si>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</si>
  <si>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</si>
  <si>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</si>
  <si>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</si>
  <si>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</si>
  <si>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</si>
  <si>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</si>
  <si>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</si>
  <si>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</si>
  <si>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</si>
  <si>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</si>
  <si>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</si>
  <si>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</si>
  <si>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</si>
  <si>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</si>
  <si>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</si>
  <si>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</si>
  <si>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</si>
  <si>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</si>
  <si>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</si>
  <si>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</si>
  <si>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</si>
  <si>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</si>
  <si>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</si>
  <si>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</si>
  <si>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</si>
  <si>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</si>
  <si>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</si>
  <si>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</si>
  <si>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</si>
  <si>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</si>
  <si>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</si>
  <si>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</si>
  <si>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</si>
  <si>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</si>
  <si>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</si>
  <si>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</si>
  <si>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</si>
  <si>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</si>
  <si>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</si>
  <si>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</si>
  <si>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</si>
  <si>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</si>
  <si>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</si>
  <si>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</si>
  <si>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</si>
  <si>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</si>
  <si>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</si>
  <si>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</si>
  <si>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</si>
  <si>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</si>
  <si>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</si>
  <si>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</si>
  <si>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</si>
  <si>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</si>
  <si>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</si>
  <si>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</si>
  <si>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</si>
  <si>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</si>
  <si>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</si>
  <si>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</si>
  <si>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</si>
  <si>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</si>
  <si>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</si>
  <si>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</si>
  <si>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</si>
  <si>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</si>
  <si>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</si>
  <si>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</si>
  <si>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</si>
  <si>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</si>
  <si>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</si>
  <si>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</si>
  <si>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</si>
  <si>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</si>
  <si>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</si>
  <si>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</si>
  <si>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</si>
  <si>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</si>
  <si>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</si>
  <si>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</si>
  <si>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</si>
  <si>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</si>
  <si>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</si>
  <si>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</si>
  <si>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</si>
  <si>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</si>
  <si>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</si>
  <si>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</si>
  <si>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</si>
  <si>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</si>
  <si>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</si>
  <si>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</si>
  <si>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</si>
  <si>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</si>
  <si>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</si>
  <si>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</si>
  <si>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</si>
  <si>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</si>
  <si>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RG parent</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</si>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</sst>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8">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9" fillId="0" borderId="0" xfId="0" applyFont="1"/>
    <xf numFmtId="1" fontId="9" fillId="0" borderId="0" xfId="0" applyNumberFormat="1"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738</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739</v>
      </c>
    </row>
    <row r="4" spans="1:193" ht="17" x14ac:dyDescent="0.2">
      <c r="A4" s="1" t="str">
        <f>IF(ISBLANK(Values!E3),"",IF(Values!$B$37="EU","computercomponent","computer"))</f>
        <v>computercomponent</v>
      </c>
      <c r="B4" s="27" t="str">
        <f>Values!B13</f>
        <v>Lenovo T440 RG parent</v>
      </c>
      <c r="C4" s="27" t="s">
        <v>345</v>
      </c>
      <c r="D4" s="28">
        <f>Values!B14</f>
        <v>5714401441991</v>
      </c>
      <c r="E4" s="1" t="s">
        <v>346</v>
      </c>
      <c r="F4" s="27" t="str">
        <f>SUBSTITUTE(Values!B1, "{language}", "") &amp; " " &amp; Values!B3</f>
        <v>vervangend  toetsenbord met achtergrondverlichting voor Lenovo Thinkpad T431 T431S E431 T440 T440P T440S E440 L440 T450 T450S T460 L450 T440E</v>
      </c>
      <c r="G4" s="27" t="s">
        <v>345</v>
      </c>
      <c r="H4" s="1" t="str">
        <f>Values!B16</f>
        <v>computer-keyboards</v>
      </c>
      <c r="I4" s="1" t="str">
        <f>IF(ISBLANK(Values!E3),"","4730574031")</f>
        <v>4730574031</v>
      </c>
      <c r="J4" s="29" t="str">
        <f>Values!B13</f>
        <v>Lenovo T440 RG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c r="FP5" s="62"/>
      <c r="FQ5" s="62"/>
      <c r="FR5" s="62"/>
      <c r="FS5" s="62"/>
      <c r="FT5" s="62"/>
      <c r="FU5" s="62"/>
      <c r="FV5" s="62"/>
      <c r="GK5" s="66"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c r="FP6" s="62"/>
      <c r="FQ6" s="62"/>
      <c r="FR6" s="62"/>
      <c r="FS6" s="62"/>
      <c r="FT6" s="62"/>
      <c r="FU6" s="62"/>
      <c r="FV6" s="62"/>
      <c r="GK6" s="66"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c r="FP7" s="62"/>
      <c r="FQ7" s="62"/>
      <c r="FR7" s="62"/>
      <c r="FS7" s="62"/>
      <c r="FT7" s="62"/>
      <c r="FU7" s="62"/>
      <c r="FV7" s="62"/>
      <c r="GK7" s="66"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c r="FP8" s="62"/>
      <c r="FQ8" s="62"/>
      <c r="FR8" s="62"/>
      <c r="FS8" s="62"/>
      <c r="FT8" s="62"/>
      <c r="FU8" s="62"/>
      <c r="FV8" s="62"/>
      <c r="GK8" s="66"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c r="FP9" s="62"/>
      <c r="FQ9" s="62"/>
      <c r="FR9" s="62"/>
      <c r="FS9" s="62"/>
      <c r="FT9" s="62"/>
      <c r="FU9" s="62"/>
      <c r="FV9" s="62"/>
      <c r="GK9" s="66"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c r="FP10" s="62"/>
      <c r="FQ10" s="62"/>
      <c r="FR10" s="62"/>
      <c r="FS10" s="62"/>
      <c r="FT10" s="62"/>
      <c r="FU10" s="62"/>
      <c r="FV10" s="62"/>
      <c r="GK10" s="66"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c r="FP11" s="62"/>
      <c r="FQ11" s="62"/>
      <c r="FR11" s="62"/>
      <c r="FS11" s="62"/>
      <c r="FT11" s="62"/>
      <c r="FU11" s="62"/>
      <c r="FV11" s="62"/>
      <c r="GK11" s="66"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c r="FP12" s="62"/>
      <c r="FQ12" s="62"/>
      <c r="FR12" s="62"/>
      <c r="FS12" s="62"/>
      <c r="FT12" s="62"/>
      <c r="FU12" s="62"/>
      <c r="FV12" s="62"/>
      <c r="GK12" s="66"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c r="FP13" s="62"/>
      <c r="FQ13" s="62"/>
      <c r="FR13" s="62"/>
      <c r="FS13" s="62"/>
      <c r="FT13" s="62"/>
      <c r="FU13" s="62"/>
      <c r="FV13" s="62"/>
      <c r="GK13" s="66"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c r="FP14" s="62"/>
      <c r="FQ14" s="62"/>
      <c r="FR14" s="62"/>
      <c r="FS14" s="62"/>
      <c r="FT14" s="62"/>
      <c r="FU14" s="62"/>
      <c r="FV14" s="62"/>
      <c r="GK14" s="66"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c r="FP15" s="62"/>
      <c r="FQ15" s="62"/>
      <c r="FR15" s="62"/>
      <c r="FS15" s="62"/>
      <c r="FT15" s="62"/>
      <c r="FU15" s="62"/>
      <c r="FV15" s="62"/>
      <c r="GK15" s="66"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c r="FP16" s="62"/>
      <c r="FQ16" s="62"/>
      <c r="FR16" s="62"/>
      <c r="FS16" s="62"/>
      <c r="FT16" s="62"/>
      <c r="FU16" s="62"/>
      <c r="FV16" s="62"/>
      <c r="GK16" s="66"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c r="FP17" s="62"/>
      <c r="FQ17" s="62"/>
      <c r="FR17" s="62"/>
      <c r="FS17" s="62"/>
      <c r="FT17" s="62"/>
      <c r="FU17" s="62"/>
      <c r="FV17" s="62"/>
      <c r="GK17" s="66"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c r="FP18" s="62"/>
      <c r="FQ18" s="62"/>
      <c r="FR18" s="62"/>
      <c r="FS18" s="62"/>
      <c r="FT18" s="62"/>
      <c r="FU18" s="62"/>
      <c r="FV18" s="62"/>
      <c r="GK18" s="66"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c r="FP19" s="62"/>
      <c r="FQ19" s="62"/>
      <c r="FR19" s="62"/>
      <c r="FS19" s="62"/>
      <c r="FT19" s="62"/>
      <c r="FU19" s="62"/>
      <c r="FV19" s="62"/>
      <c r="GK19" s="66"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c r="FP20" s="62"/>
      <c r="FQ20" s="62"/>
      <c r="FR20" s="62"/>
      <c r="FS20" s="62"/>
      <c r="FT20" s="62"/>
      <c r="FU20" s="62"/>
      <c r="FV20" s="62"/>
      <c r="GK20" s="66"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c r="FP21" s="62"/>
      <c r="FQ21" s="62"/>
      <c r="FR21" s="62"/>
      <c r="FS21" s="62"/>
      <c r="FT21" s="62"/>
      <c r="FU21" s="62"/>
      <c r="FV21" s="62"/>
      <c r="GK21" s="66"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c r="FP22" s="62"/>
      <c r="FQ22" s="62"/>
      <c r="FR22" s="62"/>
      <c r="FS22" s="62"/>
      <c r="FT22" s="62"/>
      <c r="FU22" s="62"/>
      <c r="FV22" s="62"/>
      <c r="GK22" s="66"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c r="FP23" s="62"/>
      <c r="FQ23" s="62"/>
      <c r="FR23" s="62"/>
      <c r="FS23" s="62"/>
      <c r="FT23" s="62"/>
      <c r="FU23" s="62"/>
      <c r="FV23" s="62"/>
      <c r="FW23" s="1"/>
      <c r="FX23" s="1"/>
      <c r="FY23" s="1"/>
      <c r="FZ23" s="1"/>
      <c r="GA23" s="1"/>
      <c r="GB23" s="1"/>
      <c r="GC23" s="1"/>
      <c r="GD23" s="1"/>
      <c r="GE23" s="1"/>
      <c r="GF23" s="1"/>
      <c r="GG23" s="1"/>
      <c r="GH23" s="1"/>
      <c r="GI23" s="1"/>
      <c r="GJ23" s="1"/>
      <c r="GK23" s="67"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c r="FP24" s="62"/>
      <c r="FQ24" s="62"/>
      <c r="FR24" s="62"/>
      <c r="FS24" s="62"/>
      <c r="FT24" s="62"/>
      <c r="FU24" s="62"/>
      <c r="FV24" s="62"/>
      <c r="FW24" s="1"/>
      <c r="FX24" s="1"/>
      <c r="FY24" s="1"/>
      <c r="FZ24" s="1"/>
      <c r="GA24" s="1"/>
      <c r="GB24" s="1"/>
      <c r="GC24" s="1"/>
      <c r="GD24" s="1"/>
      <c r="GE24" s="1"/>
      <c r="GF24" s="1"/>
      <c r="GG24" s="1"/>
      <c r="GH24" s="1"/>
      <c r="GI24" s="1"/>
      <c r="GJ24" s="1"/>
      <c r="GK24" s="67" t="str">
        <f>K24</f>
        <v/>
      </c>
    </row>
    <row r="25" spans="1:193" s="35" customFormat="1" ht="17" x14ac:dyDescent="0.2">
      <c r="A25" s="1" t="str">
        <f>IF(ISBLANK(Values!E24),"",IF(Values!$B$37="EU","computercomponent","computer"))</f>
        <v>computercomponent</v>
      </c>
      <c r="B25" s="33" t="str">
        <f>IF(ISBLANK(Values!E24),"",Values!F24)</f>
        <v>Lenovo T440 RG - DE</v>
      </c>
      <c r="C25" s="29" t="str">
        <f>IF(ISBLANK(Values!E24),"","TellusRem")</f>
        <v>TellusRem</v>
      </c>
      <c r="D25" s="28">
        <f>IF(ISBLANK(Values!E24),"",Values!E24)</f>
        <v>5714401441014</v>
      </c>
      <c r="E25" s="1" t="str">
        <f>IF(ISBLANK(Values!E24),"","EAN")</f>
        <v>EAN</v>
      </c>
      <c r="F25" s="27" t="str">
        <f>IF(ISBLANK(Values!E24),"",IF(Values!J24, SUBSTITUTE(Values!$B$1, "{language}", Values!H24) &amp; " " &amp;Values!$B$3, SUBSTITUTE(Values!$B$2, "{language}", Values!$H24) &amp; " " &amp;Values!$B$3))</f>
        <v>vervangend Duitse toetsenbord zonder achtergrondverlichting voor Lenovo Thinkpad T431 T431S E431 T440 T440P T440S E440 L440 T450 T450S T460 L450 T440E</v>
      </c>
      <c r="G25" s="29" t="str">
        <f>IF(ISBLANK(Values!E24),"","TellusRem")</f>
        <v>TellusRem</v>
      </c>
      <c r="H25" s="1" t="str">
        <f>IF(ISBLANK(Values!E24),"",Values!$B$16)</f>
        <v>computer-keyboards</v>
      </c>
      <c r="I25" s="1" t="str">
        <f>IF(ISBLANK(Values!E24),"","4730574031")</f>
        <v>4730574031</v>
      </c>
      <c r="J25" s="31" t="str">
        <f>IF(ISBLANK(Values!E24),"",Values!F24 )</f>
        <v>Lenovo T440 RG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https://raw.githubusercontent.com/PatrickVibild/TellusAmazonPictures/master/pictures/Lenovo/T440/RG/DE/1.jpg</v>
      </c>
      <c r="N25" s="27" t="str">
        <f>IF(ISBLANK(Values!$F24),"",Values!N24)</f>
        <v>https://raw.githubusercontent.com/PatrickVibild/TellusAmazonPictures/master/pictures/Lenovo/T440/RG/DE/2.jpg</v>
      </c>
      <c r="O25" s="27" t="str">
        <f>IF(ISBLANK(Values!$F24),"",Values!O24)</f>
        <v>https://raw.githubusercontent.com/PatrickVibild/TellusAmazonPictures/master/pictures/Lenovo/T440/RG/DE/3.jpg</v>
      </c>
      <c r="P25" s="27" t="str">
        <f>IF(ISBLANK(Values!$F24),"",Values!P24)</f>
        <v>https://raw.githubusercontent.com/PatrickVibild/TellusAmazonPictures/master/pictures/Lenovo/T440/RG/DE/4.jpg</v>
      </c>
      <c r="Q25" s="27" t="str">
        <f>IF(ISBLANK(Values!$F24),"",Values!Q24)</f>
        <v>https://raw.githubusercontent.com/PatrickVibild/TellusAmazonPictures/master/pictures/Lenovo/T440/RG/DE/5.jpg</v>
      </c>
      <c r="R25" s="27" t="str">
        <f>IF(ISBLANK(Values!$F24),"",Values!R24)</f>
        <v>https://raw.githubusercontent.com/PatrickVibild/TellusAmazonPictures/master/pictures/Lenovo/T440/RG/DE/6.jpg</v>
      </c>
      <c r="S25" s="27" t="str">
        <f>IF(ISBLANK(Values!$F24),"",Values!S24)</f>
        <v>https://raw.githubusercontent.com/PatrickVibild/TellusAmazonPictures/master/pictures/Lenovo/T440/RG/DE/7.jpg</v>
      </c>
      <c r="T25" s="27" t="str">
        <f>IF(ISBLANK(Values!$F24),"",Values!T24)</f>
        <v>https://raw.githubusercontent.com/PatrickVibild/TellusAmazonPictures/master/pictures/Lenovo/T440/RG/DE/8.jpg</v>
      </c>
      <c r="U25" s="27" t="str">
        <f>IF(ISBLANK(Values!$F24),"",Values!U24)</f>
        <v>https://raw.githubusercontent.com/PatrickVibild/TellusAmazonPictures/master/pictures/Lenovo/T440/RG/DE/9.jpg</v>
      </c>
      <c r="V25" s="1"/>
      <c r="W25" s="29" t="str">
        <f>IF(ISBLANK(Values!E24),"","Child")</f>
        <v>Child</v>
      </c>
      <c r="X25" s="29" t="str">
        <f>IF(ISBLANK(Values!E24),"",Values!$B$13)</f>
        <v>Lenovo T440 RG parent</v>
      </c>
      <c r="Y25" s="31" t="str">
        <f>IF(ISBLANK(Values!E24),"","Size-Color")</f>
        <v>Size-Color</v>
      </c>
      <c r="Z25" s="29" t="str">
        <f>IF(ISBLANK(Values!E24),"","variation")</f>
        <v>variation</v>
      </c>
      <c r="AA25" s="1" t="str">
        <f>IF(ISBLANK(Values!E24),"",Values!$B$20)</f>
        <v>PartialUpdate</v>
      </c>
      <c r="AB25" s="1" t="str">
        <f>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34" t="str">
        <f>IF(ISBLANK(Values!E24),"",IF(Values!I24,Values!$B$23,Values!$B$33))</f>
        <v>👉 LAYOUT - {flag} {language} zonder achtergrondverlichting.</v>
      </c>
      <c r="AJ25" s="32" t="str">
        <f>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5" s="1" t="str">
        <f>IF(ISBLANK(Values!E24),"",Values!$B$25)</f>
        <v xml:space="preserve">♻️ ECOFRIENDLY PRODUCT - Koop gerenoveerd, KOOP GROEN! Verminder meer dan 80% koolstofdioxide door onze refurbished toetsenborden te kopen, in vergelijking met het aanschaffen van een nieuw toetsenbord! </v>
      </c>
      <c r="AL25" s="1" t="str">
        <f>IF(ISBLANK(Values!E24),"",SUBSTITUTE(SUBSTITUTE(IF(Values!$J24, Values!$B$26, Values!$B$33), "{language}", Values!$H24), "{flag}", INDEX(options!$E$1:$E$20, Values!$V24)))</f>
        <v>👉 LAYOUT - 🇩🇪 Duitse zonder achtergrondverlichting.</v>
      </c>
      <c r="AM25" s="1" t="str">
        <f>SUBSTITUTE(IF(ISBLANK(Values!E24),"",Values!$B$27),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25" s="1"/>
      <c r="AO25" s="1"/>
      <c r="AP25" s="1"/>
      <c r="AQ25" s="1"/>
      <c r="AR25" s="1"/>
      <c r="AS25" s="1"/>
      <c r="AT25" s="27" t="str">
        <f>IF(ISBLANK(Values!E24),"",Values!H24)</f>
        <v>Duitse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c r="FP25" s="62"/>
      <c r="FQ25" s="62"/>
      <c r="FR25" s="62"/>
      <c r="FS25" s="62"/>
      <c r="FT25" s="62"/>
      <c r="FU25" s="62"/>
      <c r="FV25" s="62"/>
      <c r="FW25" s="1"/>
      <c r="FX25" s="1"/>
      <c r="FY25" s="1"/>
      <c r="FZ25" s="1"/>
      <c r="GA25" s="1"/>
      <c r="GB25" s="1"/>
      <c r="GC25" s="1"/>
      <c r="GD25" s="1"/>
      <c r="GE25" s="1"/>
      <c r="GF25" s="1"/>
      <c r="GG25" s="1"/>
      <c r="GH25" s="1"/>
      <c r="GI25" s="1"/>
      <c r="GJ25" s="1"/>
      <c r="GK25" s="67" t="str">
        <f>K25</f>
        <v/>
      </c>
    </row>
    <row r="26" spans="1:193" s="35" customFormat="1" ht="16" x14ac:dyDescent="0.2">
      <c r="A26" s="1" t="str">
        <f>IF(ISBLANK(Values!E25),"",IF(Values!$B$37="EU","computercomponent","computer"))</f>
        <v>computercomponent</v>
      </c>
      <c r="B26" s="33" t="str">
        <f>IF(ISBLANK(Values!E25),"",Values!F25)</f>
        <v>Lenovo T440 RG - FR</v>
      </c>
      <c r="C26" s="29" t="str">
        <f>IF(ISBLANK(Values!E25),"","TellusRem")</f>
        <v>TellusRem</v>
      </c>
      <c r="D26" s="28">
        <f>IF(ISBLANK(Values!E25),"",Values!E25)</f>
        <v>5714401441021</v>
      </c>
      <c r="E26" s="1" t="str">
        <f>IF(ISBLANK(Values!E25),"","EAN")</f>
        <v>EAN</v>
      </c>
      <c r="F26" s="27" t="str">
        <f>IF(ISBLANK(Values!E25),"",IF(Values!J25, SUBSTITUTE(Values!$B$1, "{language}", Values!H25) &amp; " " &amp;Values!$B$3, SUBSTITUTE(Values!$B$2, "{language}", Values!$H25) &amp; " " &amp;Values!$B$3))</f>
        <v>vervangend Frans toetsenbord zonder achtergrondverlichting voor Lenovo Thinkpad T431 T431S E431 T440 T440P T440S E440 L440 T450 T450S T460 L450 T440E</v>
      </c>
      <c r="G26" s="29" t="str">
        <f>IF(ISBLANK(Values!E25),"","TellusRem")</f>
        <v>TellusRem</v>
      </c>
      <c r="H26" s="1" t="str">
        <f>IF(ISBLANK(Values!E25),"",Values!$B$16)</f>
        <v>computer-keyboards</v>
      </c>
      <c r="I26" s="1" t="str">
        <f>IF(ISBLANK(Values!E25),"","4730574031")</f>
        <v>4730574031</v>
      </c>
      <c r="J26" s="31" t="str">
        <f>IF(ISBLANK(Values!E25),"",Values!F25 )</f>
        <v>Lenovo T440 RG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https://raw.githubusercontent.com/PatrickVibild/TellusAmazonPictures/master/pictures/Lenovo/T440/RG/FR/1.jpg</v>
      </c>
      <c r="N26" s="27" t="str">
        <f>IF(ISBLANK(Values!$F25),"",Values!N25)</f>
        <v>https://raw.githubusercontent.com/PatrickVibild/TellusAmazonPictures/master/pictures/Lenovo/T440/RG/FR/2.jpg</v>
      </c>
      <c r="O26" s="27" t="str">
        <f>IF(ISBLANK(Values!$F25),"",Values!O25)</f>
        <v>https://raw.githubusercontent.com/PatrickVibild/TellusAmazonPictures/master/pictures/Lenovo/T440/RG/FR/3.jpg</v>
      </c>
      <c r="P26" s="27" t="str">
        <f>IF(ISBLANK(Values!$F25),"",Values!P25)</f>
        <v>https://raw.githubusercontent.com/PatrickVibild/TellusAmazonPictures/master/pictures/Lenovo/T440/RG/FR/4.jpg</v>
      </c>
      <c r="Q26" s="27" t="str">
        <f>IF(ISBLANK(Values!$F25),"",Values!Q25)</f>
        <v>https://raw.githubusercontent.com/PatrickVibild/TellusAmazonPictures/master/pictures/Lenovo/T440/RG/FR/5.jpg</v>
      </c>
      <c r="R26" s="27" t="str">
        <f>IF(ISBLANK(Values!$F25),"",Values!R25)</f>
        <v>https://raw.githubusercontent.com/PatrickVibild/TellusAmazonPictures/master/pictures/Lenovo/T440/RG/FR/6.jpg</v>
      </c>
      <c r="S26" s="27" t="str">
        <f>IF(ISBLANK(Values!$F25),"",Values!S25)</f>
        <v>https://raw.githubusercontent.com/PatrickVibild/TellusAmazonPictures/master/pictures/Lenovo/T440/RG/FR/7.jpg</v>
      </c>
      <c r="T26" s="27" t="str">
        <f>IF(ISBLANK(Values!$F25),"",Values!T25)</f>
        <v>https://raw.githubusercontent.com/PatrickVibild/TellusAmazonPictures/master/pictures/Lenovo/T440/RG/FR/8.jpg</v>
      </c>
      <c r="U26" s="27" t="str">
        <f>IF(ISBLANK(Values!$F25),"",Values!U25)</f>
        <v>https://raw.githubusercontent.com/PatrickVibild/TellusAmazonPictures/master/pictures/Lenovo/T440/RG/FR/9.jpg</v>
      </c>
      <c r="V26" s="1"/>
      <c r="W26" s="29" t="str">
        <f>IF(ISBLANK(Values!E25),"","Child")</f>
        <v>Child</v>
      </c>
      <c r="X26" s="29" t="str">
        <f>IF(ISBLANK(Values!E25),"",Values!$B$13)</f>
        <v>Lenovo T440 RG parent</v>
      </c>
      <c r="Y26" s="31" t="str">
        <f>IF(ISBLANK(Values!E25),"","Size-Color")</f>
        <v>Size-Color</v>
      </c>
      <c r="Z26" s="29" t="str">
        <f>IF(ISBLANK(Values!E25),"","variation")</f>
        <v>variation</v>
      </c>
      <c r="AA26" s="1" t="str">
        <f>IF(ISBLANK(Values!E25),"",Values!$B$20)</f>
        <v>PartialUpdate</v>
      </c>
      <c r="AB26" s="1" t="str">
        <f>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34" t="str">
        <f>IF(ISBLANK(Values!E25),"",IF(Values!I25,Values!$B$23,Values!$B$33))</f>
        <v>👉 LAYOUT - {flag} {language} zonder achtergrondverlichting.</v>
      </c>
      <c r="AJ26" s="32" t="str">
        <f>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6" s="1" t="str">
        <f>IF(ISBLANK(Values!E25),"",Values!$B$25)</f>
        <v xml:space="preserve">♻️ ECOFRIENDLY PRODUCT - Koop gerenoveerd, KOOP GROEN! Verminder meer dan 80% koolstofdioxide door onze refurbished toetsenborden te kopen, in vergelijking met het aanschaffen van een nieuw toetsenbord! </v>
      </c>
      <c r="AL26" s="1" t="str">
        <f>IF(ISBLANK(Values!E25),"",SUBSTITUTE(SUBSTITUTE(IF(Values!$J25, Values!$B$26, Values!$B$33), "{language}", Values!$H25), "{flag}", INDEX(options!$E$1:$E$20, Values!$V25)))</f>
        <v>👉 LAYOUT - 🇫🇷 Frans zonder achtergrondverlichting.</v>
      </c>
      <c r="AM26" s="1" t="str">
        <f>SUBSTITUTE(IF(ISBLANK(Values!E25),"",Values!$B$27),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26" s="1"/>
      <c r="AO26" s="1"/>
      <c r="AP26" s="1"/>
      <c r="AQ26" s="1"/>
      <c r="AR26" s="1"/>
      <c r="AS26" s="1"/>
      <c r="AT26" s="27" t="str">
        <f>IF(ISBLANK(Values!E25),"",Values!H25)</f>
        <v>Frans</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c r="FP26" s="62"/>
      <c r="FQ26" s="62"/>
      <c r="FR26" s="62"/>
      <c r="FS26" s="62"/>
      <c r="FT26" s="62"/>
      <c r="FU26" s="62"/>
      <c r="FV26" s="62"/>
      <c r="FW26" s="1"/>
      <c r="FX26" s="1"/>
      <c r="FY26" s="1"/>
      <c r="FZ26" s="1"/>
      <c r="GA26" s="1"/>
      <c r="GB26" s="1"/>
      <c r="GC26" s="1"/>
      <c r="GD26" s="1"/>
      <c r="GE26" s="1"/>
      <c r="GF26" s="1"/>
      <c r="GG26" s="1"/>
      <c r="GH26" s="1"/>
      <c r="GI26" s="1"/>
      <c r="GJ26" s="1"/>
      <c r="GK26" s="67" t="str">
        <f>K26</f>
        <v/>
      </c>
    </row>
    <row r="27" spans="1:193" s="35" customFormat="1" ht="16" x14ac:dyDescent="0.2">
      <c r="A27" s="1" t="str">
        <f>IF(ISBLANK(Values!E26),"",IF(Values!$B$37="EU","computercomponent","computer"))</f>
        <v>computercomponent</v>
      </c>
      <c r="B27" s="33" t="str">
        <f>IF(ISBLANK(Values!E26),"",Values!F26)</f>
        <v>Lenovo T440 RG - IT</v>
      </c>
      <c r="C27" s="29" t="str">
        <f>IF(ISBLANK(Values!E26),"","TellusRem")</f>
        <v>TellusRem</v>
      </c>
      <c r="D27" s="28">
        <f>IF(ISBLANK(Values!E26),"",Values!E26)</f>
        <v>5714401441038</v>
      </c>
      <c r="E27" s="1" t="str">
        <f>IF(ISBLANK(Values!E26),"","EAN")</f>
        <v>EAN</v>
      </c>
      <c r="F27" s="27" t="str">
        <f>IF(ISBLANK(Values!E26),"",IF(Values!J26, SUBSTITUTE(Values!$B$1, "{language}", Values!H26) &amp; " " &amp;Values!$B$3, SUBSTITUTE(Values!$B$2, "{language}", Values!$H26) &amp; " " &amp;Values!$B$3))</f>
        <v>vervangend Italiaans toetsenbord zonder achtergrondverlichting voor Lenovo Thinkpad T431 T431S E431 T440 T440P T440S E440 L440 T450 T450S T460 L450 T440E</v>
      </c>
      <c r="G27" s="29" t="str">
        <f>IF(ISBLANK(Values!E26),"","TellusRem")</f>
        <v>TellusRem</v>
      </c>
      <c r="H27" s="1" t="str">
        <f>IF(ISBLANK(Values!E26),"",Values!$B$16)</f>
        <v>computer-keyboards</v>
      </c>
      <c r="I27" s="1" t="str">
        <f>IF(ISBLANK(Values!E26),"","4730574031")</f>
        <v>4730574031</v>
      </c>
      <c r="J27" s="31" t="str">
        <f>IF(ISBLANK(Values!E26),"",Values!F26 )</f>
        <v>Lenovo T440 RG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https://raw.githubusercontent.com/PatrickVibild/TellusAmazonPictures/master/pictures/Lenovo/T440/RG/IT/1.jpg</v>
      </c>
      <c r="N27" s="27" t="str">
        <f>IF(ISBLANK(Values!$F26),"",Values!N26)</f>
        <v>https://raw.githubusercontent.com/PatrickVibild/TellusAmazonPictures/master/pictures/Lenovo/T440/RG/IT/2.jpg</v>
      </c>
      <c r="O27" s="27" t="str">
        <f>IF(ISBLANK(Values!$F26),"",Values!O26)</f>
        <v>https://raw.githubusercontent.com/PatrickVibild/TellusAmazonPictures/master/pictures/Lenovo/T440/RG/IT/3.jpg</v>
      </c>
      <c r="P27" s="27" t="str">
        <f>IF(ISBLANK(Values!$F26),"",Values!P26)</f>
        <v>https://raw.githubusercontent.com/PatrickVibild/TellusAmazonPictures/master/pictures/Lenovo/T440/RG/IT/4.jpg</v>
      </c>
      <c r="Q27" s="27" t="str">
        <f>IF(ISBLANK(Values!$F26),"",Values!Q26)</f>
        <v>https://raw.githubusercontent.com/PatrickVibild/TellusAmazonPictures/master/pictures/Lenovo/T440/RG/IT/5.jpg</v>
      </c>
      <c r="R27" s="27" t="str">
        <f>IF(ISBLANK(Values!$F26),"",Values!R26)</f>
        <v>https://raw.githubusercontent.com/PatrickVibild/TellusAmazonPictures/master/pictures/Lenovo/T440/RG/IT/6.jpg</v>
      </c>
      <c r="S27" s="27" t="str">
        <f>IF(ISBLANK(Values!$F26),"",Values!S26)</f>
        <v>https://raw.githubusercontent.com/PatrickVibild/TellusAmazonPictures/master/pictures/Lenovo/T440/RG/IT/7.jpg</v>
      </c>
      <c r="T27" s="27" t="str">
        <f>IF(ISBLANK(Values!$F26),"",Values!T26)</f>
        <v>https://raw.githubusercontent.com/PatrickVibild/TellusAmazonPictures/master/pictures/Lenovo/T440/RG/IT/8.jpg</v>
      </c>
      <c r="U27" s="27" t="str">
        <f>IF(ISBLANK(Values!$F26),"",Values!U26)</f>
        <v>https://raw.githubusercontent.com/PatrickVibild/TellusAmazonPictures/master/pictures/Lenovo/T440/RG/IT/9.jpg</v>
      </c>
      <c r="V27" s="1"/>
      <c r="W27" s="29" t="str">
        <f>IF(ISBLANK(Values!E26),"","Child")</f>
        <v>Child</v>
      </c>
      <c r="X27" s="29" t="str">
        <f>IF(ISBLANK(Values!E26),"",Values!$B$13)</f>
        <v>Lenovo T440 RG parent</v>
      </c>
      <c r="Y27" s="31" t="str">
        <f>IF(ISBLANK(Values!E26),"","Size-Color")</f>
        <v>Size-Color</v>
      </c>
      <c r="Z27" s="29" t="str">
        <f>IF(ISBLANK(Values!E26),"","variation")</f>
        <v>variation</v>
      </c>
      <c r="AA27" s="1" t="str">
        <f>IF(ISBLANK(Values!E26),"",Values!$B$20)</f>
        <v>PartialUpdate</v>
      </c>
      <c r="AB27" s="1" t="str">
        <f>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34" t="str">
        <f>IF(ISBLANK(Values!E26),"",IF(Values!I26,Values!$B$23,Values!$B$33))</f>
        <v>👉 LAYOUT - {flag} {language} zonder achtergrondverlichting.</v>
      </c>
      <c r="AJ27" s="32" t="str">
        <f>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7" s="1" t="str">
        <f>IF(ISBLANK(Values!E26),"",Values!$B$25)</f>
        <v xml:space="preserve">♻️ ECOFRIENDLY PRODUCT - Koop gerenoveerd, KOOP GROEN! Verminder meer dan 80% koolstofdioxide door onze refurbished toetsenborden te kopen, in vergelijking met het aanschaffen van een nieuw toetsenbord! </v>
      </c>
      <c r="AL27" s="1" t="str">
        <f>IF(ISBLANK(Values!E26),"",SUBSTITUTE(SUBSTITUTE(IF(Values!$J26, Values!$B$26, Values!$B$33), "{language}", Values!$H26), "{flag}", INDEX(options!$E$1:$E$20, Values!$V26)))</f>
        <v>👉 LAYOUT - 🇮🇹 Italiaans zonder achtergrondverlichting.</v>
      </c>
      <c r="AM27" s="1" t="str">
        <f>SUBSTITUTE(IF(ISBLANK(Values!E26),"",Values!$B$27),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27" s="1"/>
      <c r="AO27" s="1"/>
      <c r="AP27" s="1"/>
      <c r="AQ27" s="1"/>
      <c r="AR27" s="1"/>
      <c r="AS27" s="1"/>
      <c r="AT27" s="27" t="str">
        <f>IF(ISBLANK(Values!E26),"",Values!H26)</f>
        <v>Italiaans</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c r="FP27" s="62"/>
      <c r="FQ27" s="62"/>
      <c r="FR27" s="62"/>
      <c r="FS27" s="62"/>
      <c r="FT27" s="62"/>
      <c r="FU27" s="62"/>
      <c r="FV27" s="62"/>
      <c r="FW27" s="1"/>
      <c r="FX27" s="1"/>
      <c r="FY27" s="1"/>
      <c r="FZ27" s="1"/>
      <c r="GA27" s="1"/>
      <c r="GB27" s="1"/>
      <c r="GC27" s="1"/>
      <c r="GD27" s="1"/>
      <c r="GE27" s="1"/>
      <c r="GF27" s="1"/>
      <c r="GG27" s="1"/>
      <c r="GH27" s="1"/>
      <c r="GI27" s="1"/>
      <c r="GJ27" s="1"/>
      <c r="GK27" s="67" t="str">
        <f>K27</f>
        <v/>
      </c>
    </row>
    <row r="28" spans="1:193" s="35" customFormat="1" ht="16" x14ac:dyDescent="0.2">
      <c r="A28" s="1" t="str">
        <f>IF(ISBLANK(Values!E27),"",IF(Values!$B$37="EU","computercomponent","computer"))</f>
        <v>computercomponent</v>
      </c>
      <c r="B28" s="33" t="str">
        <f>IF(ISBLANK(Values!E27),"",Values!F27)</f>
        <v>Lenovo T440 RG - ES</v>
      </c>
      <c r="C28" s="29" t="str">
        <f>IF(ISBLANK(Values!E27),"","TellusRem")</f>
        <v>TellusRem</v>
      </c>
      <c r="D28" s="28">
        <f>IF(ISBLANK(Values!E27),"",Values!E27)</f>
        <v>5714401441045</v>
      </c>
      <c r="E28" s="1" t="str">
        <f>IF(ISBLANK(Values!E27),"","EAN")</f>
        <v>EAN</v>
      </c>
      <c r="F28" s="27" t="str">
        <f>IF(ISBLANK(Values!E27),"",IF(Values!J27, SUBSTITUTE(Values!$B$1, "{language}", Values!H27) &amp; " " &amp;Values!$B$3, SUBSTITUTE(Values!$B$2, "{language}", Values!$H27) &amp; " " &amp;Values!$B$3))</f>
        <v>vervangend Spaans toetsenbord zonder achtergrondverlichting voor Lenovo Thinkpad T431 T431S E431 T440 T440P T440S E440 L440 T450 T450S T460 L450 T440E</v>
      </c>
      <c r="G28" s="29" t="str">
        <f>IF(ISBLANK(Values!E27),"","TellusRem")</f>
        <v>TellusRem</v>
      </c>
      <c r="H28" s="1" t="str">
        <f>IF(ISBLANK(Values!E27),"",Values!$B$16)</f>
        <v>computer-keyboards</v>
      </c>
      <c r="I28" s="1" t="str">
        <f>IF(ISBLANK(Values!E27),"","4730574031")</f>
        <v>4730574031</v>
      </c>
      <c r="J28" s="31" t="str">
        <f>IF(ISBLANK(Values!E27),"",Values!F27 )</f>
        <v>Lenovo T440 RG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https://raw.githubusercontent.com/PatrickVibild/TellusAmazonPictures/master/pictures/Lenovo/T440/RG/ES/1.jpg</v>
      </c>
      <c r="N28" s="27" t="str">
        <f>IF(ISBLANK(Values!$F27),"",Values!N27)</f>
        <v>https://raw.githubusercontent.com/PatrickVibild/TellusAmazonPictures/master/pictures/Lenovo/T440/RG/ES/2.jpg</v>
      </c>
      <c r="O28" s="27" t="str">
        <f>IF(ISBLANK(Values!$F27),"",Values!O27)</f>
        <v>https://raw.githubusercontent.com/PatrickVibild/TellusAmazonPictures/master/pictures/Lenovo/T440/RG/ES/3.jpg</v>
      </c>
      <c r="P28" s="27" t="str">
        <f>IF(ISBLANK(Values!$F27),"",Values!P27)</f>
        <v>https://raw.githubusercontent.com/PatrickVibild/TellusAmazonPictures/master/pictures/Lenovo/T440/RG/ES/4.jpg</v>
      </c>
      <c r="Q28" s="27" t="str">
        <f>IF(ISBLANK(Values!$F27),"",Values!Q27)</f>
        <v>https://raw.githubusercontent.com/PatrickVibild/TellusAmazonPictures/master/pictures/Lenovo/T440/RG/ES/5.jpg</v>
      </c>
      <c r="R28" s="27" t="str">
        <f>IF(ISBLANK(Values!$F27),"",Values!R27)</f>
        <v>https://raw.githubusercontent.com/PatrickVibild/TellusAmazonPictures/master/pictures/Lenovo/T440/RG/ES/6.jpg</v>
      </c>
      <c r="S28" s="27" t="str">
        <f>IF(ISBLANK(Values!$F27),"",Values!S27)</f>
        <v>https://raw.githubusercontent.com/PatrickVibild/TellusAmazonPictures/master/pictures/Lenovo/T440/RG/ES/7.jpg</v>
      </c>
      <c r="T28" s="27" t="str">
        <f>IF(ISBLANK(Values!$F27),"",Values!T27)</f>
        <v>https://raw.githubusercontent.com/PatrickVibild/TellusAmazonPictures/master/pictures/Lenovo/T440/RG/ES/8.jpg</v>
      </c>
      <c r="U28" s="27" t="str">
        <f>IF(ISBLANK(Values!$F27),"",Values!U27)</f>
        <v>https://raw.githubusercontent.com/PatrickVibild/TellusAmazonPictures/master/pictures/Lenovo/T440/RG/ES/9.jpg</v>
      </c>
      <c r="V28" s="1"/>
      <c r="W28" s="29" t="str">
        <f>IF(ISBLANK(Values!E27),"","Child")</f>
        <v>Child</v>
      </c>
      <c r="X28" s="29" t="str">
        <f>IF(ISBLANK(Values!E27),"",Values!$B$13)</f>
        <v>Lenovo T440 RG parent</v>
      </c>
      <c r="Y28" s="31" t="str">
        <f>IF(ISBLANK(Values!E27),"","Size-Color")</f>
        <v>Size-Color</v>
      </c>
      <c r="Z28" s="29" t="str">
        <f>IF(ISBLANK(Values!E27),"","variation")</f>
        <v>variation</v>
      </c>
      <c r="AA28" s="1" t="str">
        <f>IF(ISBLANK(Values!E27),"",Values!$B$20)</f>
        <v>PartialUpdate</v>
      </c>
      <c r="AB28" s="1" t="str">
        <f>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34" t="str">
        <f>IF(ISBLANK(Values!E27),"",IF(Values!I27,Values!$B$23,Values!$B$33))</f>
        <v>👉 LAYOUT - {flag} {language} zonder achtergrondverlichting.</v>
      </c>
      <c r="AJ28" s="32" t="str">
        <f>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8" s="1" t="str">
        <f>IF(ISBLANK(Values!E27),"",Values!$B$25)</f>
        <v xml:space="preserve">♻️ ECOFRIENDLY PRODUCT - Koop gerenoveerd, KOOP GROEN! Verminder meer dan 80% koolstofdioxide door onze refurbished toetsenborden te kopen, in vergelijking met het aanschaffen van een nieuw toetsenbord! </v>
      </c>
      <c r="AL28" s="1" t="str">
        <f>IF(ISBLANK(Values!E27),"",SUBSTITUTE(SUBSTITUTE(IF(Values!$J27, Values!$B$26, Values!$B$33), "{language}", Values!$H27), "{flag}", INDEX(options!$E$1:$E$20, Values!$V27)))</f>
        <v>👉 LAYOUT - 🇪🇸 Spaans zonder achtergrondverlichting.</v>
      </c>
      <c r="AM28" s="1" t="str">
        <f>SUBSTITUTE(IF(ISBLANK(Values!E27),"",Values!$B$27),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28" s="1"/>
      <c r="AO28" s="1"/>
      <c r="AP28" s="1"/>
      <c r="AQ28" s="1"/>
      <c r="AR28" s="1"/>
      <c r="AS28" s="1"/>
      <c r="AT28" s="27" t="str">
        <f>IF(ISBLANK(Values!E27),"",Values!H27)</f>
        <v>Spaans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c r="FP28" s="62"/>
      <c r="FQ28" s="62"/>
      <c r="FR28" s="62"/>
      <c r="FS28" s="62"/>
      <c r="FT28" s="62"/>
      <c r="FU28" s="62"/>
      <c r="FV28" s="62"/>
      <c r="FW28" s="1"/>
      <c r="FX28" s="1"/>
      <c r="FY28" s="1"/>
      <c r="FZ28" s="1"/>
      <c r="GA28" s="1"/>
      <c r="GB28" s="1"/>
      <c r="GC28" s="1"/>
      <c r="GD28" s="1"/>
      <c r="GE28" s="1"/>
      <c r="GF28" s="1"/>
      <c r="GG28" s="1"/>
      <c r="GH28" s="1"/>
      <c r="GI28" s="1"/>
      <c r="GJ28" s="1"/>
      <c r="GK28" s="67" t="str">
        <f>K28</f>
        <v/>
      </c>
    </row>
    <row r="29" spans="1:193" s="35" customFormat="1" ht="16" x14ac:dyDescent="0.2">
      <c r="A29" s="1" t="str">
        <f>IF(ISBLANK(Values!E28),"",IF(Values!$B$37="EU","computercomponent","computer"))</f>
        <v>computercomponent</v>
      </c>
      <c r="B29" s="33" t="str">
        <f>IF(ISBLANK(Values!E28),"",Values!F28)</f>
        <v>Lenovo T440 RG - UK</v>
      </c>
      <c r="C29" s="29" t="str">
        <f>IF(ISBLANK(Values!E28),"","TellusRem")</f>
        <v>TellusRem</v>
      </c>
      <c r="D29" s="28">
        <f>IF(ISBLANK(Values!E28),"",Values!E28)</f>
        <v>5714401441052</v>
      </c>
      <c r="E29" s="1" t="str">
        <f>IF(ISBLANK(Values!E28),"","EAN")</f>
        <v>EAN</v>
      </c>
      <c r="F29" s="27" t="str">
        <f>IF(ISBLANK(Values!E28),"",IF(Values!J28, SUBSTITUTE(Values!$B$1, "{language}", Values!H28) &amp; " " &amp;Values!$B$3, SUBSTITUTE(Values!$B$2, "{language}", Values!$H28) &amp; " " &amp;Values!$B$3))</f>
        <v>vervangend UK toetsenbord zonder achtergrondverlichting voor Lenovo Thinkpad T431 T431S E431 T440 T440P T440S E440 L440 T450 T450S T460 L450 T440E</v>
      </c>
      <c r="G29" s="29" t="str">
        <f>IF(ISBLANK(Values!E28),"","TellusRem")</f>
        <v>TellusRem</v>
      </c>
      <c r="H29" s="1" t="str">
        <f>IF(ISBLANK(Values!E28),"",Values!$B$16)</f>
        <v>computer-keyboards</v>
      </c>
      <c r="I29" s="1" t="str">
        <f>IF(ISBLANK(Values!E28),"","4730574031")</f>
        <v>4730574031</v>
      </c>
      <c r="J29" s="31" t="str">
        <f>IF(ISBLANK(Values!E28),"",Values!F28 )</f>
        <v>Lenovo T440 RG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https://raw.githubusercontent.com/PatrickVibild/TellusAmazonPictures/master/pictures/Lenovo/T440/RG/UK/1.jpg</v>
      </c>
      <c r="N29" s="27" t="str">
        <f>IF(ISBLANK(Values!$F28),"",Values!N28)</f>
        <v>https://raw.githubusercontent.com/PatrickVibild/TellusAmazonPictures/master/pictures/Lenovo/T440/RG/UK/2.jpg</v>
      </c>
      <c r="O29" s="27" t="str">
        <f>IF(ISBLANK(Values!$F28),"",Values!O28)</f>
        <v>https://raw.githubusercontent.com/PatrickVibild/TellusAmazonPictures/master/pictures/Lenovo/T440/RG/UK/3.jpg</v>
      </c>
      <c r="P29" s="27" t="str">
        <f>IF(ISBLANK(Values!$F28),"",Values!P28)</f>
        <v>https://raw.githubusercontent.com/PatrickVibild/TellusAmazonPictures/master/pictures/Lenovo/T440/RG/UK/4.jpg</v>
      </c>
      <c r="Q29" s="27" t="str">
        <f>IF(ISBLANK(Values!$F28),"",Values!Q28)</f>
        <v>https://raw.githubusercontent.com/PatrickVibild/TellusAmazonPictures/master/pictures/Lenovo/T440/RG/UK/5.jpg</v>
      </c>
      <c r="R29" s="27" t="str">
        <f>IF(ISBLANK(Values!$F28),"",Values!R28)</f>
        <v>https://raw.githubusercontent.com/PatrickVibild/TellusAmazonPictures/master/pictures/Lenovo/T440/RG/UK/6.jpg</v>
      </c>
      <c r="S29" s="27" t="str">
        <f>IF(ISBLANK(Values!$F28),"",Values!S28)</f>
        <v>https://raw.githubusercontent.com/PatrickVibild/TellusAmazonPictures/master/pictures/Lenovo/T440/RG/UK/7.jpg</v>
      </c>
      <c r="T29" s="27" t="str">
        <f>IF(ISBLANK(Values!$F28),"",Values!T28)</f>
        <v>https://raw.githubusercontent.com/PatrickVibild/TellusAmazonPictures/master/pictures/Lenovo/T440/RG/UK/8.jpg</v>
      </c>
      <c r="U29" s="27" t="str">
        <f>IF(ISBLANK(Values!$F28),"",Values!U28)</f>
        <v>https://raw.githubusercontent.com/PatrickVibild/TellusAmazonPictures/master/pictures/Lenovo/T440/RG/UK/9.jpg</v>
      </c>
      <c r="V29" s="1"/>
      <c r="W29" s="29" t="str">
        <f>IF(ISBLANK(Values!E28),"","Child")</f>
        <v>Child</v>
      </c>
      <c r="X29" s="29" t="str">
        <f>IF(ISBLANK(Values!E28),"",Values!$B$13)</f>
        <v>Lenovo T440 RG parent</v>
      </c>
      <c r="Y29" s="31" t="str">
        <f>IF(ISBLANK(Values!E28),"","Size-Color")</f>
        <v>Size-Color</v>
      </c>
      <c r="Z29" s="29" t="str">
        <f>IF(ISBLANK(Values!E28),"","variation")</f>
        <v>variation</v>
      </c>
      <c r="AA29" s="1" t="str">
        <f>IF(ISBLANK(Values!E28),"",Values!$B$20)</f>
        <v>PartialUpdate</v>
      </c>
      <c r="AB29" s="1" t="str">
        <f>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34" t="str">
        <f>IF(ISBLANK(Values!E28),"",IF(Values!I28,Values!$B$23,Values!$B$33))</f>
        <v>👉 LAYOUT - {flag} {language} zonder achtergrondverlichting.</v>
      </c>
      <c r="AJ29" s="32" t="str">
        <f>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9" s="1" t="str">
        <f>IF(ISBLANK(Values!E28),"",Values!$B$25)</f>
        <v xml:space="preserve">♻️ ECOFRIENDLY PRODUCT - Koop gerenoveerd, KOOP GROEN! Verminder meer dan 80% koolstofdioxide door onze refurbished toetsenborden te kopen, in vergelijking met het aanschaffen van een nieuw toetsenbord! </v>
      </c>
      <c r="AL29" s="1" t="str">
        <f>IF(ISBLANK(Values!E28),"",SUBSTITUTE(SUBSTITUTE(IF(Values!$J28, Values!$B$26, Values!$B$33), "{language}", Values!$H28), "{flag}", INDEX(options!$E$1:$E$20, Values!$V28)))</f>
        <v>👉 LAYOUT - 🇬🇧 UK zonder achtergrondverlichting.</v>
      </c>
      <c r="AM29" s="1" t="str">
        <f>SUBSTITUTE(IF(ISBLANK(Values!E28),"",Values!$B$27),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c r="FP29" s="62"/>
      <c r="FQ29" s="62"/>
      <c r="FR29" s="62"/>
      <c r="FS29" s="62"/>
      <c r="FT29" s="62"/>
      <c r="FU29" s="62"/>
      <c r="FV29" s="62"/>
      <c r="FW29" s="1"/>
      <c r="FX29" s="1"/>
      <c r="FY29" s="1"/>
      <c r="FZ29" s="1"/>
      <c r="GA29" s="1"/>
      <c r="GB29" s="1"/>
      <c r="GC29" s="1"/>
      <c r="GD29" s="1"/>
      <c r="GE29" s="1"/>
      <c r="GF29" s="1"/>
      <c r="GG29" s="1"/>
      <c r="GH29" s="1"/>
      <c r="GI29" s="1"/>
      <c r="GJ29" s="1"/>
      <c r="GK29" s="67" t="str">
        <f>K29</f>
        <v/>
      </c>
    </row>
    <row r="30" spans="1:193" s="35" customFormat="1" ht="16" x14ac:dyDescent="0.2">
      <c r="A30" s="1" t="str">
        <f>IF(ISBLANK(Values!E29),"",IF(Values!$B$37="EU","computercomponent","computer"))</f>
        <v>computercomponent</v>
      </c>
      <c r="B30" s="33" t="str">
        <f>IF(ISBLANK(Values!E29),"",Values!F29)</f>
        <v>Lenovo T440 RG - NOR</v>
      </c>
      <c r="C30" s="29" t="str">
        <f>IF(ISBLANK(Values!E29),"","TellusRem")</f>
        <v>TellusRem</v>
      </c>
      <c r="D30" s="28">
        <f>IF(ISBLANK(Values!E29),"",Values!E29)</f>
        <v>5714401441069</v>
      </c>
      <c r="E30" s="1" t="str">
        <f>IF(ISBLANK(Values!E29),"","EAN")</f>
        <v>EAN</v>
      </c>
      <c r="F30" s="27" t="str">
        <f>IF(ISBLANK(Values!E29),"",IF(Values!J29, SUBSTITUTE(Values!$B$1, "{language}", Values!H29) &amp; " " &amp;Values!$B$3, SUBSTITUTE(Values!$B$2, "{language}", Values!$H29) &amp; " " &amp;Values!$B$3))</f>
        <v>vervangend Scandinavisch - Scandinavisch toetsenbord zonder achtergrondverlichting voor Lenovo Thinkpad T431 T431S E431 T440 T440P T440S E440 L440 T450 T450S T460 L450 T440E</v>
      </c>
      <c r="G30" s="29" t="str">
        <f>IF(ISBLANK(Values!E29),"","TellusRem")</f>
        <v>TellusRem</v>
      </c>
      <c r="H30" s="1" t="str">
        <f>IF(ISBLANK(Values!E29),"",Values!$B$16)</f>
        <v>computer-keyboards</v>
      </c>
      <c r="I30" s="1" t="str">
        <f>IF(ISBLANK(Values!E29),"","4730574031")</f>
        <v>4730574031</v>
      </c>
      <c r="J30" s="31" t="str">
        <f>IF(ISBLANK(Values!E29),"",Values!F29 )</f>
        <v>Lenovo T440 RG - NOR</v>
      </c>
      <c r="K30" s="27" t="str">
        <f>IF(IF(ISBLANK(Values!E29),"",IF(Values!J29, Values!$B$4, Values!$B$5))=0,"",IF(ISBLANK(Values!E29),"",IF(Values!J29, Values!$B$4, Values!$B$5)))</f>
        <v/>
      </c>
      <c r="L30" s="27" t="str">
        <f>IF(ISBLANK(Values!E29),"",IF($CO30="DEFAULT", Values!$B$18, ""))</f>
        <v/>
      </c>
      <c r="M30" s="27" t="str">
        <f>IF(ISBLANK(Values!E29),"",Values!$M29)</f>
        <v>https://raw.githubusercontent.com/PatrickVibild/TellusAmazonPictures/master/pictures/Lenovo/T440/RG/NOR/1.jpg</v>
      </c>
      <c r="N30" s="27" t="str">
        <f>IF(ISBLANK(Values!$F29),"",Values!N29)</f>
        <v>https://raw.githubusercontent.com/PatrickVibild/TellusAmazonPictures/master/pictures/Lenovo/T440/RG/NOR/2.jpg</v>
      </c>
      <c r="O30" s="27" t="str">
        <f>IF(ISBLANK(Values!$F29),"",Values!O29)</f>
        <v>https://raw.githubusercontent.com/PatrickVibild/TellusAmazonPictures/master/pictures/Lenovo/T440/RG/NOR/3.jpg</v>
      </c>
      <c r="P30" s="27" t="str">
        <f>IF(ISBLANK(Values!$F29),"",Values!P29)</f>
        <v>https://raw.githubusercontent.com/PatrickVibild/TellusAmazonPictures/master/pictures/Lenovo/T440/RG/NOR/4.jpg</v>
      </c>
      <c r="Q30" s="27" t="str">
        <f>IF(ISBLANK(Values!$F29),"",Values!Q29)</f>
        <v>https://raw.githubusercontent.com/PatrickVibild/TellusAmazonPictures/master/pictures/Lenovo/T440/RG/NOR/5.jpg</v>
      </c>
      <c r="R30" s="27" t="str">
        <f>IF(ISBLANK(Values!$F29),"",Values!R29)</f>
        <v>https://raw.githubusercontent.com/PatrickVibild/TellusAmazonPictures/master/pictures/Lenovo/T440/RG/NOR/6.jpg</v>
      </c>
      <c r="S30" s="27" t="str">
        <f>IF(ISBLANK(Values!$F29),"",Values!S29)</f>
        <v>https://raw.githubusercontent.com/PatrickVibild/TellusAmazonPictures/master/pictures/Lenovo/T440/RG/NOR/7.jpg</v>
      </c>
      <c r="T30" s="27" t="str">
        <f>IF(ISBLANK(Values!$F29),"",Values!T29)</f>
        <v>https://raw.githubusercontent.com/PatrickVibild/TellusAmazonPictures/master/pictures/Lenovo/T440/RG/NOR/8.jpg</v>
      </c>
      <c r="U30" s="27" t="str">
        <f>IF(ISBLANK(Values!$F29),"",Values!U29)</f>
        <v>https://raw.githubusercontent.com/PatrickVibild/TellusAmazonPictures/master/pictures/Lenovo/T440/RG/NOR/9.jpg</v>
      </c>
      <c r="V30" s="1"/>
      <c r="W30" s="29" t="str">
        <f>IF(ISBLANK(Values!E29),"","Child")</f>
        <v>Child</v>
      </c>
      <c r="X30" s="29" t="str">
        <f>IF(ISBLANK(Values!E29),"",Values!$B$13)</f>
        <v>Lenovo T440 RG parent</v>
      </c>
      <c r="Y30" s="31" t="str">
        <f>IF(ISBLANK(Values!E29),"","Size-Color")</f>
        <v>Size-Color</v>
      </c>
      <c r="Z30" s="29" t="str">
        <f>IF(ISBLANK(Values!E29),"","variation")</f>
        <v>variation</v>
      </c>
      <c r="AA30" s="1" t="str">
        <f>IF(ISBLANK(Values!E29),"",Values!$B$20)</f>
        <v>PartialUpdate</v>
      </c>
      <c r="AB30" s="1" t="str">
        <f>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34" t="str">
        <f>IF(ISBLANK(Values!E29),"",IF(Values!I29,Values!$B$23,Values!$B$33))</f>
        <v>👉 LAYOUT - {flag} {language} zonder achtergrondverlichting.</v>
      </c>
      <c r="AJ30" s="32" t="str">
        <f>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0" s="1" t="str">
        <f>IF(ISBLANK(Values!E29),"",Values!$B$25)</f>
        <v xml:space="preserve">♻️ ECOFRIENDLY PRODUCT - Koop gerenoveerd, KOOP GROEN! Verminder meer dan 80% koolstofdioxide door onze refurbished toetsenborden te kopen, in vergelijking met het aanschaffen van een nieuw toetsenbord! </v>
      </c>
      <c r="AL30" s="1" t="str">
        <f>IF(ISBLANK(Values!E29),"",SUBSTITUTE(SUBSTITUTE(IF(Values!$J29, Values!$B$26, Values!$B$33), "{language}", Values!$H29), "{flag}", INDEX(options!$E$1:$E$20, Values!$V29)))</f>
        <v>👉 LAYOUT - 🇸🇪 🇫🇮 🇳🇴 🇩🇰 Scandinavisch - Scandinavisch zonder achtergrondverlichting.</v>
      </c>
      <c r="AM30" s="1" t="str">
        <f>SUBSTITUTE(IF(ISBLANK(Values!E29),"",Values!$B$27),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0" s="1"/>
      <c r="AO30" s="1"/>
      <c r="AP30" s="1"/>
      <c r="AQ30" s="1"/>
      <c r="AR30" s="1"/>
      <c r="AS30" s="1"/>
      <c r="AT30" s="27" t="str">
        <f>IF(ISBLANK(Values!E29),"",Values!H29)</f>
        <v>Scandinavisch - Scandinavisch</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c r="FP30" s="62"/>
      <c r="FQ30" s="62"/>
      <c r="FR30" s="62"/>
      <c r="FS30" s="62"/>
      <c r="FT30" s="62"/>
      <c r="FU30" s="62"/>
      <c r="FV30" s="62"/>
      <c r="FW30" s="1"/>
      <c r="FX30" s="1"/>
      <c r="FY30" s="1"/>
      <c r="FZ30" s="1"/>
      <c r="GA30" s="1"/>
      <c r="GB30" s="1"/>
      <c r="GC30" s="1"/>
      <c r="GD30" s="1"/>
      <c r="GE30" s="1"/>
      <c r="GF30" s="1"/>
      <c r="GG30" s="1"/>
      <c r="GH30" s="1"/>
      <c r="GI30" s="1"/>
      <c r="GJ30" s="1"/>
      <c r="GK30" s="67" t="str">
        <f>K30</f>
        <v/>
      </c>
    </row>
    <row r="31" spans="1:193" s="35" customFormat="1" ht="16" x14ac:dyDescent="0.2">
      <c r="A31" s="1" t="str">
        <f>IF(ISBLANK(Values!E30),"",IF(Values!$B$37="EU","computercomponent","computer"))</f>
        <v>computercomponent</v>
      </c>
      <c r="B31" s="33" t="str">
        <f>IF(ISBLANK(Values!E30),"",Values!F30)</f>
        <v>Lenovo T440 RG - BE</v>
      </c>
      <c r="C31" s="29" t="str">
        <f>IF(ISBLANK(Values!E30),"","TellusRem")</f>
        <v>TellusRem</v>
      </c>
      <c r="D31" s="28">
        <f>IF(ISBLANK(Values!E30),"",Values!E30)</f>
        <v>5714401441076</v>
      </c>
      <c r="E31" s="1" t="str">
        <f>IF(ISBLANK(Values!E30),"","EAN")</f>
        <v>EAN</v>
      </c>
      <c r="F31" s="27" t="str">
        <f>IF(ISBLANK(Values!E30),"",IF(Values!J30, SUBSTITUTE(Values!$B$1, "{language}", Values!H30) &amp; " " &amp;Values!$B$3, SUBSTITUTE(Values!$B$2, "{language}", Values!$H30) &amp; " " &amp;Values!$B$3))</f>
        <v>vervangend Belgisch toetsenbord zonder achtergrondverlichting voor Lenovo Thinkpad T431 T431S E431 T440 T440P T440S E440 L440 T450 T450S T460 L450 T440E</v>
      </c>
      <c r="G31" s="29" t="str">
        <f>IF(ISBLANK(Values!E30),"","TellusRem")</f>
        <v>TellusRem</v>
      </c>
      <c r="H31" s="1" t="str">
        <f>IF(ISBLANK(Values!E30),"",Values!$B$16)</f>
        <v>computer-keyboards</v>
      </c>
      <c r="I31" s="1" t="str">
        <f>IF(ISBLANK(Values!E30),"","4730574031")</f>
        <v>4730574031</v>
      </c>
      <c r="J31" s="31" t="str">
        <f>IF(ISBLANK(Values!E30),"",Values!F30 )</f>
        <v>Lenovo T440 RG - BE</v>
      </c>
      <c r="K31" s="27" t="str">
        <f>IF(IF(ISBLANK(Values!E30),"",IF(Values!J30, Values!$B$4, Values!$B$5))=0,"",IF(ISBLANK(Values!E30),"",IF(Values!J30, Values!$B$4, Values!$B$5)))</f>
        <v/>
      </c>
      <c r="L31" s="27">
        <f>IF(ISBLANK(Values!E30),"",IF($CO31="DEFAULT", Values!$B$18, ""))</f>
        <v>5</v>
      </c>
      <c r="M31" s="27" t="str">
        <f>IF(ISBLANK(Values!E30),"",Values!$M30)</f>
        <v>https://download.lenovo.com/Images/Parts/04Y0830/04Y0830_A.jpg</v>
      </c>
      <c r="N31" s="27" t="str">
        <f>IF(ISBLANK(Values!$F30),"",Values!N30)</f>
        <v>https://download.lenovo.com/Images/Parts/04Y0830/04Y0830_B.jpg</v>
      </c>
      <c r="O31" s="27" t="str">
        <f>IF(ISBLANK(Values!$F30),"",Values!O30)</f>
        <v>https://download.lenovo.com/Images/Parts/04Y0830/04Y0830_details.jpg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T440 RG parent</v>
      </c>
      <c r="Y31" s="31" t="str">
        <f>IF(ISBLANK(Values!E30),"","Size-Color")</f>
        <v>Size-Color</v>
      </c>
      <c r="Z31" s="29" t="str">
        <f>IF(ISBLANK(Values!E30),"","variation")</f>
        <v>variation</v>
      </c>
      <c r="AA31" s="1" t="str">
        <f>IF(ISBLANK(Values!E30),"",Values!$B$20)</f>
        <v>PartialUpdate</v>
      </c>
      <c r="AB31" s="1" t="str">
        <f>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34" t="str">
        <f>IF(ISBLANK(Values!E30),"",IF(Values!I30,Values!$B$23,Values!$B$33))</f>
        <v>👉 LAYOUT - {flag} {language} zonder achtergrondverlichting.</v>
      </c>
      <c r="AJ31" s="32" t="str">
        <f>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1" s="1" t="str">
        <f>IF(ISBLANK(Values!E30),"",Values!$B$25)</f>
        <v xml:space="preserve">♻️ ECOFRIENDLY PRODUCT - Koop gerenoveerd, KOOP GROEN! Verminder meer dan 80% koolstofdioxide door onze refurbished toetsenborden te kopen, in vergelijking met het aanschaffen van een nieuw toetsenbord! </v>
      </c>
      <c r="AL31" s="1" t="str">
        <f>IF(ISBLANK(Values!E30),"",SUBSTITUTE(SUBSTITUTE(IF(Values!$J30, Values!$B$26, Values!$B$33), "{language}", Values!$H30), "{flag}", INDEX(options!$E$1:$E$20, Values!$V30)))</f>
        <v>👉 LAYOUT - 🇧🇪 Belgisch zonder achtergrondverlichting.</v>
      </c>
      <c r="AM31" s="1" t="str">
        <f>SUBSTITUTE(IF(ISBLANK(Values!E30),"",Values!$B$27),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1" s="1"/>
      <c r="AO31" s="1"/>
      <c r="AP31" s="1"/>
      <c r="AQ31" s="1"/>
      <c r="AR31" s="1"/>
      <c r="AS31" s="1"/>
      <c r="AT31" s="27" t="str">
        <f>IF(ISBLANK(Values!E30),"",Values!H30)</f>
        <v>Belgisch</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c r="FP31" s="62"/>
      <c r="FQ31" s="62"/>
      <c r="FR31" s="62"/>
      <c r="FS31" s="62"/>
      <c r="FT31" s="62"/>
      <c r="FU31" s="62"/>
      <c r="FV31" s="62"/>
      <c r="FW31" s="1"/>
      <c r="FX31" s="1"/>
      <c r="FY31" s="1"/>
      <c r="FZ31" s="1"/>
      <c r="GA31" s="1"/>
      <c r="GB31" s="1"/>
      <c r="GC31" s="1"/>
      <c r="GD31" s="1"/>
      <c r="GE31" s="1"/>
      <c r="GF31" s="1"/>
      <c r="GG31" s="1"/>
      <c r="GH31" s="1"/>
      <c r="GI31" s="1"/>
      <c r="GJ31" s="1"/>
      <c r="GK31" s="67" t="str">
        <f>K31</f>
        <v/>
      </c>
    </row>
    <row r="32" spans="1:193" s="35" customFormat="1" ht="16" x14ac:dyDescent="0.2">
      <c r="A32" s="1" t="str">
        <f>IF(ISBLANK(Values!E31),"",IF(Values!$B$37="EU","computercomponent","computer"))</f>
        <v>computercomponent</v>
      </c>
      <c r="B32" s="33" t="str">
        <f>IF(ISBLANK(Values!E31),"",Values!F31)</f>
        <v>Lenovo T440 RG - BG</v>
      </c>
      <c r="C32" s="29" t="str">
        <f>IF(ISBLANK(Values!E31),"","TellusRem")</f>
        <v>TellusRem</v>
      </c>
      <c r="D32" s="28">
        <f>IF(ISBLANK(Values!E31),"",Values!E31)</f>
        <v>5714401441083</v>
      </c>
      <c r="E32" s="1" t="str">
        <f>IF(ISBLANK(Values!E31),"","EAN")</f>
        <v>EAN</v>
      </c>
      <c r="F32" s="27" t="str">
        <f>IF(ISBLANK(Values!E31),"",IF(Values!J31, SUBSTITUTE(Values!$B$1, "{language}", Values!H31) &amp; " " &amp;Values!$B$3, SUBSTITUTE(Values!$B$2, "{language}", Values!$H31) &amp; " " &amp;Values!$B$3))</f>
        <v>vervangend Bulgaars toetsenbord zonder achtergrondverlichting voor Lenovo Thinkpad T431 T431S E431 T440 T440P T440S E440 L440 T450 T450S T460 L450 T440E</v>
      </c>
      <c r="G32" s="29" t="str">
        <f>IF(ISBLANK(Values!E31),"","TellusRem")</f>
        <v>TellusRem</v>
      </c>
      <c r="H32" s="1" t="str">
        <f>IF(ISBLANK(Values!E31),"",Values!$B$16)</f>
        <v>computer-keyboards</v>
      </c>
      <c r="I32" s="1" t="str">
        <f>IF(ISBLANK(Values!E31),"","4730574031")</f>
        <v>4730574031</v>
      </c>
      <c r="J32" s="31" t="str">
        <f>IF(ISBLANK(Values!E31),"",Values!F31 )</f>
        <v>Lenovo T440 RG - BG</v>
      </c>
      <c r="K32" s="27" t="str">
        <f>IF(IF(ISBLANK(Values!E31),"",IF(Values!J31, Values!$B$4, Values!$B$5))=0,"",IF(ISBLANK(Values!E31),"",IF(Values!J31, Values!$B$4, Values!$B$5)))</f>
        <v/>
      </c>
      <c r="L32" s="27">
        <f>IF(ISBLANK(Values!E31),"",IF($CO32="DEFAULT", Values!$B$18, ""))</f>
        <v>5</v>
      </c>
      <c r="M32" s="27" t="str">
        <f>IF(ISBLANK(Values!E31),"",Values!$M31)</f>
        <v>https://download.lenovo.com/Images/Parts/04Y0831/04Y0831_A.jpg</v>
      </c>
      <c r="N32" s="27" t="str">
        <f>IF(ISBLANK(Values!$F31),"",Values!N31)</f>
        <v>https://download.lenovo.com/Images/Parts/04Y0831/04Y0831_B.jpg</v>
      </c>
      <c r="O32" s="27" t="str">
        <f>IF(ISBLANK(Values!$F31),"",Values!O31)</f>
        <v>https://download.lenovo.com/Images/Parts/04Y0831/04Y0831_details.jpg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T440 RG parent</v>
      </c>
      <c r="Y32" s="31" t="str">
        <f>IF(ISBLANK(Values!E31),"","Size-Color")</f>
        <v>Size-Color</v>
      </c>
      <c r="Z32" s="29" t="str">
        <f>IF(ISBLANK(Values!E31),"","variation")</f>
        <v>variation</v>
      </c>
      <c r="AA32" s="1" t="str">
        <f>IF(ISBLANK(Values!E31),"",Values!$B$20)</f>
        <v>PartialUpdate</v>
      </c>
      <c r="AB32" s="1" t="str">
        <f>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34" t="str">
        <f>IF(ISBLANK(Values!E31),"",IF(Values!I31,Values!$B$23,Values!$B$33))</f>
        <v>👉 LAYOUT - {flag} {language} zonder achtergrondverlichting.</v>
      </c>
      <c r="AJ32" s="32" t="str">
        <f>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2" s="1" t="str">
        <f>IF(ISBLANK(Values!E31),"",Values!$B$25)</f>
        <v xml:space="preserve">♻️ ECOFRIENDLY PRODUCT - Koop gerenoveerd, KOOP GROEN! Verminder meer dan 80% koolstofdioxide door onze refurbished toetsenborden te kopen, in vergelijking met het aanschaffen van een nieuw toetsenbord! </v>
      </c>
      <c r="AL32" s="1" t="str">
        <f>IF(ISBLANK(Values!E31),"",SUBSTITUTE(SUBSTITUTE(IF(Values!$J31, Values!$B$26, Values!$B$33), "{language}", Values!$H31), "{flag}", INDEX(options!$E$1:$E$20, Values!$V31)))</f>
        <v>👉 LAYOUT - 🇧🇬 Bulgaars zonder achtergrondverlichting.</v>
      </c>
      <c r="AM32" s="1" t="str">
        <f>SUBSTITUTE(IF(ISBLANK(Values!E31),"",Values!$B$27),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2" s="1"/>
      <c r="AO32" s="1"/>
      <c r="AP32" s="1"/>
      <c r="AQ32" s="1"/>
      <c r="AR32" s="1"/>
      <c r="AS32" s="1"/>
      <c r="AT32" s="27" t="str">
        <f>IF(ISBLANK(Values!E31),"",Values!H31)</f>
        <v>Bulgaars</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c r="FP32" s="62"/>
      <c r="FQ32" s="62"/>
      <c r="FR32" s="62"/>
      <c r="FS32" s="62"/>
      <c r="FT32" s="62"/>
      <c r="FU32" s="62"/>
      <c r="FV32" s="62"/>
      <c r="FW32" s="1"/>
      <c r="FX32" s="1"/>
      <c r="FY32" s="1"/>
      <c r="FZ32" s="1"/>
      <c r="GA32" s="1"/>
      <c r="GB32" s="1"/>
      <c r="GC32" s="1"/>
      <c r="GD32" s="1"/>
      <c r="GE32" s="1"/>
      <c r="GF32" s="1"/>
      <c r="GG32" s="1"/>
      <c r="GH32" s="1"/>
      <c r="GI32" s="1"/>
      <c r="GJ32" s="1"/>
      <c r="GK32" s="67" t="str">
        <f>K32</f>
        <v/>
      </c>
    </row>
    <row r="33" spans="1:193" s="35" customFormat="1" ht="16" x14ac:dyDescent="0.2">
      <c r="A33" s="1" t="str">
        <f>IF(ISBLANK(Values!E32),"",IF(Values!$B$37="EU","computercomponent","computer"))</f>
        <v>computercomponent</v>
      </c>
      <c r="B33" s="33" t="str">
        <f>IF(ISBLANK(Values!E32),"",Values!F32)</f>
        <v>Lenovo T440 RG - CZ</v>
      </c>
      <c r="C33" s="29" t="str">
        <f>IF(ISBLANK(Values!E32),"","TellusRem")</f>
        <v>TellusRem</v>
      </c>
      <c r="D33" s="28">
        <f>IF(ISBLANK(Values!E32),"",Values!E32)</f>
        <v>5714401441090</v>
      </c>
      <c r="E33" s="1" t="str">
        <f>IF(ISBLANK(Values!E32),"","EAN")</f>
        <v>EAN</v>
      </c>
      <c r="F33" s="27" t="str">
        <f>IF(ISBLANK(Values!E32),"",IF(Values!J32, SUBSTITUTE(Values!$B$1, "{language}", Values!H32) &amp; " " &amp;Values!$B$3, SUBSTITUTE(Values!$B$2, "{language}", Values!$H32) &amp; " " &amp;Values!$B$3))</f>
        <v>vervangend Tsjechisch toetsenbord zonder achtergrondverlichting voor Lenovo Thinkpad T431 T431S E431 T440 T440P T440S E440 L440 T450 T450S T460 L450 T440E</v>
      </c>
      <c r="G33" s="29" t="str">
        <f>IF(ISBLANK(Values!E32),"","TellusRem")</f>
        <v>TellusRem</v>
      </c>
      <c r="H33" s="1" t="str">
        <f>IF(ISBLANK(Values!E32),"",Values!$B$16)</f>
        <v>computer-keyboards</v>
      </c>
      <c r="I33" s="1" t="str">
        <f>IF(ISBLANK(Values!E32),"","4730574031")</f>
        <v>4730574031</v>
      </c>
      <c r="J33" s="31" t="str">
        <f>IF(ISBLANK(Values!E32),"",Values!F32 )</f>
        <v>Lenovo T440 RG - CZ</v>
      </c>
      <c r="K33" s="27" t="str">
        <f>IF(IF(ISBLANK(Values!E32),"",IF(Values!J32, Values!$B$4, Values!$B$5))=0,"",IF(ISBLANK(Values!E32),"",IF(Values!J32, Values!$B$4, Values!$B$5)))</f>
        <v/>
      </c>
      <c r="L33" s="27">
        <f>IF(ISBLANK(Values!E32),"",IF($CO33="DEFAULT", Values!$B$18, ""))</f>
        <v>5</v>
      </c>
      <c r="M33" s="27" t="str">
        <f>IF(ISBLANK(Values!E32),"",Values!$M32)</f>
        <v>https://download.lenovo.com/Images/Parts/04Y0832/04Y0832_A.jpg</v>
      </c>
      <c r="N33" s="27" t="str">
        <f>IF(ISBLANK(Values!$F32),"",Values!N32)</f>
        <v>https://download.lenovo.com/Images/Parts/04Y0832/04Y0832_B.jpg</v>
      </c>
      <c r="O33" s="27" t="str">
        <f>IF(ISBLANK(Values!$F32),"",Values!O32)</f>
        <v>https://download.lenovo.com/Images/Parts/04Y0832/04Y0832_details.jpg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T440 RG parent</v>
      </c>
      <c r="Y33" s="31" t="str">
        <f>IF(ISBLANK(Values!E32),"","Size-Color")</f>
        <v>Size-Color</v>
      </c>
      <c r="Z33" s="29" t="str">
        <f>IF(ISBLANK(Values!E32),"","variation")</f>
        <v>variation</v>
      </c>
      <c r="AA33" s="1" t="str">
        <f>IF(ISBLANK(Values!E32),"",Values!$B$20)</f>
        <v>PartialUpdate</v>
      </c>
      <c r="AB33" s="1" t="str">
        <f>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34" t="str">
        <f>IF(ISBLANK(Values!E32),"",IF(Values!I32,Values!$B$23,Values!$B$33))</f>
        <v>👉 LAYOUT - {flag} {language} zonder achtergrondverlichting.</v>
      </c>
      <c r="AJ33" s="32" t="str">
        <f>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3" s="1" t="str">
        <f>IF(ISBLANK(Values!E32),"",Values!$B$25)</f>
        <v xml:space="preserve">♻️ ECOFRIENDLY PRODUCT - Koop gerenoveerd, KOOP GROEN! Verminder meer dan 80% koolstofdioxide door onze refurbished toetsenborden te kopen, in vergelijking met het aanschaffen van een nieuw toetsenbord! </v>
      </c>
      <c r="AL33" s="1" t="str">
        <f>IF(ISBLANK(Values!E32),"",SUBSTITUTE(SUBSTITUTE(IF(Values!$J32, Values!$B$26, Values!$B$33), "{language}", Values!$H32), "{flag}", INDEX(options!$E$1:$E$20, Values!$V32)))</f>
        <v>👉 LAYOUT - 🇨🇿 Tsjechisch zonder achtergrondverlichting.</v>
      </c>
      <c r="AM33" s="1" t="str">
        <f>SUBSTITUTE(IF(ISBLANK(Values!E32),"",Values!$B$27),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3" s="1"/>
      <c r="AO33" s="1"/>
      <c r="AP33" s="1"/>
      <c r="AQ33" s="1"/>
      <c r="AR33" s="1"/>
      <c r="AS33" s="1"/>
      <c r="AT33" s="27" t="str">
        <f>IF(ISBLANK(Values!E32),"",Values!H32)</f>
        <v>Tsjechisch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c r="FP33" s="62"/>
      <c r="FQ33" s="62"/>
      <c r="FR33" s="62"/>
      <c r="FS33" s="62"/>
      <c r="FT33" s="62"/>
      <c r="FU33" s="62"/>
      <c r="FV33" s="62"/>
      <c r="FW33" s="1"/>
      <c r="FX33" s="1"/>
      <c r="FY33" s="1"/>
      <c r="FZ33" s="1"/>
      <c r="GA33" s="1"/>
      <c r="GB33" s="1"/>
      <c r="GC33" s="1"/>
      <c r="GD33" s="1"/>
      <c r="GE33" s="1"/>
      <c r="GF33" s="1"/>
      <c r="GG33" s="1"/>
      <c r="GH33" s="1"/>
      <c r="GI33" s="1"/>
      <c r="GJ33" s="1"/>
      <c r="GK33" s="67" t="str">
        <f>K33</f>
        <v/>
      </c>
    </row>
    <row r="34" spans="1:193" s="35" customFormat="1" ht="16" x14ac:dyDescent="0.2">
      <c r="A34" s="1" t="str">
        <f>IF(ISBLANK(Values!E33),"",IF(Values!$B$37="EU","computercomponent","computer"))</f>
        <v>computercomponent</v>
      </c>
      <c r="B34" s="33" t="str">
        <f>IF(ISBLANK(Values!E33),"",Values!F33)</f>
        <v>Lenovo T440 RG - DK</v>
      </c>
      <c r="C34" s="29" t="str">
        <f>IF(ISBLANK(Values!E33),"","TellusRem")</f>
        <v>TellusRem</v>
      </c>
      <c r="D34" s="28">
        <f>IF(ISBLANK(Values!E33),"",Values!E33)</f>
        <v>5714401441106</v>
      </c>
      <c r="E34" s="1" t="str">
        <f>IF(ISBLANK(Values!E33),"","EAN")</f>
        <v>EAN</v>
      </c>
      <c r="F34" s="27" t="str">
        <f>IF(ISBLANK(Values!E33),"",IF(Values!J33, SUBSTITUTE(Values!$B$1, "{language}", Values!H33) &amp; " " &amp;Values!$B$3, SUBSTITUTE(Values!$B$2, "{language}", Values!$H33) &amp; " " &amp;Values!$B$3))</f>
        <v>vervangend Deens toetsenbord zonder achtergrondverlichting voor Lenovo Thinkpad T431 T431S E431 T440 T440P T440S E440 L440 T450 T450S T460 L450 T440E</v>
      </c>
      <c r="G34" s="29" t="str">
        <f>IF(ISBLANK(Values!E33),"","TellusRem")</f>
        <v>TellusRem</v>
      </c>
      <c r="H34" s="1" t="str">
        <f>IF(ISBLANK(Values!E33),"",Values!$B$16)</f>
        <v>computer-keyboards</v>
      </c>
      <c r="I34" s="1" t="str">
        <f>IF(ISBLANK(Values!E33),"","4730574031")</f>
        <v>4730574031</v>
      </c>
      <c r="J34" s="31" t="str">
        <f>IF(ISBLANK(Values!E33),"",Values!F33 )</f>
        <v>Lenovo T440 RG - DK</v>
      </c>
      <c r="K34" s="27" t="str">
        <f>IF(IF(ISBLANK(Values!E33),"",IF(Values!J33, Values!$B$4, Values!$B$5))=0,"",IF(ISBLANK(Values!E33),"",IF(Values!J33, Values!$B$4, Values!$B$5)))</f>
        <v/>
      </c>
      <c r="L34" s="27">
        <f>IF(ISBLANK(Values!E33),"",IF($CO34="DEFAULT", Values!$B$18, ""))</f>
        <v>5</v>
      </c>
      <c r="M34" s="27" t="str">
        <f>IF(ISBLANK(Values!E33),"",Values!$M33)</f>
        <v>https://download.lenovo.com/Images/Parts/04Y0833/04Y0833_A.jpg</v>
      </c>
      <c r="N34" s="27" t="str">
        <f>IF(ISBLANK(Values!$F33),"",Values!N33)</f>
        <v>https://download.lenovo.com/Images/Parts/04Y0833/04Y0833_B.jpg</v>
      </c>
      <c r="O34" s="27" t="str">
        <f>IF(ISBLANK(Values!$F33),"",Values!O33)</f>
        <v>https://download.lenovo.com/Images/Parts/04Y0833/04Y0833_details.jpg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T440 RG parent</v>
      </c>
      <c r="Y34" s="31" t="str">
        <f>IF(ISBLANK(Values!E33),"","Size-Color")</f>
        <v>Size-Color</v>
      </c>
      <c r="Z34" s="29" t="str">
        <f>IF(ISBLANK(Values!E33),"","variation")</f>
        <v>variation</v>
      </c>
      <c r="AA34" s="1" t="str">
        <f>IF(ISBLANK(Values!E33),"",Values!$B$20)</f>
        <v>PartialUpdate</v>
      </c>
      <c r="AB34" s="1" t="str">
        <f>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34" t="str">
        <f>IF(ISBLANK(Values!E33),"",IF(Values!I33,Values!$B$23,Values!$B$33))</f>
        <v>👉 LAYOUT - {flag} {language} zonder achtergrondverlichting.</v>
      </c>
      <c r="AJ34" s="32" t="str">
        <f>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4" s="1" t="str">
        <f>IF(ISBLANK(Values!E33),"",Values!$B$25)</f>
        <v xml:space="preserve">♻️ ECOFRIENDLY PRODUCT - Koop gerenoveerd, KOOP GROEN! Verminder meer dan 80% koolstofdioxide door onze refurbished toetsenborden te kopen, in vergelijking met het aanschaffen van een nieuw toetsenbord! </v>
      </c>
      <c r="AL34" s="1" t="str">
        <f>IF(ISBLANK(Values!E33),"",SUBSTITUTE(SUBSTITUTE(IF(Values!$J33, Values!$B$26, Values!$B$33), "{language}", Values!$H33), "{flag}", INDEX(options!$E$1:$E$20, Values!$V33)))</f>
        <v>👉 LAYOUT - 🇩🇰 Deens zonder achtergrondverlichting.</v>
      </c>
      <c r="AM34" s="1" t="str">
        <f>SUBSTITUTE(IF(ISBLANK(Values!E33),"",Values!$B$27),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4" s="1"/>
      <c r="AO34" s="1"/>
      <c r="AP34" s="1"/>
      <c r="AQ34" s="1"/>
      <c r="AR34" s="1"/>
      <c r="AS34" s="1"/>
      <c r="AT34" s="27" t="str">
        <f>IF(ISBLANK(Values!E33),"",Values!H33)</f>
        <v>Deens</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c r="FP34" s="62"/>
      <c r="FQ34" s="62"/>
      <c r="FR34" s="62"/>
      <c r="FS34" s="62"/>
      <c r="FT34" s="62"/>
      <c r="FU34" s="62"/>
      <c r="FV34" s="62"/>
      <c r="FW34" s="1"/>
      <c r="FX34" s="1"/>
      <c r="FY34" s="1"/>
      <c r="FZ34" s="1"/>
      <c r="GA34" s="1"/>
      <c r="GB34" s="1"/>
      <c r="GC34" s="1"/>
      <c r="GD34" s="1"/>
      <c r="GE34" s="1"/>
      <c r="GF34" s="1"/>
      <c r="GG34" s="1"/>
      <c r="GH34" s="1"/>
      <c r="GI34" s="1"/>
      <c r="GJ34" s="1"/>
      <c r="GK34" s="67" t="str">
        <f>K34</f>
        <v/>
      </c>
    </row>
    <row r="35" spans="1:193" s="35" customFormat="1" ht="16" x14ac:dyDescent="0.2">
      <c r="A35" s="1" t="str">
        <f>IF(ISBLANK(Values!E34),"",IF(Values!$B$37="EU","computercomponent","computer"))</f>
        <v>computercomponent</v>
      </c>
      <c r="B35" s="33" t="str">
        <f>IF(ISBLANK(Values!E34),"",Values!F34)</f>
        <v>Lenovo T440 RG - HU</v>
      </c>
      <c r="C35" s="29" t="str">
        <f>IF(ISBLANK(Values!E34),"","TellusRem")</f>
        <v>TellusRem</v>
      </c>
      <c r="D35" s="28">
        <f>IF(ISBLANK(Values!E34),"",Values!E34)</f>
        <v>5714401441113</v>
      </c>
      <c r="E35" s="1" t="str">
        <f>IF(ISBLANK(Values!E34),"","EAN")</f>
        <v>EAN</v>
      </c>
      <c r="F35" s="27" t="str">
        <f>IF(ISBLANK(Values!E34),"",IF(Values!J34, SUBSTITUTE(Values!$B$1, "{language}", Values!H34) &amp; " " &amp;Values!$B$3, SUBSTITUTE(Values!$B$2, "{language}", Values!$H34) &amp; " " &amp;Values!$B$3))</f>
        <v>vervangend Hongaars toetsenbord zonder achtergrondverlichting voor Lenovo Thinkpad T431 T431S E431 T440 T440P T440S E440 L440 T450 T450S T460 L450 T440E</v>
      </c>
      <c r="G35" s="29" t="str">
        <f>IF(ISBLANK(Values!E34),"","TellusRem")</f>
        <v>TellusRem</v>
      </c>
      <c r="H35" s="1" t="str">
        <f>IF(ISBLANK(Values!E34),"",Values!$B$16)</f>
        <v>computer-keyboards</v>
      </c>
      <c r="I35" s="1" t="str">
        <f>IF(ISBLANK(Values!E34),"","4730574031")</f>
        <v>4730574031</v>
      </c>
      <c r="J35" s="31" t="str">
        <f>IF(ISBLANK(Values!E34),"",Values!F34 )</f>
        <v>Lenovo T440 RG - HU</v>
      </c>
      <c r="K35" s="27" t="str">
        <f>IF(IF(ISBLANK(Values!E34),"",IF(Values!J34, Values!$B$4, Values!$B$5))=0,"",IF(ISBLANK(Values!E34),"",IF(Values!J34, Values!$B$4, Values!$B$5)))</f>
        <v/>
      </c>
      <c r="L35" s="27">
        <f>IF(ISBLANK(Values!E34),"",IF($CO35="DEFAULT", Values!$B$18, ""))</f>
        <v>5</v>
      </c>
      <c r="M35" s="27" t="str">
        <f>IF(ISBLANK(Values!E34),"",Values!$M34)</f>
        <v>https://download.lenovo.com/Images/Parts/04Y0839/04Y0839_A.jpg</v>
      </c>
      <c r="N35" s="27" t="str">
        <f>IF(ISBLANK(Values!$F34),"",Values!N34)</f>
        <v>https://download.lenovo.com/Images/Parts/04Y0839/04Y0839_B.jpg</v>
      </c>
      <c r="O35" s="27" t="str">
        <f>IF(ISBLANK(Values!$F34),"",Values!O34)</f>
        <v>https://download.lenovo.com/Images/Parts/04Y0839/04Y0839_details.jpg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T440 RG parent</v>
      </c>
      <c r="Y35" s="31" t="str">
        <f>IF(ISBLANK(Values!E34),"","Size-Color")</f>
        <v>Size-Color</v>
      </c>
      <c r="Z35" s="29" t="str">
        <f>IF(ISBLANK(Values!E34),"","variation")</f>
        <v>variation</v>
      </c>
      <c r="AA35" s="1" t="str">
        <f>IF(ISBLANK(Values!E34),"",Values!$B$20)</f>
        <v>PartialUpdate</v>
      </c>
      <c r="AB35" s="1" t="str">
        <f>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34" t="str">
        <f>IF(ISBLANK(Values!E34),"",IF(Values!I34,Values!$B$23,Values!$B$33))</f>
        <v>👉 LAYOUT - {flag} {language} zonder achtergrondverlichting.</v>
      </c>
      <c r="AJ35" s="32" t="str">
        <f>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5" s="1" t="str">
        <f>IF(ISBLANK(Values!E34),"",Values!$B$25)</f>
        <v xml:space="preserve">♻️ ECOFRIENDLY PRODUCT - Koop gerenoveerd, KOOP GROEN! Verminder meer dan 80% koolstofdioxide door onze refurbished toetsenborden te kopen, in vergelijking met het aanschaffen van een nieuw toetsenbord! </v>
      </c>
      <c r="AL35" s="1" t="str">
        <f>IF(ISBLANK(Values!E34),"",SUBSTITUTE(SUBSTITUTE(IF(Values!$J34, Values!$B$26, Values!$B$33), "{language}", Values!$H34), "{flag}", INDEX(options!$E$1:$E$20, Values!$V34)))</f>
        <v>👉 LAYOUT - 🇭🇺 Hongaars zonder achtergrondverlichting.</v>
      </c>
      <c r="AM35" s="1" t="str">
        <f>SUBSTITUTE(IF(ISBLANK(Values!E34),"",Values!$B$27),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5" s="1"/>
      <c r="AO35" s="1"/>
      <c r="AP35" s="1"/>
      <c r="AQ35" s="1"/>
      <c r="AR35" s="1"/>
      <c r="AS35" s="1"/>
      <c r="AT35" s="27" t="str">
        <f>IF(ISBLANK(Values!E34),"",Values!H34)</f>
        <v>Hongaars</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c r="FP35" s="62"/>
      <c r="FQ35" s="62"/>
      <c r="FR35" s="62"/>
      <c r="FS35" s="62"/>
      <c r="FT35" s="62"/>
      <c r="FU35" s="62"/>
      <c r="FV35" s="62"/>
      <c r="FW35" s="1"/>
      <c r="FX35" s="1"/>
      <c r="FY35" s="1"/>
      <c r="FZ35" s="1"/>
      <c r="GA35" s="1"/>
      <c r="GB35" s="1"/>
      <c r="GC35" s="1"/>
      <c r="GD35" s="1"/>
      <c r="GE35" s="1"/>
      <c r="GF35" s="1"/>
      <c r="GG35" s="1"/>
      <c r="GH35" s="1"/>
      <c r="GI35" s="1"/>
      <c r="GJ35" s="1"/>
      <c r="GK35" s="67" t="str">
        <f>K35</f>
        <v/>
      </c>
    </row>
    <row r="36" spans="1:193" s="35" customFormat="1" ht="16" x14ac:dyDescent="0.2">
      <c r="A36" s="1" t="str">
        <f>IF(ISBLANK(Values!E35),"",IF(Values!$B$37="EU","computercomponent","computer"))</f>
        <v>computercomponent</v>
      </c>
      <c r="B36" s="33" t="str">
        <f>IF(ISBLANK(Values!E35),"",Values!F35)</f>
        <v>Lenovo T440 RG - NL</v>
      </c>
      <c r="C36" s="29" t="str">
        <f>IF(ISBLANK(Values!E35),"","TellusRem")</f>
        <v>TellusRem</v>
      </c>
      <c r="D36" s="28">
        <f>IF(ISBLANK(Values!E35),"",Values!E35)</f>
        <v>5714401441120</v>
      </c>
      <c r="E36" s="1" t="str">
        <f>IF(ISBLANK(Values!E35),"","EAN")</f>
        <v>EAN</v>
      </c>
      <c r="F36" s="27" t="str">
        <f>IF(ISBLANK(Values!E35),"",IF(Values!J35, SUBSTITUTE(Values!$B$1, "{language}", Values!H35) &amp; " " &amp;Values!$B$3, SUBSTITUTE(Values!$B$2, "{language}", Values!$H35) &amp; " " &amp;Values!$B$3))</f>
        <v>vervangend Nederlands toetsenbord zonder achtergrondverlichting voor Lenovo Thinkpad T431 T431S E431 T440 T440P T440S E440 L440 T450 T450S T460 L450 T440E</v>
      </c>
      <c r="G36" s="29" t="str">
        <f>IF(ISBLANK(Values!E35),"","TellusRem")</f>
        <v>TellusRem</v>
      </c>
      <c r="H36" s="1" t="str">
        <f>IF(ISBLANK(Values!E35),"",Values!$B$16)</f>
        <v>computer-keyboards</v>
      </c>
      <c r="I36" s="1" t="str">
        <f>IF(ISBLANK(Values!E35),"","4730574031")</f>
        <v>4730574031</v>
      </c>
      <c r="J36" s="31" t="str">
        <f>IF(ISBLANK(Values!E35),"",Values!F35 )</f>
        <v>Lenovo T440 RG - NL</v>
      </c>
      <c r="K36" s="27" t="str">
        <f>IF(IF(ISBLANK(Values!E35),"",IF(Values!J35, Values!$B$4, Values!$B$5))=0,"",IF(ISBLANK(Values!E35),"",IF(Values!J35, Values!$B$4, Values!$B$5)))</f>
        <v/>
      </c>
      <c r="L36" s="27">
        <f>IF(ISBLANK(Values!E35),"",IF($CO36="DEFAULT", Values!$B$18, ""))</f>
        <v>5</v>
      </c>
      <c r="M36" s="27" t="str">
        <f>IF(ISBLANK(Values!E35),"",Values!$M35)</f>
        <v>https://download.lenovo.com/Images/Parts/04Y0881/04Y0881_A.jpg</v>
      </c>
      <c r="N36" s="27" t="str">
        <f>IF(ISBLANK(Values!$F35),"",Values!N35)</f>
        <v>https://download.lenovo.com/Images/Parts/04Y0881/04Y0881_B.jpg</v>
      </c>
      <c r="O36" s="27" t="str">
        <f>IF(ISBLANK(Values!$F35),"",Values!O35)</f>
        <v>https://download.lenovo.com/Images/Parts/04Y0881/04Y0881_details.jpg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T440 RG parent</v>
      </c>
      <c r="Y36" s="31" t="str">
        <f>IF(ISBLANK(Values!E35),"","Size-Color")</f>
        <v>Size-Color</v>
      </c>
      <c r="Z36" s="29" t="str">
        <f>IF(ISBLANK(Values!E35),"","variation")</f>
        <v>variation</v>
      </c>
      <c r="AA36" s="1" t="str">
        <f>IF(ISBLANK(Values!E35),"",Values!$B$20)</f>
        <v>PartialUpdate</v>
      </c>
      <c r="AB36" s="1" t="str">
        <f>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34" t="str">
        <f>IF(ISBLANK(Values!E35),"",IF(Values!I35,Values!$B$23,Values!$B$33))</f>
        <v>👉 LAYOUT - {flag} {language} zonder achtergrondverlichting.</v>
      </c>
      <c r="AJ36" s="32" t="str">
        <f>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6" s="1" t="str">
        <f>IF(ISBLANK(Values!E35),"",Values!$B$25)</f>
        <v xml:space="preserve">♻️ ECOFRIENDLY PRODUCT - Koop gerenoveerd, KOOP GROEN! Verminder meer dan 80% koolstofdioxide door onze refurbished toetsenborden te kopen, in vergelijking met het aanschaffen van een nieuw toetsenbord! </v>
      </c>
      <c r="AL36" s="1" t="str">
        <f>IF(ISBLANK(Values!E35),"",SUBSTITUTE(SUBSTITUTE(IF(Values!$J35, Values!$B$26, Values!$B$33), "{language}", Values!$H35), "{flag}", INDEX(options!$E$1:$E$20, Values!$V35)))</f>
        <v>👉 LAYOUT - 🇳🇱 Nederlands zonder achtergrondverlichting.</v>
      </c>
      <c r="AM36" s="1" t="str">
        <f>SUBSTITUTE(IF(ISBLANK(Values!E35),"",Values!$B$27),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6" s="1"/>
      <c r="AO36" s="1"/>
      <c r="AP36" s="1"/>
      <c r="AQ36" s="1"/>
      <c r="AR36" s="1"/>
      <c r="AS36" s="1"/>
      <c r="AT36" s="27" t="str">
        <f>IF(ISBLANK(Values!E35),"",Values!H35)</f>
        <v>Nederlands</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c r="FP36" s="62"/>
      <c r="FQ36" s="62"/>
      <c r="FR36" s="62"/>
      <c r="FS36" s="62"/>
      <c r="FT36" s="62"/>
      <c r="FU36" s="62"/>
      <c r="FV36" s="62"/>
      <c r="FW36" s="1"/>
      <c r="FX36" s="1"/>
      <c r="FY36" s="1"/>
      <c r="FZ36" s="1"/>
      <c r="GA36" s="1"/>
      <c r="GB36" s="1"/>
      <c r="GC36" s="1"/>
      <c r="GD36" s="1"/>
      <c r="GE36" s="1"/>
      <c r="GF36" s="1"/>
      <c r="GG36" s="1"/>
      <c r="GH36" s="1"/>
      <c r="GI36" s="1"/>
      <c r="GJ36" s="1"/>
      <c r="GK36" s="67" t="str">
        <f>K36</f>
        <v/>
      </c>
    </row>
    <row r="37" spans="1:193" s="35" customFormat="1" ht="16" x14ac:dyDescent="0.2">
      <c r="A37" s="1" t="str">
        <f>IF(ISBLANK(Values!E36),"",IF(Values!$B$37="EU","computercomponent","computer"))</f>
        <v>computercomponent</v>
      </c>
      <c r="B37" s="33" t="str">
        <f>IF(ISBLANK(Values!E36),"",Values!F36)</f>
        <v>Lenovo T440 RG - NO</v>
      </c>
      <c r="C37" s="29" t="str">
        <f>IF(ISBLANK(Values!E36),"","TellusRem")</f>
        <v>TellusRem</v>
      </c>
      <c r="D37" s="28">
        <f>IF(ISBLANK(Values!E36),"",Values!E36)</f>
        <v>5714401441137</v>
      </c>
      <c r="E37" s="1" t="str">
        <f>IF(ISBLANK(Values!E36),"","EAN")</f>
        <v>EAN</v>
      </c>
      <c r="F37" s="27" t="str">
        <f>IF(ISBLANK(Values!E36),"",IF(Values!J36, SUBSTITUTE(Values!$B$1, "{language}", Values!H36) &amp; " " &amp;Values!$B$3, SUBSTITUTE(Values!$B$2, "{language}", Values!$H36) &amp; " " &amp;Values!$B$3))</f>
        <v>vervangend Noors toetsenbord zonder achtergrondverlichting voor Lenovo Thinkpad T431 T431S E431 T440 T440P T440S E440 L440 T450 T450S T460 L450 T440E</v>
      </c>
      <c r="G37" s="29" t="str">
        <f>IF(ISBLANK(Values!E36),"","TellusRem")</f>
        <v>TellusRem</v>
      </c>
      <c r="H37" s="1" t="str">
        <f>IF(ISBLANK(Values!E36),"",Values!$B$16)</f>
        <v>computer-keyboards</v>
      </c>
      <c r="I37" s="1" t="str">
        <f>IF(ISBLANK(Values!E36),"","4730574031")</f>
        <v>4730574031</v>
      </c>
      <c r="J37" s="31" t="str">
        <f>IF(ISBLANK(Values!E36),"",Values!F36 )</f>
        <v>Lenovo T440 RG - NO</v>
      </c>
      <c r="K37" s="27" t="str">
        <f>IF(IF(ISBLANK(Values!E36),"",IF(Values!J36, Values!$B$4, Values!$B$5))=0,"",IF(ISBLANK(Values!E36),"",IF(Values!J36, Values!$B$4, Values!$B$5)))</f>
        <v/>
      </c>
      <c r="L37" s="27">
        <f>IF(ISBLANK(Values!E36),"",IF($CO37="DEFAULT", Values!$B$18, ""))</f>
        <v>5</v>
      </c>
      <c r="M37" s="27" t="str">
        <f>IF(ISBLANK(Values!E36),"",Values!$M36)</f>
        <v>https://download.lenovo.com/Images/Parts/04Y0844/04Y0844_A.jpg</v>
      </c>
      <c r="N37" s="27" t="str">
        <f>IF(ISBLANK(Values!$F36),"",Values!N36)</f>
        <v>https://download.lenovo.com/Images/Parts/04Y0844/04Y0844_B.jpg</v>
      </c>
      <c r="O37" s="27" t="str">
        <f>IF(ISBLANK(Values!$F36),"",Values!O36)</f>
        <v>https://download.lenovo.com/Images/Parts/04Y0844/04Y0844_details.jpg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T440 RG parent</v>
      </c>
      <c r="Y37" s="31" t="str">
        <f>IF(ISBLANK(Values!E36),"","Size-Color")</f>
        <v>Size-Color</v>
      </c>
      <c r="Z37" s="29" t="str">
        <f>IF(ISBLANK(Values!E36),"","variation")</f>
        <v>variation</v>
      </c>
      <c r="AA37" s="1" t="str">
        <f>IF(ISBLANK(Values!E36),"",Values!$B$20)</f>
        <v>PartialUpdate</v>
      </c>
      <c r="AB37" s="1" t="str">
        <f>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34" t="str">
        <f>IF(ISBLANK(Values!E36),"",IF(Values!I36,Values!$B$23,Values!$B$33))</f>
        <v>👉 LAYOUT - {flag} {language} zonder achtergrondverlichting.</v>
      </c>
      <c r="AJ37" s="32" t="str">
        <f>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7" s="1" t="str">
        <f>IF(ISBLANK(Values!E36),"",Values!$B$25)</f>
        <v xml:space="preserve">♻️ ECOFRIENDLY PRODUCT - Koop gerenoveerd, KOOP GROEN! Verminder meer dan 80% koolstofdioxide door onze refurbished toetsenborden te kopen, in vergelijking met het aanschaffen van een nieuw toetsenbord! </v>
      </c>
      <c r="AL37" s="1" t="str">
        <f>IF(ISBLANK(Values!E36),"",SUBSTITUTE(SUBSTITUTE(IF(Values!$J36, Values!$B$26, Values!$B$33), "{language}", Values!$H36), "{flag}", INDEX(options!$E$1:$E$20, Values!$V36)))</f>
        <v>👉 LAYOUT - 🇳🇴 Noors zonder achtergrondverlichting.</v>
      </c>
      <c r="AM37" s="1" t="str">
        <f>SUBSTITUTE(IF(ISBLANK(Values!E36),"",Values!$B$27),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7" s="1"/>
      <c r="AO37" s="1"/>
      <c r="AP37" s="1"/>
      <c r="AQ37" s="1"/>
      <c r="AR37" s="1"/>
      <c r="AS37" s="1"/>
      <c r="AT37" s="27" t="str">
        <f>IF(ISBLANK(Values!E36),"",Values!H36)</f>
        <v>Noors</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c r="FP37" s="62"/>
      <c r="FQ37" s="62"/>
      <c r="FR37" s="62"/>
      <c r="FS37" s="62"/>
      <c r="FT37" s="62"/>
      <c r="FU37" s="62"/>
      <c r="FV37" s="62"/>
      <c r="FW37" s="1"/>
      <c r="FX37" s="1"/>
      <c r="FY37" s="1"/>
      <c r="FZ37" s="1"/>
      <c r="GA37" s="1"/>
      <c r="GB37" s="1"/>
      <c r="GC37" s="1"/>
      <c r="GD37" s="1"/>
      <c r="GE37" s="1"/>
      <c r="GF37" s="1"/>
      <c r="GG37" s="1"/>
      <c r="GH37" s="1"/>
      <c r="GI37" s="1"/>
      <c r="GJ37" s="1"/>
      <c r="GK37" s="67" t="str">
        <f>K37</f>
        <v/>
      </c>
    </row>
    <row r="38" spans="1:193" s="35" customFormat="1" ht="16" x14ac:dyDescent="0.2">
      <c r="A38" s="1" t="str">
        <f>IF(ISBLANK(Values!E37),"",IF(Values!$B$37="EU","computercomponent","computer"))</f>
        <v>computercomponent</v>
      </c>
      <c r="B38" s="33" t="str">
        <f>IF(ISBLANK(Values!E37),"",Values!F37)</f>
        <v>Lenovo T440 RG - PL</v>
      </c>
      <c r="C38" s="29" t="str">
        <f>IF(ISBLANK(Values!E37),"","TellusRem")</f>
        <v>TellusRem</v>
      </c>
      <c r="D38" s="28">
        <f>IF(ISBLANK(Values!E37),"",Values!E37)</f>
        <v>5714401441144</v>
      </c>
      <c r="E38" s="1" t="str">
        <f>IF(ISBLANK(Values!E37),"","EAN")</f>
        <v>EAN</v>
      </c>
      <c r="F38" s="27" t="str">
        <f>IF(ISBLANK(Values!E37),"",IF(Values!J37, SUBSTITUTE(Values!$B$1, "{language}", Values!H37) &amp; " " &amp;Values!$B$3, SUBSTITUTE(Values!$B$2, "{language}", Values!$H37) &amp; " " &amp;Values!$B$3))</f>
        <v>vervangend Pools toetsenbord zonder achtergrondverlichting voor Lenovo Thinkpad T431 T431S E431 T440 T440P T440S E440 L440 T450 T450S T460 L450 T440E</v>
      </c>
      <c r="G38" s="29" t="str">
        <f>IF(ISBLANK(Values!E37),"","TellusRem")</f>
        <v>TellusRem</v>
      </c>
      <c r="H38" s="1" t="str">
        <f>IF(ISBLANK(Values!E37),"",Values!$B$16)</f>
        <v>computer-keyboards</v>
      </c>
      <c r="I38" s="1" t="str">
        <f>IF(ISBLANK(Values!E37),"","4730574031")</f>
        <v>4730574031</v>
      </c>
      <c r="J38" s="31" t="str">
        <f>IF(ISBLANK(Values!E37),"",Values!F37 )</f>
        <v>Lenovo T440 RG - PL</v>
      </c>
      <c r="K38" s="27" t="str">
        <f>IF(IF(ISBLANK(Values!E37),"",IF(Values!J37, Values!$B$4, Values!$B$5))=0,"",IF(ISBLANK(Values!E37),"",IF(Values!J37, Values!$B$4, Values!$B$5)))</f>
        <v/>
      </c>
      <c r="L38" s="27">
        <f>IF(ISBLANK(Values!E37),"",IF($CO38="DEFAULT", Values!$B$18, ""))</f>
        <v>5</v>
      </c>
      <c r="M38" s="27" t="str">
        <f>IF(ISBLANK(Values!E37),"",Values!$M37)</f>
        <v>https://download.lenovo.com/Images/Parts/04Y0845/04Y0845_A.jpg</v>
      </c>
      <c r="N38" s="27" t="str">
        <f>IF(ISBLANK(Values!$F37),"",Values!N37)</f>
        <v>https://download.lenovo.com/Images/Parts/04Y0845/04Y0845_B.jpg</v>
      </c>
      <c r="O38" s="27" t="str">
        <f>IF(ISBLANK(Values!$F37),"",Values!O37)</f>
        <v>https://download.lenovo.com/Images/Parts/04Y0845/04Y0845_details.jpg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T440 RG parent</v>
      </c>
      <c r="Y38" s="31" t="str">
        <f>IF(ISBLANK(Values!E37),"","Size-Color")</f>
        <v>Size-Color</v>
      </c>
      <c r="Z38" s="29" t="str">
        <f>IF(ISBLANK(Values!E37),"","variation")</f>
        <v>variation</v>
      </c>
      <c r="AA38" s="1" t="str">
        <f>IF(ISBLANK(Values!E37),"",Values!$B$20)</f>
        <v>PartialUpdate</v>
      </c>
      <c r="AB38" s="1" t="str">
        <f>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34" t="str">
        <f>IF(ISBLANK(Values!E37),"",IF(Values!I37,Values!$B$23,Values!$B$33))</f>
        <v>👉 LAYOUT - {flag} {language} zonder achtergrondverlichting.</v>
      </c>
      <c r="AJ38" s="32" t="str">
        <f>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8" s="1" t="str">
        <f>IF(ISBLANK(Values!E37),"",Values!$B$25)</f>
        <v xml:space="preserve">♻️ ECOFRIENDLY PRODUCT - Koop gerenoveerd, KOOP GROEN! Verminder meer dan 80% koolstofdioxide door onze refurbished toetsenborden te kopen, in vergelijking met het aanschaffen van een nieuw toetsenbord! </v>
      </c>
      <c r="AL38" s="1" t="str">
        <f>IF(ISBLANK(Values!E37),"",SUBSTITUTE(SUBSTITUTE(IF(Values!$J37, Values!$B$26, Values!$B$33), "{language}", Values!$H37), "{flag}", INDEX(options!$E$1:$E$20, Values!$V37)))</f>
        <v>👉 LAYOUT - 🇵🇱 Pools zonder achtergrondverlichting.</v>
      </c>
      <c r="AM38" s="1" t="str">
        <f>SUBSTITUTE(IF(ISBLANK(Values!E37),"",Values!$B$27),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8" s="1"/>
      <c r="AO38" s="1"/>
      <c r="AP38" s="1"/>
      <c r="AQ38" s="1"/>
      <c r="AR38" s="1"/>
      <c r="AS38" s="1"/>
      <c r="AT38" s="27" t="str">
        <f>IF(ISBLANK(Values!E37),"",Values!H37)</f>
        <v>Pools</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c r="FP38" s="62"/>
      <c r="FQ38" s="62"/>
      <c r="FR38" s="62"/>
      <c r="FS38" s="62"/>
      <c r="FT38" s="62"/>
      <c r="FU38" s="62"/>
      <c r="FV38" s="62"/>
      <c r="FW38" s="1"/>
      <c r="FX38" s="1"/>
      <c r="FY38" s="1"/>
      <c r="FZ38" s="1"/>
      <c r="GA38" s="1"/>
      <c r="GB38" s="1"/>
      <c r="GC38" s="1"/>
      <c r="GD38" s="1"/>
      <c r="GE38" s="1"/>
      <c r="GF38" s="1"/>
      <c r="GG38" s="1"/>
      <c r="GH38" s="1"/>
      <c r="GI38" s="1"/>
      <c r="GJ38" s="1"/>
      <c r="GK38" s="67" t="str">
        <f>K38</f>
        <v/>
      </c>
    </row>
    <row r="39" spans="1:193" s="35" customFormat="1" ht="16" x14ac:dyDescent="0.2">
      <c r="A39" s="1" t="str">
        <f>IF(ISBLANK(Values!E38),"",IF(Values!$B$37="EU","computercomponent","computer"))</f>
        <v>computercomponent</v>
      </c>
      <c r="B39" s="33" t="str">
        <f>IF(ISBLANK(Values!E38),"",Values!F38)</f>
        <v>Lenovo T440 RG - PT</v>
      </c>
      <c r="C39" s="29" t="str">
        <f>IF(ISBLANK(Values!E38),"","TellusRem")</f>
        <v>TellusRem</v>
      </c>
      <c r="D39" s="28">
        <f>IF(ISBLANK(Values!E38),"",Values!E38)</f>
        <v>5714401441151</v>
      </c>
      <c r="E39" s="1" t="str">
        <f>IF(ISBLANK(Values!E38),"","EAN")</f>
        <v>EAN</v>
      </c>
      <c r="F39" s="27" t="str">
        <f>IF(ISBLANK(Values!E38),"",IF(Values!J38, SUBSTITUTE(Values!$B$1, "{language}", Values!H38) &amp; " " &amp;Values!$B$3, SUBSTITUTE(Values!$B$2, "{language}", Values!$H38) &amp; " " &amp;Values!$B$3))</f>
        <v>vervangend Portugees toetsenbord zonder achtergrondverlichting voor Lenovo Thinkpad T431 T431S E431 T440 T440P T440S E440 L440 T450 T450S T460 L450 T440E</v>
      </c>
      <c r="G39" s="29" t="str">
        <f>IF(ISBLANK(Values!E38),"","TellusRem")</f>
        <v>TellusRem</v>
      </c>
      <c r="H39" s="1" t="str">
        <f>IF(ISBLANK(Values!E38),"",Values!$B$16)</f>
        <v>computer-keyboards</v>
      </c>
      <c r="I39" s="1" t="str">
        <f>IF(ISBLANK(Values!E38),"","4730574031")</f>
        <v>4730574031</v>
      </c>
      <c r="J39" s="31" t="str">
        <f>IF(ISBLANK(Values!E38),"",Values!F38 )</f>
        <v>Lenovo T440 RG - PT</v>
      </c>
      <c r="K39" s="27" t="str">
        <f>IF(IF(ISBLANK(Values!E38),"",IF(Values!J38, Values!$B$4, Values!$B$5))=0,"",IF(ISBLANK(Values!E38),"",IF(Values!J38, Values!$B$4, Values!$B$5)))</f>
        <v/>
      </c>
      <c r="L39" s="27">
        <f>IF(ISBLANK(Values!E38),"",IF($CO39="DEFAULT", Values!$B$18, ""))</f>
        <v>5</v>
      </c>
      <c r="M39" s="27" t="str">
        <f>IF(ISBLANK(Values!E38),"",Values!$M38)</f>
        <v>https://download.lenovo.com/Images/Parts/04Y0846/04Y0846_A.jpg</v>
      </c>
      <c r="N39" s="27" t="str">
        <f>IF(ISBLANK(Values!$F38),"",Values!N38)</f>
        <v>https://download.lenovo.com/Images/Parts/04Y0846/04Y0846_B.jpg</v>
      </c>
      <c r="O39" s="27" t="str">
        <f>IF(ISBLANK(Values!$F38),"",Values!O38)</f>
        <v>https://download.lenovo.com/Images/Parts/04Y0846/04Y0846_details.jpg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T440 RG parent</v>
      </c>
      <c r="Y39" s="31" t="str">
        <f>IF(ISBLANK(Values!E38),"","Size-Color")</f>
        <v>Size-Color</v>
      </c>
      <c r="Z39" s="29" t="str">
        <f>IF(ISBLANK(Values!E38),"","variation")</f>
        <v>variation</v>
      </c>
      <c r="AA39" s="1" t="str">
        <f>IF(ISBLANK(Values!E38),"",Values!$B$20)</f>
        <v>PartialUpdate</v>
      </c>
      <c r="AB39" s="1" t="str">
        <f>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34" t="str">
        <f>IF(ISBLANK(Values!E38),"",IF(Values!I38,Values!$B$23,Values!$B$33))</f>
        <v>👉 LAYOUT - {flag} {language} zonder achtergrondverlichting.</v>
      </c>
      <c r="AJ39" s="32" t="str">
        <f>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9" s="1" t="str">
        <f>IF(ISBLANK(Values!E38),"",Values!$B$25)</f>
        <v xml:space="preserve">♻️ ECOFRIENDLY PRODUCT - Koop gerenoveerd, KOOP GROEN! Verminder meer dan 80% koolstofdioxide door onze refurbished toetsenborden te kopen, in vergelijking met het aanschaffen van een nieuw toetsenbord! </v>
      </c>
      <c r="AL39" s="1" t="str">
        <f>IF(ISBLANK(Values!E38),"",SUBSTITUTE(SUBSTITUTE(IF(Values!$J38, Values!$B$26, Values!$B$33), "{language}", Values!$H38), "{flag}", INDEX(options!$E$1:$E$20, Values!$V38)))</f>
        <v>👉 LAYOUT - 🇵🇹 Portugees zonder achtergrondverlichting.</v>
      </c>
      <c r="AM39" s="1" t="str">
        <f>SUBSTITUTE(IF(ISBLANK(Values!E38),"",Values!$B$27),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9" s="1"/>
      <c r="AO39" s="1"/>
      <c r="AP39" s="1"/>
      <c r="AQ39" s="1"/>
      <c r="AR39" s="1"/>
      <c r="AS39" s="1"/>
      <c r="AT39" s="27" t="str">
        <f>IF(ISBLANK(Values!E38),"",Values!H38)</f>
        <v>Portugees</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c r="FP39" s="62"/>
      <c r="FQ39" s="62"/>
      <c r="FR39" s="62"/>
      <c r="FS39" s="62"/>
      <c r="FT39" s="62"/>
      <c r="FU39" s="62"/>
      <c r="FV39" s="62"/>
      <c r="FW39" s="1"/>
      <c r="FX39" s="1"/>
      <c r="FY39" s="1"/>
      <c r="FZ39" s="1"/>
      <c r="GA39" s="1"/>
      <c r="GB39" s="1"/>
      <c r="GC39" s="1"/>
      <c r="GD39" s="1"/>
      <c r="GE39" s="1"/>
      <c r="GF39" s="1"/>
      <c r="GG39" s="1"/>
      <c r="GH39" s="1"/>
      <c r="GI39" s="1"/>
      <c r="GJ39" s="1"/>
      <c r="GK39" s="67" t="str">
        <f>K39</f>
        <v/>
      </c>
    </row>
    <row r="40" spans="1:193" s="35" customFormat="1" ht="16" x14ac:dyDescent="0.2">
      <c r="A40" s="1" t="str">
        <f>IF(ISBLANK(Values!E39),"",IF(Values!$B$37="EU","computercomponent","computer"))</f>
        <v>computercomponent</v>
      </c>
      <c r="B40" s="33" t="str">
        <f>IF(ISBLANK(Values!E39),"",Values!F39)</f>
        <v>Lenovo T440 RG - SE/FI</v>
      </c>
      <c r="C40" s="29" t="str">
        <f>IF(ISBLANK(Values!E39),"","TellusRem")</f>
        <v>TellusRem</v>
      </c>
      <c r="D40" s="28">
        <f>IF(ISBLANK(Values!E39),"",Values!E39)</f>
        <v>5714401441168</v>
      </c>
      <c r="E40" s="1" t="str">
        <f>IF(ISBLANK(Values!E39),"","EAN")</f>
        <v>EAN</v>
      </c>
      <c r="F40" s="27" t="str">
        <f>IF(ISBLANK(Values!E39),"",IF(Values!J39, SUBSTITUTE(Values!$B$1, "{language}", Values!H39) &amp; " " &amp;Values!$B$3, SUBSTITUTE(Values!$B$2, "{language}", Values!$H39) &amp; " " &amp;Values!$B$3))</f>
        <v>vervangend Zweeds – Finsh toetsenbord zonder achtergrondverlichting voor Lenovo Thinkpad T431 T431S E431 T440 T440P T440S E440 L440 T450 T450S T460 L450 T440E</v>
      </c>
      <c r="G40" s="29" t="str">
        <f>IF(ISBLANK(Values!E39),"","TellusRem")</f>
        <v>TellusRem</v>
      </c>
      <c r="H40" s="1" t="str">
        <f>IF(ISBLANK(Values!E39),"",Values!$B$16)</f>
        <v>computer-keyboards</v>
      </c>
      <c r="I40" s="1" t="str">
        <f>IF(ISBLANK(Values!E39),"","4730574031")</f>
        <v>4730574031</v>
      </c>
      <c r="J40" s="31" t="str">
        <f>IF(ISBLANK(Values!E39),"",Values!F39 )</f>
        <v>Lenovo T440 RG - SE/FI</v>
      </c>
      <c r="K40" s="27" t="str">
        <f>IF(IF(ISBLANK(Values!E39),"",IF(Values!J39, Values!$B$4, Values!$B$5))=0,"",IF(ISBLANK(Values!E39),"",IF(Values!J39, Values!$B$4, Values!$B$5)))</f>
        <v/>
      </c>
      <c r="L40" s="27">
        <f>IF(ISBLANK(Values!E39),"",IF($CO40="DEFAULT", Values!$B$18, ""))</f>
        <v>5</v>
      </c>
      <c r="M40" s="27" t="str">
        <f>IF(ISBLANK(Values!E39),"",Values!$M39)</f>
        <v>https://download.lenovo.com/Images/Parts/04Y0850/04Y0850_A.jpg</v>
      </c>
      <c r="N40" s="27" t="str">
        <f>IF(ISBLANK(Values!$F39),"",Values!N39)</f>
        <v>https://download.lenovo.com/Images/Parts/04Y0850/04Y0850_B.jpg</v>
      </c>
      <c r="O40" s="27" t="str">
        <f>IF(ISBLANK(Values!$F39),"",Values!O39)</f>
        <v>https://download.lenovo.com/Images/Parts/04Y0850/04Y0850_details.jpg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T440 RG parent</v>
      </c>
      <c r="Y40" s="31" t="str">
        <f>IF(ISBLANK(Values!E39),"","Size-Color")</f>
        <v>Size-Color</v>
      </c>
      <c r="Z40" s="29" t="str">
        <f>IF(ISBLANK(Values!E39),"","variation")</f>
        <v>variation</v>
      </c>
      <c r="AA40" s="1" t="str">
        <f>IF(ISBLANK(Values!E39),"",Values!$B$20)</f>
        <v>PartialUpdate</v>
      </c>
      <c r="AB40" s="1" t="str">
        <f>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34" t="str">
        <f>IF(ISBLANK(Values!E39),"",IF(Values!I39,Values!$B$23,Values!$B$33))</f>
        <v>👉 LAYOUT - {flag} {language} zonder achtergrondverlichting.</v>
      </c>
      <c r="AJ40" s="32" t="str">
        <f>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40" s="1" t="str">
        <f>IF(ISBLANK(Values!E39),"",Values!$B$25)</f>
        <v xml:space="preserve">♻️ ECOFRIENDLY PRODUCT - Koop gerenoveerd, KOOP GROEN! Verminder meer dan 80% koolstofdioxide door onze refurbished toetsenborden te kopen, in vergelijking met het aanschaffen van een nieuw toetsenbord! </v>
      </c>
      <c r="AL40" s="1" t="str">
        <f>IF(ISBLANK(Values!E39),"",SUBSTITUTE(SUBSTITUTE(IF(Values!$J39, Values!$B$26, Values!$B$33), "{language}", Values!$H39), "{flag}", INDEX(options!$E$1:$E$20, Values!$V39)))</f>
        <v>👉 LAYOUT - 🇸🇪 🇫🇮 Zweeds – Finsh zonder achtergrondverlichting.</v>
      </c>
      <c r="AM40" s="1" t="str">
        <f>SUBSTITUTE(IF(ISBLANK(Values!E39),"",Values!$B$27),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40" s="1"/>
      <c r="AO40" s="1"/>
      <c r="AP40" s="1"/>
      <c r="AQ40" s="1"/>
      <c r="AR40" s="1"/>
      <c r="AS40" s="1"/>
      <c r="AT40" s="27" t="str">
        <f>IF(ISBLANK(Values!E39),"",Values!H39)</f>
        <v>Zweeds – Finsh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c r="FP40" s="62"/>
      <c r="FQ40" s="62"/>
      <c r="FR40" s="62"/>
      <c r="FS40" s="62"/>
      <c r="FT40" s="62"/>
      <c r="FU40" s="62"/>
      <c r="FV40" s="62"/>
      <c r="FW40" s="1"/>
      <c r="FX40" s="1"/>
      <c r="FY40" s="1"/>
      <c r="FZ40" s="1"/>
      <c r="GA40" s="1"/>
      <c r="GB40" s="1"/>
      <c r="GC40" s="1"/>
      <c r="GD40" s="1"/>
      <c r="GE40" s="1"/>
      <c r="GF40" s="1"/>
      <c r="GG40" s="1"/>
      <c r="GH40" s="1"/>
      <c r="GI40" s="1"/>
      <c r="GJ40" s="1"/>
      <c r="GK40" s="67" t="str">
        <f>K40</f>
        <v/>
      </c>
    </row>
    <row r="41" spans="1:193" s="35" customFormat="1" ht="16" x14ac:dyDescent="0.2">
      <c r="A41" s="1" t="str">
        <f>IF(ISBLANK(Values!E40),"",IF(Values!$B$37="EU","computercomponent","computer"))</f>
        <v>computercomponent</v>
      </c>
      <c r="B41" s="33" t="str">
        <f>IF(ISBLANK(Values!E40),"",Values!F40)</f>
        <v>Lenovo T440 RG - CH</v>
      </c>
      <c r="C41" s="29" t="str">
        <f>IF(ISBLANK(Values!E40),"","TellusRem")</f>
        <v>TellusRem</v>
      </c>
      <c r="D41" s="28">
        <f>IF(ISBLANK(Values!E40),"",Values!E40)</f>
        <v>5714401441175</v>
      </c>
      <c r="E41" s="1" t="str">
        <f>IF(ISBLANK(Values!E40),"","EAN")</f>
        <v>EAN</v>
      </c>
      <c r="F41" s="27" t="str">
        <f>IF(ISBLANK(Values!E40),"",IF(Values!J40, SUBSTITUTE(Values!$B$1, "{language}", Values!H40) &amp; " " &amp;Values!$B$3, SUBSTITUTE(Values!$B$2, "{language}", Values!$H40) &amp; " " &amp;Values!$B$3))</f>
        <v>vervangend Zwitsers toetsenbord zonder achtergrondverlichting voor Lenovo Thinkpad T431 T431S E431 T440 T440P T440S E440 L440 T450 T450S T460 L450 T440E</v>
      </c>
      <c r="G41" s="29" t="str">
        <f>IF(ISBLANK(Values!E40),"","TellusRem")</f>
        <v>TellusRem</v>
      </c>
      <c r="H41" s="1" t="str">
        <f>IF(ISBLANK(Values!E40),"",Values!$B$16)</f>
        <v>computer-keyboards</v>
      </c>
      <c r="I41" s="1" t="str">
        <f>IF(ISBLANK(Values!E40),"","4730574031")</f>
        <v>4730574031</v>
      </c>
      <c r="J41" s="31" t="str">
        <f>IF(ISBLANK(Values!E40),"",Values!F40 )</f>
        <v>Lenovo T440 RG - CH</v>
      </c>
      <c r="K41" s="27" t="str">
        <f>IF(IF(ISBLANK(Values!E40),"",IF(Values!J40, Values!$B$4, Values!$B$5))=0,"",IF(ISBLANK(Values!E40),"",IF(Values!J40, Values!$B$4, Values!$B$5)))</f>
        <v/>
      </c>
      <c r="L41" s="27">
        <f>IF(ISBLANK(Values!E40),"",IF($CO41="DEFAULT", Values!$B$18, ""))</f>
        <v>5</v>
      </c>
      <c r="M41" s="27" t="str">
        <f>IF(ISBLANK(Values!E40),"",Values!$M40)</f>
        <v>https://download.lenovo.com/Images/Parts/04Y0851/04Y0851_A.jpg</v>
      </c>
      <c r="N41" s="27" t="str">
        <f>IF(ISBLANK(Values!$F40),"",Values!N40)</f>
        <v>https://download.lenovo.com/Images/Parts/04Y0851/04Y0851_B.jpg</v>
      </c>
      <c r="O41" s="27" t="str">
        <f>IF(ISBLANK(Values!$F40),"",Values!O40)</f>
        <v>https://download.lenovo.com/Images/Parts/04Y0851/04Y0851_details.jpg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T440 RG parent</v>
      </c>
      <c r="Y41" s="31" t="str">
        <f>IF(ISBLANK(Values!E40),"","Size-Color")</f>
        <v>Size-Color</v>
      </c>
      <c r="Z41" s="29" t="str">
        <f>IF(ISBLANK(Values!E40),"","variation")</f>
        <v>variation</v>
      </c>
      <c r="AA41" s="1" t="str">
        <f>IF(ISBLANK(Values!E40),"",Values!$B$20)</f>
        <v>PartialUpdate</v>
      </c>
      <c r="AB41" s="1" t="str">
        <f>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34" t="str">
        <f>IF(ISBLANK(Values!E40),"",IF(Values!I40,Values!$B$23,Values!$B$33))</f>
        <v>👉 LAYOUT - {flag} {language} zonder achtergrondverlichting.</v>
      </c>
      <c r="AJ41" s="32" t="str">
        <f>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41" s="1" t="str">
        <f>IF(ISBLANK(Values!E40),"",Values!$B$25)</f>
        <v xml:space="preserve">♻️ ECOFRIENDLY PRODUCT - Koop gerenoveerd, KOOP GROEN! Verminder meer dan 80% koolstofdioxide door onze refurbished toetsenborden te kopen, in vergelijking met het aanschaffen van een nieuw toetsenbord! </v>
      </c>
      <c r="AL41" s="1" t="str">
        <f>IF(ISBLANK(Values!E40),"",SUBSTITUTE(SUBSTITUTE(IF(Values!$J40, Values!$B$26, Values!$B$33), "{language}", Values!$H40), "{flag}", INDEX(options!$E$1:$E$20, Values!$V40)))</f>
        <v>👉 LAYOUT - 🇨🇭 Zwitsers zonder achtergrondverlichting.</v>
      </c>
      <c r="AM41" s="1" t="str">
        <f>SUBSTITUTE(IF(ISBLANK(Values!E40),"",Values!$B$27),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41" s="1"/>
      <c r="AO41" s="1"/>
      <c r="AP41" s="1"/>
      <c r="AQ41" s="1"/>
      <c r="AR41" s="1"/>
      <c r="AS41" s="1"/>
      <c r="AT41" s="27" t="str">
        <f>IF(ISBLANK(Values!E40),"",Values!H40)</f>
        <v>Zwitsers</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c r="FP41" s="62"/>
      <c r="FQ41" s="62"/>
      <c r="FR41" s="62"/>
      <c r="FS41" s="62"/>
      <c r="FT41" s="62"/>
      <c r="FU41" s="62"/>
      <c r="FV41" s="62"/>
      <c r="FW41" s="1"/>
      <c r="FX41" s="1"/>
      <c r="FY41" s="1"/>
      <c r="FZ41" s="1"/>
      <c r="GA41" s="1"/>
      <c r="GB41" s="1"/>
      <c r="GC41" s="1"/>
      <c r="GD41" s="1"/>
      <c r="GE41" s="1"/>
      <c r="GF41" s="1"/>
      <c r="GG41" s="1"/>
      <c r="GH41" s="1"/>
      <c r="GI41" s="1"/>
      <c r="GJ41" s="1"/>
      <c r="GK41" s="67" t="str">
        <f>K41</f>
        <v/>
      </c>
    </row>
    <row r="42" spans="1:193" ht="16" x14ac:dyDescent="0.2">
      <c r="A42" s="1" t="str">
        <f>IF(ISBLANK(Values!E41),"",IF(Values!$B$37="EU","computercomponent","computer"))</f>
        <v>computercomponent</v>
      </c>
      <c r="B42" s="33" t="str">
        <f>IF(ISBLANK(Values!E41),"",Values!F41)</f>
        <v>Lenovo T440 RG - US INT</v>
      </c>
      <c r="C42" s="29" t="str">
        <f>IF(ISBLANK(Values!E41),"","TellusRem")</f>
        <v>TellusRem</v>
      </c>
      <c r="D42" s="28">
        <f>IF(ISBLANK(Values!E41),"",Values!E41)</f>
        <v>5714401441182</v>
      </c>
      <c r="E42" s="1" t="str">
        <f>IF(ISBLANK(Values!E41),"","EAN")</f>
        <v>EAN</v>
      </c>
      <c r="F42" s="27" t="str">
        <f>IF(ISBLANK(Values!E41),"",IF(Values!J41, SUBSTITUTE(Values!$B$1, "{language}", Values!H41) &amp; " " &amp;Values!$B$3, SUBSTITUTE(Values!$B$2, "{language}", Values!$H41) &amp; " " &amp;Values!$B$3))</f>
        <v>vervangend US Internationaal toetsenbord zonder achtergrondverlichting voor Lenovo Thinkpad T431 T431S E431 T440 T440P T440S E440 L440 T450 T450S T460 L450 T440E</v>
      </c>
      <c r="G42" s="29" t="str">
        <f>IF(ISBLANK(Values!E41),"","TellusRem")</f>
        <v>TellusRem</v>
      </c>
      <c r="H42" s="1" t="str">
        <f>IF(ISBLANK(Values!E41),"",Values!$B$16)</f>
        <v>computer-keyboards</v>
      </c>
      <c r="I42" s="1" t="str">
        <f>IF(ISBLANK(Values!E41),"","4730574031")</f>
        <v>4730574031</v>
      </c>
      <c r="J42" s="31" t="str">
        <f>IF(ISBLANK(Values!E41),"",Values!F41 )</f>
        <v>Lenovo T440 RG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https://raw.githubusercontent.com/PatrickVibild/TellusAmazonPictures/master/pictures/Lenovo/T440/RG/USI/1.jpg</v>
      </c>
      <c r="N42" s="27" t="str">
        <f>IF(ISBLANK(Values!$F41),"",Values!N41)</f>
        <v>https://raw.githubusercontent.com/PatrickVibild/TellusAmazonPictures/master/pictures/Lenovo/T440/RG/USI/2.jpg</v>
      </c>
      <c r="O42" s="27" t="str">
        <f>IF(ISBLANK(Values!$F41),"",Values!O41)</f>
        <v>https://raw.githubusercontent.com/PatrickVibild/TellusAmazonPictures/master/pictures/Lenovo/T440/RG/USI/3.jpg</v>
      </c>
      <c r="P42" s="27" t="str">
        <f>IF(ISBLANK(Values!$F41),"",Values!P41)</f>
        <v>https://raw.githubusercontent.com/PatrickVibild/TellusAmazonPictures/master/pictures/Lenovo/T440/RG/USI/4.jpg</v>
      </c>
      <c r="Q42" s="27" t="str">
        <f>IF(ISBLANK(Values!$F41),"",Values!Q41)</f>
        <v>https://raw.githubusercontent.com/PatrickVibild/TellusAmazonPictures/master/pictures/Lenovo/T440/RG/USI/5.jpg</v>
      </c>
      <c r="R42" s="27" t="str">
        <f>IF(ISBLANK(Values!$F41),"",Values!R41)</f>
        <v>https://raw.githubusercontent.com/PatrickVibild/TellusAmazonPictures/master/pictures/Lenovo/T440/RG/USI/6.jpg</v>
      </c>
      <c r="S42" s="27" t="str">
        <f>IF(ISBLANK(Values!$F41),"",Values!S41)</f>
        <v>https://raw.githubusercontent.com/PatrickVibild/TellusAmazonPictures/master/pictures/Lenovo/T440/RG/USI/7.jpg</v>
      </c>
      <c r="T42" s="27" t="str">
        <f>IF(ISBLANK(Values!$F41),"",Values!T41)</f>
        <v>https://raw.githubusercontent.com/PatrickVibild/TellusAmazonPictures/master/pictures/Lenovo/T440/RG/USI/8.jpg</v>
      </c>
      <c r="U42" s="27" t="str">
        <f>IF(ISBLANK(Values!$F41),"",Values!U41)</f>
        <v>https://raw.githubusercontent.com/PatrickVibild/TellusAmazonPictures/master/pictures/Lenovo/T440/RG/USI/9.jpg</v>
      </c>
      <c r="W42" s="29" t="str">
        <f>IF(ISBLANK(Values!E41),"","Child")</f>
        <v>Child</v>
      </c>
      <c r="X42" s="29" t="str">
        <f>IF(ISBLANK(Values!E41),"",Values!$B$13)</f>
        <v>Lenovo T440 RG parent</v>
      </c>
      <c r="Y42" s="31" t="str">
        <f>IF(ISBLANK(Values!E41),"","Size-Color")</f>
        <v>Size-Color</v>
      </c>
      <c r="Z42" s="29" t="str">
        <f>IF(ISBLANK(Values!E41),"","variation")</f>
        <v>variation</v>
      </c>
      <c r="AA42" s="1" t="str">
        <f>IF(ISBLANK(Values!E41),"",Values!$B$20)</f>
        <v>PartialUpdate</v>
      </c>
      <c r="AB42" s="1" t="str">
        <f>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34" t="str">
        <f>IF(ISBLANK(Values!E41),"",IF(Values!I41,Values!$B$23,Values!$B$33))</f>
        <v>👉 LAYOUT - {flag} {language} zonder achtergrondverlichting.</v>
      </c>
      <c r="AJ42" s="32" t="str">
        <f>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42" s="1" t="str">
        <f>IF(ISBLANK(Values!E41),"",Values!$B$25)</f>
        <v xml:space="preserve">♻️ ECOFRIENDLY PRODUCT - Koop gerenoveerd, KOOP GROEN! Verminder meer dan 80% koolstofdioxide door onze refurbished toetsenborden te kopen, in vergelijking met het aanschaffen van een nieuw toetsenbord! </v>
      </c>
      <c r="AL42" s="1" t="str">
        <f>IF(ISBLANK(Values!E41),"",SUBSTITUTE(SUBSTITUTE(IF(Values!$J41, Values!$B$26, Values!$B$33), "{language}", Values!$H41), "{flag}", INDEX(options!$E$1:$E$20, Values!$V41)))</f>
        <v>👉 LAYOUT - 🇺🇸 with € symbol US Internationaal zonder achtergrondverlichting.</v>
      </c>
      <c r="AM42" s="1" t="str">
        <f>SUBSTITUTE(IF(ISBLANK(Values!E41),"",Values!$B$27),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42" s="27" t="str">
        <f>IF(ISBLANK(Values!E41),"",Values!H41)</f>
        <v>US Internationaal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2" s="1" t="str">
        <f>IF(ISBLANK(Values!E41),"","No")</f>
        <v>No</v>
      </c>
      <c r="DA42" s="1" t="str">
        <f>IF(ISBLANK(Values!E41),"","No")</f>
        <v>No</v>
      </c>
      <c r="DO42" s="1" t="str">
        <f>IF(ISBLANK(Values!E41),"","Parts")</f>
        <v>Parts</v>
      </c>
      <c r="DP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Y42" t="str">
        <f>IF(ISBLANK(Values!$E41), "", "not_applicable")</f>
        <v>not_applicable</v>
      </c>
      <c r="EI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c r="FP42" s="62"/>
      <c r="FQ42" s="62"/>
      <c r="FR42" s="62"/>
      <c r="FS42" s="62"/>
      <c r="FT42" s="62"/>
      <c r="FU42" s="62"/>
      <c r="FV42" s="62"/>
      <c r="GK42" s="66" t="str">
        <f>K42</f>
        <v/>
      </c>
    </row>
    <row r="43" spans="1:193" ht="16" x14ac:dyDescent="0.2">
      <c r="A43" s="1" t="str">
        <f>IF(ISBLANK(Values!E42),"",IF(Values!$B$37="EU","computercomponent","computer"))</f>
        <v>computercomponent</v>
      </c>
      <c r="B43" s="33" t="str">
        <f>IF(ISBLANK(Values!E42),"",Values!F42)</f>
        <v>Lenovo T440 RG - RUS</v>
      </c>
      <c r="C43" s="29" t="str">
        <f>IF(ISBLANK(Values!E42),"","TellusRem")</f>
        <v>TellusRem</v>
      </c>
      <c r="D43" s="28">
        <f>IF(ISBLANK(Values!E42),"",Values!E42)</f>
        <v>5714401441199</v>
      </c>
      <c r="E43" s="1" t="str">
        <f>IF(ISBLANK(Values!E42),"","EAN")</f>
        <v>EAN</v>
      </c>
      <c r="F43" s="27" t="str">
        <f>IF(ISBLANK(Values!E42),"",IF(Values!J42, SUBSTITUTE(Values!$B$1, "{language}", Values!H42) &amp; " " &amp;Values!$B$3, SUBSTITUTE(Values!$B$2, "{language}", Values!$H42) &amp; " " &amp;Values!$B$3))</f>
        <v>vervangend Russisch toetsenbord zonder achtergrondverlichting voor Lenovo Thinkpad T431 T431S E431 T440 T440P T440S E440 L440 T450 T450S T460 L450 T440E</v>
      </c>
      <c r="G43" s="29" t="str">
        <f>IF(ISBLANK(Values!E42),"","TellusRem")</f>
        <v>TellusRem</v>
      </c>
      <c r="H43" s="1" t="str">
        <f>IF(ISBLANK(Values!E42),"",Values!$B$16)</f>
        <v>computer-keyboards</v>
      </c>
      <c r="I43" s="1" t="str">
        <f>IF(ISBLANK(Values!E42),"","4730574031")</f>
        <v>4730574031</v>
      </c>
      <c r="J43" s="31" t="str">
        <f>IF(ISBLANK(Values!E42),"",Values!F42 )</f>
        <v>Lenovo T440 RG - RUS</v>
      </c>
      <c r="K43" s="27" t="str">
        <f>IF(IF(ISBLANK(Values!E42),"",IF(Values!J42, Values!$B$4, Values!$B$5))=0,"",IF(ISBLANK(Values!E42),"",IF(Values!J42, Values!$B$4, Values!$B$5)))</f>
        <v/>
      </c>
      <c r="L43" s="27">
        <f>IF(ISBLANK(Values!E42),"",IF($CO43="DEFAULT", Values!$B$18, ""))</f>
        <v>5</v>
      </c>
      <c r="M43" s="27" t="str">
        <f>IF(ISBLANK(Values!E42),"",Values!$M42)</f>
        <v>https://download.lenovo.com/Images/Parts/04Y0847/04Y0847_A.jpg</v>
      </c>
      <c r="N43" s="27" t="str">
        <f>IF(ISBLANK(Values!$F42),"",Values!N42)</f>
        <v>https://download.lenovo.com/Images/Parts/04Y0847/04Y0847_B.jpg</v>
      </c>
      <c r="O43" s="27" t="str">
        <f>IF(ISBLANK(Values!$F42),"",Values!O42)</f>
        <v>https://download.lenovo.com/Images/Parts/04Y0847/04Y0847_details.jpg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T440 RG parent</v>
      </c>
      <c r="Y43" s="31" t="str">
        <f>IF(ISBLANK(Values!E42),"","Size-Color")</f>
        <v>Size-Color</v>
      </c>
      <c r="Z43" s="29" t="str">
        <f>IF(ISBLANK(Values!E42),"","variation")</f>
        <v>variation</v>
      </c>
      <c r="AA43" s="1" t="str">
        <f>IF(ISBLANK(Values!E42),"",Values!$B$20)</f>
        <v>PartialUpdate</v>
      </c>
      <c r="AB43" s="1" t="str">
        <f>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34" t="str">
        <f>IF(ISBLANK(Values!E42),"",IF(Values!I42,Values!$B$23,Values!$B$33))</f>
        <v>👉 LAYOUT - {flag} {language} zonder achtergrondverlichting.</v>
      </c>
      <c r="AJ43" s="32" t="str">
        <f>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43" s="1" t="str">
        <f>IF(ISBLANK(Values!E42),"",Values!$B$25)</f>
        <v xml:space="preserve">♻️ ECOFRIENDLY PRODUCT - Koop gerenoveerd, KOOP GROEN! Verminder meer dan 80% koolstofdioxide door onze refurbished toetsenborden te kopen, in vergelijking met het aanschaffen van een nieuw toetsenbord! </v>
      </c>
      <c r="AL43" s="1" t="str">
        <f>IF(ISBLANK(Values!E42),"",SUBSTITUTE(SUBSTITUTE(IF(Values!$J42, Values!$B$26, Values!$B$33), "{language}", Values!$H42), "{flag}", INDEX(options!$E$1:$E$20, Values!$V42)))</f>
        <v>👉 LAYOUT - 🇷🇺 Russisch zonder achtergrondverlichting.</v>
      </c>
      <c r="AM43" s="1" t="str">
        <f>SUBSTITUTE(IF(ISBLANK(Values!E42),"",Values!$B$27),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43" s="27" t="str">
        <f>IF(ISBLANK(Values!E42),"",Values!H42)</f>
        <v>Russisch</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3" s="1" t="str">
        <f>IF(ISBLANK(Values!E42),"","No")</f>
        <v>No</v>
      </c>
      <c r="DA43" s="1" t="str">
        <f>IF(ISBLANK(Values!E42),"","No")</f>
        <v>No</v>
      </c>
      <c r="DO43" s="1" t="str">
        <f>IF(ISBLANK(Values!E42),"","Parts")</f>
        <v>Parts</v>
      </c>
      <c r="DP43" s="1"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Y43" t="str">
        <f>IF(ISBLANK(Values!$E42), "", "not_applicable")</f>
        <v>not_applicable</v>
      </c>
      <c r="EI43" s="1"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c r="FP43" s="62"/>
      <c r="FQ43" s="62"/>
      <c r="FR43" s="62"/>
      <c r="FS43" s="62"/>
      <c r="FT43" s="62"/>
      <c r="FU43" s="62"/>
      <c r="FV43" s="62"/>
      <c r="GK43" s="66" t="str">
        <f>K43</f>
        <v/>
      </c>
    </row>
    <row r="44" spans="1:193" ht="16" x14ac:dyDescent="0.2">
      <c r="A44" s="1" t="str">
        <f>IF(ISBLANK(Values!E43),"",IF(Values!$B$37="EU","computercomponent","computer"))</f>
        <v>computercomponent</v>
      </c>
      <c r="B44" s="33" t="str">
        <f>IF(ISBLANK(Values!E43),"",Values!F43)</f>
        <v>Lenovo T440 RG - US</v>
      </c>
      <c r="C44" s="29" t="str">
        <f>IF(ISBLANK(Values!E43),"","TellusRem")</f>
        <v>TellusRem</v>
      </c>
      <c r="D44" s="28">
        <f>IF(ISBLANK(Values!E43),"",Values!E43)</f>
        <v>5714401441205</v>
      </c>
      <c r="E44" s="1" t="str">
        <f>IF(ISBLANK(Values!E43),"","EAN")</f>
        <v>EAN</v>
      </c>
      <c r="F44" s="27" t="str">
        <f>IF(ISBLANK(Values!E43),"",IF(Values!J43, SUBSTITUTE(Values!$B$1, "{language}", Values!H43) &amp; " " &amp;Values!$B$3, SUBSTITUTE(Values!$B$2, "{language}", Values!$H43) &amp; " " &amp;Values!$B$3))</f>
        <v>vervangend US toetsenbord zonder achtergrondverlichting voor Lenovo Thinkpad T431 T431S E431 T440 T440P T440S E440 L440 T450 T450S T460 L450 T440E</v>
      </c>
      <c r="G44" s="29" t="str">
        <f>IF(ISBLANK(Values!E43),"","TellusRem")</f>
        <v>TellusRem</v>
      </c>
      <c r="H44" s="1" t="str">
        <f>IF(ISBLANK(Values!E43),"",Values!$B$16)</f>
        <v>computer-keyboards</v>
      </c>
      <c r="I44" s="1" t="str">
        <f>IF(ISBLANK(Values!E43),"","4730574031")</f>
        <v>4730574031</v>
      </c>
      <c r="J44" s="31" t="str">
        <f>IF(ISBLANK(Values!E43),"",Values!F43 )</f>
        <v>Lenovo T440 RG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https://raw.githubusercontent.com/PatrickVibild/TellusAmazonPictures/master/pictures/Lenovo/T440/RG/US/1.jpg</v>
      </c>
      <c r="N44" s="27" t="str">
        <f>IF(ISBLANK(Values!$F43),"",Values!N43)</f>
        <v>https://raw.githubusercontent.com/PatrickVibild/TellusAmazonPictures/master/pictures/Lenovo/T440/RG/US/2.jpg</v>
      </c>
      <c r="O44" s="27" t="str">
        <f>IF(ISBLANK(Values!$F43),"",Values!O43)</f>
        <v>https://raw.githubusercontent.com/PatrickVibild/TellusAmazonPictures/master/pictures/Lenovo/T440/RG/US/3.jpg</v>
      </c>
      <c r="P44" s="27" t="str">
        <f>IF(ISBLANK(Values!$F43),"",Values!P43)</f>
        <v>https://raw.githubusercontent.com/PatrickVibild/TellusAmazonPictures/master/pictures/Lenovo/T440/RG/US/4.jpg</v>
      </c>
      <c r="Q44" s="27" t="str">
        <f>IF(ISBLANK(Values!$F43),"",Values!Q43)</f>
        <v>https://raw.githubusercontent.com/PatrickVibild/TellusAmazonPictures/master/pictures/Lenovo/T440/RG/US/5.jpg</v>
      </c>
      <c r="R44" s="27" t="str">
        <f>IF(ISBLANK(Values!$F43),"",Values!R43)</f>
        <v>https://raw.githubusercontent.com/PatrickVibild/TellusAmazonPictures/master/pictures/Lenovo/T440/RG/US/6.jpg</v>
      </c>
      <c r="S44" s="27" t="str">
        <f>IF(ISBLANK(Values!$F43),"",Values!S43)</f>
        <v>https://raw.githubusercontent.com/PatrickVibild/TellusAmazonPictures/master/pictures/Lenovo/T440/RG/US/7.jpg</v>
      </c>
      <c r="T44" s="27" t="str">
        <f>IF(ISBLANK(Values!$F43),"",Values!T43)</f>
        <v>https://raw.githubusercontent.com/PatrickVibild/TellusAmazonPictures/master/pictures/Lenovo/T440/RG/US/8.jpg</v>
      </c>
      <c r="U44" s="27" t="str">
        <f>IF(ISBLANK(Values!$F43),"",Values!U43)</f>
        <v>https://raw.githubusercontent.com/PatrickVibild/TellusAmazonPictures/master/pictures/Lenovo/T440/RG/US/9.jpg</v>
      </c>
      <c r="W44" s="29" t="str">
        <f>IF(ISBLANK(Values!E43),"","Child")</f>
        <v>Child</v>
      </c>
      <c r="X44" s="29" t="str">
        <f>IF(ISBLANK(Values!E43),"",Values!$B$13)</f>
        <v>Lenovo T440 RG parent</v>
      </c>
      <c r="Y44" s="31" t="str">
        <f>IF(ISBLANK(Values!E43),"","Size-Color")</f>
        <v>Size-Color</v>
      </c>
      <c r="Z44" s="29" t="str">
        <f>IF(ISBLANK(Values!E43),"","variation")</f>
        <v>variation</v>
      </c>
      <c r="AA44" s="1" t="str">
        <f>IF(ISBLANK(Values!E43),"",Values!$B$20)</f>
        <v>PartialUpdate</v>
      </c>
      <c r="AB44" s="1" t="str">
        <f>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34" t="str">
        <f>IF(ISBLANK(Values!E43),"",IF(Values!I43,Values!$B$23,Values!$B$33))</f>
        <v>👉 LAYOUT - {flag} {language} zonder achtergrondverlichting.</v>
      </c>
      <c r="AJ44" s="32" t="str">
        <f>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44" s="1" t="str">
        <f>IF(ISBLANK(Values!E43),"",Values!$B$25)</f>
        <v xml:space="preserve">♻️ ECOFRIENDLY PRODUCT - Koop gerenoveerd, KOOP GROEN! Verminder meer dan 80% koolstofdioxide door onze refurbished toetsenborden te kopen, in vergelijking met het aanschaffen van een nieuw toetsenbord! </v>
      </c>
      <c r="AL44" s="1" t="str">
        <f>IF(ISBLANK(Values!E43),"",SUBSTITUTE(SUBSTITUTE(IF(Values!$J43, Values!$B$26, Values!$B$33), "{language}", Values!$H43), "{flag}", INDEX(options!$E$1:$E$20, Values!$V43)))</f>
        <v>👉 LAYOUT - 🇺🇸 US zonder achtergrondverlichting.</v>
      </c>
      <c r="AM44" s="1" t="str">
        <f>SUBSTITUTE(IF(ISBLANK(Values!E43),"",Values!$B$27),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4" s="1" t="str">
        <f>IF(ISBLANK(Values!E43),"","No")</f>
        <v>No</v>
      </c>
      <c r="DA44" s="1" t="str">
        <f>IF(ISBLANK(Values!E43),"","No")</f>
        <v>No</v>
      </c>
      <c r="DO44" s="1" t="str">
        <f>IF(ISBLANK(Values!E43),"","Parts")</f>
        <v>Parts</v>
      </c>
      <c r="DP44" s="1"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Y44" t="str">
        <f>IF(ISBLANK(Values!$E43), "", "not_applicable")</f>
        <v>not_applicable</v>
      </c>
      <c r="EI44" s="1"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c r="FP44" s="62"/>
      <c r="FQ44" s="62"/>
      <c r="FR44" s="62"/>
      <c r="FS44" s="62"/>
      <c r="FT44" s="62"/>
      <c r="FU44" s="62"/>
      <c r="FV44" s="62"/>
      <c r="GK44" s="66"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c r="GK45" s="66"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c r="GK46" s="66"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c r="GK47" s="66"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c r="GK48" s="66"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c r="GK49" s="66"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3">
      <formula>IF(LEN(B4)&gt;0,1,0)</formula>
    </cfRule>
    <cfRule type="expression" dxfId="527" priority="14">
      <formula>IF(VLOOKUP($B$3,#NAME?,MATCH($A4,#NAME?,0)+1,0)&gt;0,1,0)</formula>
    </cfRule>
  </conditionalFormatting>
  <conditionalFormatting sqref="C4:C204">
    <cfRule type="expression" dxfId="526" priority="996">
      <formula>IF(VLOOKUP($C$3,#NAME?,MATCH($A4,#NAME?,0)+1,0)&gt;0,1,0)</formula>
    </cfRule>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onditionalFormatting>
  <conditionalFormatting sqref="C5:C1048576">
    <cfRule type="expression" dxfId="523" priority="18">
      <formula>IF(LEN(C5)&gt;0,1,0)</formula>
    </cfRule>
    <cfRule type="expression" dxfId="522" priority="19">
      <formula>IF(VLOOKUP($C$3,#NAME?,MATCH($A5,#NAME?,0)+1,0)&gt;0,1,0)</formula>
    </cfRule>
    <cfRule type="expression" dxfId="521" priority="22">
      <formula>AND(IF(IFERROR(VLOOKUP($C$3,#NAME?,MATCH($A5,#NAME?,0)+1,0),0)&gt;0,0,1),IF(IFERROR(VLOOKUP($C$3,#NAME?,MATCH($A5,#NAME?,0)+1,0),0)&gt;0,0,1),IF(IFERROR(VLOOKUP($C$3,#NAME?,MATCH($A5,#NAME?,0)+1,0),0)&gt;0,0,1),IF(IFERROR(MATCH($A5,#NAME?,0),0)&gt;0,1,0))</formula>
    </cfRule>
  </conditionalFormatting>
  <conditionalFormatting sqref="D4:D1048576">
    <cfRule type="expression" dxfId="520" priority="24">
      <formula>IF(VLOOKUP($D$3,#NAME?,MATCH($A4,#NAME?,0)+1,0)&gt;0,1,0)</formula>
    </cfRule>
    <cfRule type="expression" dxfId="519" priority="27">
      <formula>AND(IF(IFERROR(VLOOKUP($D$3,#NAME?,MATCH($A4,#NAME?,0)+1,0),0)&gt;0,0,1),IF(IFERROR(VLOOKUP($D$3,#NAME?,MATCH($A4,#NAME?,0)+1,0),0)&gt;0,0,1),IF(IFERROR(VLOOKUP($D$3,#NAME?,MATCH($A4,#NAME?,0)+1,0),0)&gt;0,0,1),IF(IFERROR(MATCH($A4,#NAME?,0),0)&gt;0,1,0))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7">
      <formula>AND(IF(IFERROR(VLOOKUP($K$3,#NAME?,MATCH($A5,#NAME?,0)+1,0),0)&gt;0,0,1),IF(IFERROR(VLOOKUP($K$3,#NAME?,MATCH($A5,#NAME?,0)+1,0),0)&gt;0,0,1),IF(IFERROR(VLOOKUP($K$3,#NAME?,MATCH($A5,#NAME?,0)+1,0),0)&gt;0,0,1),IF(IFERROR(MATCH($A5,#NAME?,0),0)&gt;0,1,0))</formula>
    </cfRule>
    <cfRule type="expression" dxfId="494" priority="54">
      <formula>IF(VLOOKUP($K$3,#NAME?,MATCH($A5,#NAME?,0)+1,0)&gt;0,1,0)</formula>
    </cfRule>
  </conditionalFormatting>
  <conditionalFormatting sqref="L4:L204">
    <cfRule type="expression" dxfId="493" priority="1039">
      <formula>AND(IF(IFERROR(VLOOKUP($L$3,#NAME?,MATCH($A4,#NAME?,0)+1,0),0)&gt;0,0,1),IF(IFERROR(VLOOKUP($L$3,#NAME?,MATCH($A4,#NAME?,0)+1,0),0)&gt;0,0,1),IF(IFERROR(VLOOKUP($L$3,#NAME?,MATCH($A4,#NAME?,0)+1,0),0)&gt;0,0,1),IF(IFERROR(MATCH($A4,#NAME?,0),0)&gt;0,1,0))</formula>
    </cfRule>
    <cfRule type="expression" dxfId="492" priority="1036">
      <formula>IF(VLOOKUP($L$3,#NAME?,MATCH($A4,#NAME?,0)+1,0)&gt;0,1,0)</formula>
    </cfRule>
  </conditionalFormatting>
  <conditionalFormatting sqref="L5:L1048576">
    <cfRule type="expression" dxfId="491" priority="59">
      <formula>IF(VLOOKUP($L$3,#NAME?,MATCH($A5,#NAME?,0)+1,0)&gt;0,1,0)</formula>
    </cfRule>
    <cfRule type="expression" dxfId="490" priority="58">
      <formula>IF(LEN(L6)&gt;0,1,0)</formula>
    </cfRule>
    <cfRule type="expression" dxfId="489" priority="62">
      <formula>AND(IF(IFERROR(VLOOKUP($L$3,#NAME?,MATCH($A5,#NAME?,0)+1,0),0)&gt;0,0,1),IF(IFERROR(VLOOKUP($L$3,#NAME?,MATCH($A5,#NAME?,0)+1,0),0)&gt;0,0,1),IF(IFERROR(VLOOKUP($L$3,#NAME?,MATCH($A5,#NAME?,0)+1,0),0)&gt;0,0,1),IF(IFERROR(MATCH($A5,#NAME?,0),0)&gt;0,1,0))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7">
      <formula>AND(IF(IFERROR(VLOOKUP($M$3,#NAME?,MATCH($A5,#NAME?,0)+1,0),0)&gt;0,0,1),IF(IFERROR(VLOOKUP($M$3,#NAME?,MATCH($A5,#NAME?,0)+1,0),0)&gt;0,0,1),IF(IFERROR(VLOOKUP($M$3,#NAME?,MATCH($A5,#NAME?,0)+1,0),0)&gt;0,0,1),IF(IFERROR(MATCH($A5,#NAME?,0),0)&gt;0,1,0))</formula>
    </cfRule>
    <cfRule type="expression" dxfId="485" priority="64">
      <formula>IF(VLOOKUP($M$3,#NAME?,MATCH($A5,#NAME?,0)+1,0)&gt;0,1,0)</formula>
    </cfRule>
    <cfRule type="expression" dxfId="484" priority="63">
      <formula>IF(LEN(M5)&gt;0,1,0)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1">
      <formula>IF(VLOOKUP($N$3,#NAME?,MATCH($A4,#NAME?,0)+1,0)&gt;0,1,0)</formula>
    </cfRule>
    <cfRule type="expression" dxfId="459"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6">
      <formula>IF(VLOOKUP($B$3,#NAME?,MATCH($A5,#NAME?,0)+1,0)&gt;0,1,0)</formula>
    </cfRule>
    <cfRule type="expression" dxfId="451"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0" priority="122">
      <formula>AND(IF(IFERROR(VLOOKUP($X$3,#NAME?,MATCH($A5,#NAME?,0)+1,0),0)&gt;0,0,1),IF(IFERROR(VLOOKUP($X$3,#NAME?,MATCH($A5,#NAME?,0)+1,0),0)&gt;0,0,1),IF(IFERROR(VLOOKUP($X$3,#NAME?,MATCH($A5,#NAME?,0)+1,0),0)&gt;0,0,1),IF(IFERROR(MATCH($A5,#NAME?,0),0)&gt;0,1,0))</formula>
    </cfRule>
    <cfRule type="expression" dxfId="449" priority="119">
      <formula>IF(VLOOKUP($X$3,#NAME?,MATCH($A5,#NAME?,0)+1,0)&gt;0,1,0)</formula>
    </cfRule>
  </conditionalFormatting>
  <conditionalFormatting sqref="Y5:Y1048576">
    <cfRule type="expression" dxfId="448" priority="127">
      <formula>AND(IF(IFERROR(VLOOKUP($Y$3,#NAME?,MATCH($A5,#NAME?,0)+1,0),0)&gt;0,0,1),IF(IFERROR(VLOOKUP($Y$3,#NAME?,MATCH($A5,#NAME?,0)+1,0),0)&gt;0,0,1),IF(IFERROR(VLOOKUP($Y$3,#NAME?,MATCH($A5,#NAME?,0)+1,0),0)&gt;0,0,1),IF(IFERROR(MATCH($A5,#NAME?,0),0)&gt;0,1,0))</formula>
    </cfRule>
    <cfRule type="expression" dxfId="447" priority="124">
      <formula>IF(VLOOKUP($Y$3,#NAME?,MATCH($A5,#NAME?,0)+1,0)&gt;0,1,0)</formula>
    </cfRule>
  </conditionalFormatting>
  <conditionalFormatting sqref="Z4:Z204">
    <cfRule type="expression" dxfId="446" priority="1064">
      <formula>AND(IF(IFERROR(VLOOKUP($Q$3,#NAME?,MATCH($A4,#NAME?,0)+1,0),0)&gt;0,0,1),IF(IFERROR(VLOOKUP($Q$3,#NAME?,MATCH($A4,#NAME?,0)+1,0),0)&gt;0,0,1),IF(IFERROR(VLOOKUP($Q$3,#NAME?,MATCH($A4,#NAME?,0)+1,0),0)&gt;0,0,1),IF(IFERROR(MATCH($A4,#NAME?,0),0)&gt;0,1,0))</formula>
    </cfRule>
    <cfRule type="expression" dxfId="445" priority="1061">
      <formula>IF(VLOOKUP($Q$3,#NAME?,MATCH($A4,#NAME?,0)+1,0)&gt;0,1,0)</formula>
    </cfRule>
    <cfRule type="expression" dxfId="444" priority="1060">
      <formula>IF(LEN(Z4)&gt;0,1,0)</formula>
    </cfRule>
  </conditionalFormatting>
  <conditionalFormatting sqref="Z5:Z1048576">
    <cfRule type="expression" dxfId="443" priority="129">
      <formula>IF(VLOOKUP($Z$3,#NAME?,MATCH($A5,#NAME?,0)+1,0)&gt;0,1,0)</formula>
    </cfRule>
    <cfRule type="expression" dxfId="44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1" priority="133">
      <formula>IF(LEN(AA4)&gt;0,1,0)</formula>
    </cfRule>
    <cfRule type="expression" dxfId="440" priority="134">
      <formula>IF(VLOOKUP($AA$3,#NAME?,MATCH($A4,#NAME?,0)+1,0)&gt;0,1,0)</formula>
    </cfRule>
    <cfRule type="expression" dxfId="439"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8" priority="138">
      <formula>IF(LEN(AB4)&gt;0,1,0)</formula>
    </cfRule>
    <cfRule type="expression" dxfId="437" priority="139">
      <formula>IF(VLOOKUP($AB$3,#NAME?,MATCH($A4,#NAME?,0)+1,0)&gt;0,1,0)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6">
      <formula>IF(VLOOKUP($AC$3,#NAME?,MATCH(#REF!,#NAME?,0)+1,0)&gt;0,1,0)</formula>
    </cfRule>
    <cfRule type="expression" dxfId="434" priority="145">
      <formula>IF(VLOOKUP($AC$3,#NAME?,MATCH(#REF!,#NAME?,0)+1,0)&gt;0,1,0)</formula>
    </cfRule>
    <cfRule type="expression" dxfId="433" priority="144">
      <formula>IF(VLOOKUP($AC$3,#NAME?,MATCH(#REF!,#NAME?,0)+1,0)&gt;0,1,0)</formula>
    </cfRule>
    <cfRule type="expression" dxfId="432" priority="143">
      <formula>IF(LEN(#REF!)&gt;0,1,0)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49">
      <formula>IF(VLOOKUP($AD$3,#NAME?,MATCH($A4,#NAME?,0)+1,0)&gt;0,1,0)</formula>
    </cfRule>
    <cfRule type="expression" dxfId="429"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8" priority="148">
      <formula>IF(LEN(AD4)&gt;0,1,0)</formula>
    </cfRule>
  </conditionalFormatting>
  <conditionalFormatting sqref="AE4:AE1048576">
    <cfRule type="expression" dxfId="427" priority="154">
      <formula>IF(VLOOKUP($AE$3,#NAME?,MATCH($A4,#NAME?,0)+1,0)&gt;0,1,0)</formula>
    </cfRule>
    <cfRule type="expression" dxfId="426"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5" priority="159">
      <formula>IF(VLOOKUP($AF$3,#NAME?,MATCH($A4,#NAME?,0)+1,0)&gt;0,1,0)</formula>
    </cfRule>
    <cfRule type="expression" dxfId="424"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7">
      <formula>AND(IF(IFERROR(VLOOKUP($AI$3,#NAME?,MATCH($A4,#NAME?,0)+1,0),0)&gt;0,0,1),IF(IFERROR(VLOOKUP($AI$3,#NAME?,MATCH($A4,#NAME?,0)+1,0),0)&gt;0,0,1),IF(IFERROR(VLOOKUP($AI$3,#NAME?,MATCH($A4,#NAME?,0)+1,0),0)&gt;0,0,1),IF(IFERROR(MATCH($A4,#NAME?,0),0)&gt;0,1,0))</formula>
    </cfRule>
    <cfRule type="expression" dxfId="418" priority="174">
      <formula>IF(VLOOKUP($AI$3,#NAME?,MATCH($A4,#NAME?,0)+1,0)&gt;0,1,0)</formula>
    </cfRule>
  </conditionalFormatting>
  <conditionalFormatting sqref="AJ4 AJ7:AJ1048576">
    <cfRule type="expression" dxfId="417" priority="178">
      <formula>IF(LEN(AJ4)&gt;0,1,0)</formula>
    </cfRule>
    <cfRule type="expression" dxfId="416" priority="179">
      <formula>IF(VLOOKUP($AJ$3,#NAME?,MATCH($A4,#NAME?,0)+1,0)&gt;0,1,0)</formula>
    </cfRule>
    <cfRule type="expression" dxfId="415"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4" priority="184">
      <formula>IF(VLOOKUP($AK$3,#NAME?,MATCH($A4,#NAME?,0)+1,0)&gt;0,1,0)</formula>
    </cfRule>
    <cfRule type="expression" dxfId="413"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2" priority="183">
      <formula>IF(LEN(AK4)&gt;0,1,0)</formula>
    </cfRule>
  </conditionalFormatting>
  <conditionalFormatting sqref="AL4:AL1048576">
    <cfRule type="expression" dxfId="411" priority="192">
      <formula>AND(IF(IFERROR(VLOOKUP($AL$3,#NAME?,MATCH($A4,#NAME?,0)+1,0),0)&gt;0,0,1),IF(IFERROR(VLOOKUP($AL$3,#NAME?,MATCH($A4,#NAME?,0)+1,0),0)&gt;0,0,1),IF(IFERROR(VLOOKUP($AL$3,#NAME?,MATCH($A4,#NAME?,0)+1,0),0)&gt;0,0,1),IF(IFERROR(MATCH($A4,#NAME?,0),0)&gt;0,1,0))</formula>
    </cfRule>
    <cfRule type="expression" dxfId="410" priority="189">
      <formula>IF(VLOOKUP($AL$3,#NAME?,MATCH($A4,#NAME?,0)+1,0)&gt;0,1,0)</formula>
    </cfRule>
  </conditionalFormatting>
  <conditionalFormatting sqref="AM4:AM1048576">
    <cfRule type="expression" dxfId="409" priority="197">
      <formula>AND(IF(IFERROR(VLOOKUP($AM$3,#NAME?,MATCH($A4,#NAME?,0)+1,0),0)&gt;0,0,1),IF(IFERROR(VLOOKUP($AM$3,#NAME?,MATCH($A4,#NAME?,0)+1,0),0)&gt;0,0,1),IF(IFERROR(VLOOKUP($AM$3,#NAME?,MATCH($A4,#NAME?,0)+1,0),0)&gt;0,0,1),IF(IFERROR(MATCH($A4,#NAME?,0),0)&gt;0,1,0))</formula>
    </cfRule>
    <cfRule type="expression" dxfId="408" priority="194">
      <formula>IF(VLOOKUP($AM$3,#NAME?,MATCH($A4,#NAME?,0)+1,0)&gt;0,1,0)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7">
      <formula>AND(IF(IFERROR(VLOOKUP($AO$3,#NAME?,MATCH($A4,#NAME?,0)+1,0),0)&gt;0,0,1),IF(IFERROR(VLOOKUP($AO$3,#NAME?,MATCH($A4,#NAME?,0)+1,0),0)&gt;0,0,1),IF(IFERROR(VLOOKUP($AO$3,#NAME?,MATCH($A4,#NAME?,0)+1,0),0)&gt;0,0,1),IF(IFERROR(MATCH($A4,#NAME?,0),0)&gt;0,1,0))</formula>
    </cfRule>
    <cfRule type="expression" dxfId="404" priority="204">
      <formula>IF(VLOOKUP($AO$3,#NAME?,MATCH($A4,#NAME?,0)+1,0)&gt;0,1,0)</formula>
    </cfRule>
  </conditionalFormatting>
  <conditionalFormatting sqref="AP4:AP1048576">
    <cfRule type="expression" dxfId="403" priority="212">
      <formula>AND(IF(IFERROR(VLOOKUP($AP$3,#NAME?,MATCH($A4,#NAME?,0)+1,0),0)&gt;0,0,1),IF(IFERROR(VLOOKUP($AP$3,#NAME?,MATCH($A4,#NAME?,0)+1,0),0)&gt;0,0,1),IF(IFERROR(VLOOKUP($AP$3,#NAME?,MATCH($A4,#NAME?,0)+1,0),0)&gt;0,0,1),IF(IFERROR(MATCH($A4,#NAME?,0),0)&gt;0,1,0))</formula>
    </cfRule>
    <cfRule type="expression" dxfId="402" priority="209">
      <formula>IF(VLOOKUP($AP$3,#NAME?,MATCH($A4,#NAME?,0)+1,0)&gt;0,1,0)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22">
      <formula>AND(IF(IFERROR(VLOOKUP($AR$3,#NAME?,MATCH($A4,#NAME?,0)+1,0),0)&gt;0,0,1),IF(IFERROR(VLOOKUP($AR$3,#NAME?,MATCH($A4,#NAME?,0)+1,0),0)&gt;0,0,1),IF(IFERROR(VLOOKUP($AR$3,#NAME?,MATCH($A4,#NAME?,0)+1,0),0)&gt;0,0,1),IF(IFERROR(MATCH($A4,#NAME?,0),0)&gt;0,1,0))</formula>
    </cfRule>
    <cfRule type="expression" dxfId="398" priority="219">
      <formula>IF(VLOOKUP($AR$3,#NAME?,MATCH($A4,#NAME?,0)+1,0)&gt;0,1,0)</formula>
    </cfRule>
  </conditionalFormatting>
  <conditionalFormatting sqref="AS4:AS1048576">
    <cfRule type="expression" dxfId="397" priority="227">
      <formula>AND(IF(IFERROR(VLOOKUP($AS$3,#NAME?,MATCH($A4,#NAME?,0)+1,0),0)&gt;0,0,1),IF(IFERROR(VLOOKUP($AS$3,#NAME?,MATCH($A4,#NAME?,0)+1,0),0)&gt;0,0,1),IF(IFERROR(VLOOKUP($AS$3,#NAME?,MATCH($A4,#NAME?,0)+1,0),0)&gt;0,0,1),IF(IFERROR(MATCH($A4,#NAME?,0),0)&gt;0,1,0))</formula>
    </cfRule>
    <cfRule type="expression" dxfId="396" priority="224">
      <formula>IF(VLOOKUP($AS$3,#NAME?,MATCH($A4,#NAME?,0)+1,0)&gt;0,1,0)</formula>
    </cfRule>
  </conditionalFormatting>
  <conditionalFormatting sqref="AT4 AV5:AV166 AT7:AT1048576">
    <cfRule type="expression" dxfId="395" priority="228">
      <formula>IF(LEN(AT4)&gt;0,1,0)</formula>
    </cfRule>
    <cfRule type="expression" dxfId="394" priority="229">
      <formula>IF(VLOOKUP($AT$3,#NAME?,MATCH($A4,#NAME?,0)+1,0)&gt;0,1,0)</formula>
    </cfRule>
    <cfRule type="expression" dxfId="393"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2" priority="234">
      <formula>IF(VLOOKUP($AU$3,#NAME?,MATCH($A4,#NAME?,0)+1,0)&gt;0,1,0)</formula>
    </cfRule>
    <cfRule type="expression" dxfId="391" priority="233">
      <formula>IF(LEN(AU4)&gt;0,1,0)</formula>
    </cfRule>
    <cfRule type="expression" dxfId="390"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4">
      <formula>IF(VLOOKUP($AW$3,#NAME?,MATCH($A4,#NAME?,0)+1,0)&gt;0,1,0)</formula>
    </cfRule>
    <cfRule type="expression" dxfId="385"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4" priority="252">
      <formula>AND(IF(IFERROR(VLOOKUP($AX$3,#NAME?,MATCH($A4,#NAME?,0)+1,0),0)&gt;0,0,1),IF(IFERROR(VLOOKUP($AX$3,#NAME?,MATCH($A4,#NAME?,0)+1,0),0)&gt;0,0,1),IF(IFERROR(VLOOKUP($AX$3,#NAME?,MATCH($A4,#NAME?,0)+1,0),0)&gt;0,0,1),IF(IFERROR(MATCH($A4,#NAME?,0),0)&gt;0,1,0))</formula>
    </cfRule>
    <cfRule type="expression" dxfId="383" priority="249">
      <formula>IF(VLOOKUP($AX$3,#NAME?,MATCH($A4,#NAME?,0)+1,0)&gt;0,1,0)</formula>
    </cfRule>
  </conditionalFormatting>
  <conditionalFormatting sqref="AX4:BD1048576">
    <cfRule type="expression" dxfId="382" priority="248">
      <formula>IF(LEN(AX4)&gt;0,1,0)</formula>
    </cfRule>
  </conditionalFormatting>
  <conditionalFormatting sqref="AY4:AY1048576">
    <cfRule type="expression" dxfId="381" priority="254">
      <formula>IF(VLOOKUP($AY$3,#NAME?,MATCH($A4,#NAME?,0)+1,0)&gt;0,1,0)</formula>
    </cfRule>
    <cfRule type="expression" dxfId="380"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9" priority="262">
      <formula>AND(IF(IFERROR(VLOOKUP($AZ$3,#NAME?,MATCH($A4,#NAME?,0)+1,0),0)&gt;0,0,1),IF(IFERROR(VLOOKUP($AZ$3,#NAME?,MATCH($A4,#NAME?,0)+1,0),0)&gt;0,0,1),IF(IFERROR(VLOOKUP($AZ$3,#NAME?,MATCH($A4,#NAME?,0)+1,0),0)&gt;0,0,1),IF(IFERROR(MATCH($A4,#NAME?,0),0)&gt;0,1,0))</formula>
    </cfRule>
    <cfRule type="expression" dxfId="378" priority="259">
      <formula>IF(VLOOKUP($AZ$3,#NAME?,MATCH($A4,#NAME?,0)+1,0)&gt;0,1,0)</formula>
    </cfRule>
  </conditionalFormatting>
  <conditionalFormatting sqref="BA4:BA1048576">
    <cfRule type="expression" dxfId="377" priority="267">
      <formula>AND(IF(IFERROR(VLOOKUP($BA$3,#NAME?,MATCH($A4,#NAME?,0)+1,0),0)&gt;0,0,1),IF(IFERROR(VLOOKUP($BA$3,#NAME?,MATCH($A4,#NAME?,0)+1,0),0)&gt;0,0,1),IF(IFERROR(VLOOKUP($BA$3,#NAME?,MATCH($A4,#NAME?,0)+1,0),0)&gt;0,0,1),IF(IFERROR(MATCH($A4,#NAME?,0),0)&gt;0,1,0))</formula>
    </cfRule>
    <cfRule type="expression" dxfId="376" priority="264">
      <formula>IF(VLOOKUP($BA$3,#NAME?,MATCH($A4,#NAME?,0)+1,0)&gt;0,1,0)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7">
      <formula>AND(IF(IFERROR(VLOOKUP($BC$3,#NAME?,MATCH($A4,#NAME?,0)+1,0),0)&gt;0,0,1),IF(IFERROR(VLOOKUP($BC$3,#NAME?,MATCH($A4,#NAME?,0)+1,0),0)&gt;0,0,1),IF(IFERROR(VLOOKUP($BC$3,#NAME?,MATCH($A4,#NAME?,0)+1,0),0)&gt;0,0,1),IF(IFERROR(MATCH($A4,#NAME?,0),0)&gt;0,1,0))</formula>
    </cfRule>
    <cfRule type="expression" dxfId="372" priority="274">
      <formula>IF(VLOOKUP($BC$3,#NAME?,MATCH($A4,#NAME?,0)+1,0)&gt;0,1,0)</formula>
    </cfRule>
  </conditionalFormatting>
  <conditionalFormatting sqref="BD4:BD1048576">
    <cfRule type="expression" dxfId="371" priority="282">
      <formula>AND(IF(IFERROR(VLOOKUP($BD$3,#NAME?,MATCH($A4,#NAME?,0)+1,0),0)&gt;0,0,1),IF(IFERROR(VLOOKUP($BD$3,#NAME?,MATCH($A4,#NAME?,0)+1,0),0)&gt;0,0,1),IF(IFERROR(VLOOKUP($BD$3,#NAME?,MATCH($A4,#NAME?,0)+1,0),0)&gt;0,0,1),IF(IFERROR(MATCH($A4,#NAME?,0),0)&gt;0,1,0))</formula>
    </cfRule>
    <cfRule type="expression" dxfId="370" priority="279">
      <formula>IF(VLOOKUP($BD$3,#NAME?,MATCH($A4,#NAME?,0)+1,0)&gt;0,1,0)</formula>
    </cfRule>
  </conditionalFormatting>
  <conditionalFormatting sqref="BE5:BE1048576">
    <cfRule type="expression" dxfId="369" priority="284">
      <formula>IF(VLOOKUP($BE$3,#NAME?,MATCH($A5,#NAME?,0)+1,0)&gt;0,1,0)</formula>
    </cfRule>
    <cfRule type="expression" dxfId="368"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7" priority="283">
      <formula>IF(LEN(BE5)&gt;0,1,0)</formula>
    </cfRule>
  </conditionalFormatting>
  <conditionalFormatting sqref="BF5:BF1048576">
    <cfRule type="expression" dxfId="366" priority="289">
      <formula>IF(VLOOKUP($BF$3,#NAME?,MATCH($A5,#NAME?,0)+1,0)&gt;0,1,0)</formula>
    </cfRule>
    <cfRule type="expression" dxfId="365"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4" priority="294">
      <formula>IF(VLOOKUP($BG$3,#NAME?,MATCH($A5,#NAME?,0)+1,0)&gt;0,1,0)</formula>
    </cfRule>
    <cfRule type="expression" dxfId="363"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2" priority="299">
      <formula>IF(VLOOKUP($BH$3,#NAME?,MATCH($A5,#NAME?,0)+1,0)&gt;0,1,0)</formula>
    </cfRule>
    <cfRule type="expression" dxfId="361"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0" priority="304">
      <formula>IF(VLOOKUP($BI$3,#NAME?,MATCH($A4,#NAME?,0)+1,0)&gt;0,1,0)</formula>
    </cfRule>
    <cfRule type="expression" dxfId="359"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8" priority="3">
      <formula>IF(LEN(BI4)&gt;0,1,0)</formula>
    </cfRule>
  </conditionalFormatting>
  <conditionalFormatting sqref="BJ4:BJ1048576">
    <cfRule type="expression" dxfId="357" priority="312">
      <formula>AND(IF(IFERROR(VLOOKUP($BJ$3,#NAME?,MATCH($A4,#NAME?,0)+1,0),0)&gt;0,0,1),IF(IFERROR(VLOOKUP($BJ$3,#NAME?,MATCH($A4,#NAME?,0)+1,0),0)&gt;0,0,1),IF(IFERROR(VLOOKUP($BJ$3,#NAME?,MATCH($A4,#NAME?,0)+1,0),0)&gt;0,0,1),IF(IFERROR(MATCH($A4,#NAME?,0),0)&gt;0,1,0))</formula>
    </cfRule>
    <cfRule type="expression" dxfId="356" priority="309">
      <formula>IF(VLOOKUP($BJ$3,#NAME?,MATCH($A4,#NAME?,0)+1,0)&gt;0,1,0)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22">
      <formula>AND(IF(IFERROR(VLOOKUP($BL$3,#NAME?,MATCH($A4,#NAME?,0)+1,0),0)&gt;0,0,1),IF(IFERROR(VLOOKUP($BL$3,#NAME?,MATCH($A4,#NAME?,0)+1,0),0)&gt;0,0,1),IF(IFERROR(VLOOKUP($BL$3,#NAME?,MATCH($A4,#NAME?,0)+1,0),0)&gt;0,0,1),IF(IFERROR(MATCH($A4,#NAME?,0),0)&gt;0,1,0))</formula>
    </cfRule>
    <cfRule type="expression" dxfId="352" priority="319">
      <formula>IF(VLOOKUP($BL$3,#NAME?,MATCH($A4,#NAME?,0)+1,0)&gt;0,1,0)</formula>
    </cfRule>
  </conditionalFormatting>
  <conditionalFormatting sqref="BM4:BM1048576">
    <cfRule type="expression" dxfId="351" priority="327">
      <formula>AND(IF(IFERROR(VLOOKUP($BM$3,#NAME?,MATCH($A4,#NAME?,0)+1,0),0)&gt;0,0,1),IF(IFERROR(VLOOKUP($BM$3,#NAME?,MATCH($A4,#NAME?,0)+1,0),0)&gt;0,0,1),IF(IFERROR(VLOOKUP($BM$3,#NAME?,MATCH($A4,#NAME?,0)+1,0),0)&gt;0,0,1),IF(IFERROR(MATCH($A4,#NAME?,0),0)&gt;0,1,0))</formula>
    </cfRule>
    <cfRule type="expression" dxfId="350" priority="324">
      <formula>IF(VLOOKUP($BM$3,#NAME?,MATCH($A4,#NAME?,0)+1,0)&gt;0,1,0)</formula>
    </cfRule>
  </conditionalFormatting>
  <conditionalFormatting sqref="BN4:BN1048576">
    <cfRule type="expression" dxfId="349" priority="332">
      <formula>AND(IF(IFERROR(VLOOKUP($BN$3,#NAME?,MATCH($A4,#NAME?,0)+1,0),0)&gt;0,0,1),IF(IFERROR(VLOOKUP($BN$3,#NAME?,MATCH($A4,#NAME?,0)+1,0),0)&gt;0,0,1),IF(IFERROR(VLOOKUP($BN$3,#NAME?,MATCH($A4,#NAME?,0)+1,0),0)&gt;0,0,1),IF(IFERROR(MATCH($A4,#NAME?,0),0)&gt;0,1,0))</formula>
    </cfRule>
    <cfRule type="expression" dxfId="348" priority="329">
      <formula>IF(VLOOKUP($BN$3,#NAME?,MATCH($A4,#NAME?,0)+1,0)&gt;0,1,0)</formula>
    </cfRule>
  </conditionalFormatting>
  <conditionalFormatting sqref="BO4:BO1048576">
    <cfRule type="expression" dxfId="347" priority="337">
      <formula>AND(IF(IFERROR(VLOOKUP($BO$3,#NAME?,MATCH($A4,#NAME?,0)+1,0),0)&gt;0,0,1),IF(IFERROR(VLOOKUP($BO$3,#NAME?,MATCH($A4,#NAME?,0)+1,0),0)&gt;0,0,1),IF(IFERROR(VLOOKUP($BO$3,#NAME?,MATCH($A4,#NAME?,0)+1,0),0)&gt;0,0,1),IF(IFERROR(MATCH($A4,#NAME?,0),0)&gt;0,1,0))</formula>
    </cfRule>
    <cfRule type="expression" dxfId="346" priority="334">
      <formula>IF(VLOOKUP($BO$3,#NAME?,MATCH($A4,#NAME?,0)+1,0)&gt;0,1,0)</formula>
    </cfRule>
  </conditionalFormatting>
  <conditionalFormatting sqref="BP4:BP1048576">
    <cfRule type="expression" dxfId="345" priority="342">
      <formula>AND(IF(IFERROR(VLOOKUP($BP$3,#NAME?,MATCH($A4,#NAME?,0)+1,0),0)&gt;0,0,1),IF(IFERROR(VLOOKUP($BP$3,#NAME?,MATCH($A4,#NAME?,0)+1,0),0)&gt;0,0,1),IF(IFERROR(VLOOKUP($BP$3,#NAME?,MATCH($A4,#NAME?,0)+1,0),0)&gt;0,0,1),IF(IFERROR(MATCH($A4,#NAME?,0),0)&gt;0,1,0))</formula>
    </cfRule>
    <cfRule type="expression" dxfId="344" priority="339">
      <formula>IF(VLOOKUP($BP$3,#NAME?,MATCH($A4,#NAME?,0)+1,0)&gt;0,1,0)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49">
      <formula>IF(VLOOKUP($BR$3,#NAME?,MATCH($A4,#NAME?,0)+1,0)&gt;0,1,0)</formula>
    </cfRule>
    <cfRule type="expression" dxfId="340"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9" priority="354">
      <formula>IF(VLOOKUP($BS$3,#NAME?,MATCH($A4,#NAME?,0)+1,0)&gt;0,1,0)</formula>
    </cfRule>
    <cfRule type="expression" dxfId="338"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7" priority="359">
      <formula>IF(VLOOKUP($BT$3,#NAME?,MATCH($A4,#NAME?,0)+1,0)&gt;0,1,0)</formula>
    </cfRule>
    <cfRule type="expression" dxfId="336"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5" priority="364">
      <formula>IF(VLOOKUP($BU$3,#NAME?,MATCH($A4,#NAME?,0)+1,0)&gt;0,1,0)</formula>
    </cfRule>
    <cfRule type="expression" dxfId="334"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4">
      <formula>IF(VLOOKUP($BW$3,#NAME?,MATCH($A4,#NAME?,0)+1,0)&gt;0,1,0)</formula>
    </cfRule>
    <cfRule type="expression" dxfId="330"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9" priority="379">
      <formula>IF(VLOOKUP($BX$3,#NAME?,MATCH($A4,#NAME?,0)+1,0)&gt;0,1,0)</formula>
    </cfRule>
    <cfRule type="expression" dxfId="328"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7" priority="384">
      <formula>IF(VLOOKUP($BY$3,#NAME?,MATCH($A4,#NAME?,0)+1,0)&gt;0,1,0)</formula>
    </cfRule>
    <cfRule type="expression" dxfId="326"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5" priority="392">
      <formula>AND(IF(IFERROR(VLOOKUP($BZ$3,#NAME?,MATCH($A4,#NAME?,0)+1,0),0)&gt;0,0,1),IF(IFERROR(VLOOKUP($BZ$3,#NAME?,MATCH($A4,#NAME?,0)+1,0),0)&gt;0,0,1),IF(IFERROR(VLOOKUP($BZ$3,#NAME?,MATCH($A4,#NAME?,0)+1,0),0)&gt;0,0,1),IF(IFERROR(MATCH($A4,#NAME?,0),0)&gt;0,1,0))</formula>
    </cfRule>
    <cfRule type="expression" dxfId="324" priority="389">
      <formula>IF(VLOOKUP($BZ$3,#NAME?,MATCH($A4,#NAME?,0)+1,0)&gt;0,1,0)</formula>
    </cfRule>
  </conditionalFormatting>
  <conditionalFormatting sqref="CA4:CA1048576">
    <cfRule type="expression" dxfId="323" priority="397">
      <formula>AND(IF(IFERROR(VLOOKUP($CA$3,#NAME?,MATCH($A4,#NAME?,0)+1,0),0)&gt;0,0,1),IF(IFERROR(VLOOKUP($CA$3,#NAME?,MATCH($A4,#NAME?,0)+1,0),0)&gt;0,0,1),IF(IFERROR(VLOOKUP($CA$3,#NAME?,MATCH($A4,#NAME?,0)+1,0),0)&gt;0,0,1),IF(IFERROR(MATCH($A4,#NAME?,0),0)&gt;0,1,0))</formula>
    </cfRule>
    <cfRule type="expression" dxfId="322" priority="394">
      <formula>IF(VLOOKUP($CA$3,#NAME?,MATCH($A4,#NAME?,0)+1,0)&gt;0,1,0)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7">
      <formula>AND(IF(IFERROR(VLOOKUP($CC$3,#NAME?,MATCH($A4,#NAME?,0)+1,0),0)&gt;0,0,1),IF(IFERROR(VLOOKUP($CC$3,#NAME?,MATCH($A4,#NAME?,0)+1,0),0)&gt;0,0,1),IF(IFERROR(VLOOKUP($CC$3,#NAME?,MATCH($A4,#NAME?,0)+1,0),0)&gt;0,0,1),IF(IFERROR(MATCH($A4,#NAME?,0),0)&gt;0,1,0))</formula>
    </cfRule>
    <cfRule type="expression" dxfId="318" priority="404">
      <formula>IF(VLOOKUP($CC$3,#NAME?,MATCH($A4,#NAME?,0)+1,0)&gt;0,1,0)</formula>
    </cfRule>
  </conditionalFormatting>
  <conditionalFormatting sqref="CD4:CD1048576">
    <cfRule type="expression" dxfId="317" priority="412">
      <formula>AND(IF(IFERROR(VLOOKUP($CD$3,#NAME?,MATCH($A4,#NAME?,0)+1,0),0)&gt;0,0,1),IF(IFERROR(VLOOKUP($CD$3,#NAME?,MATCH($A4,#NAME?,0)+1,0),0)&gt;0,0,1),IF(IFERROR(VLOOKUP($CD$3,#NAME?,MATCH($A4,#NAME?,0)+1,0),0)&gt;0,0,1),IF(IFERROR(MATCH($A4,#NAME?,0),0)&gt;0,1,0))</formula>
    </cfRule>
    <cfRule type="expression" dxfId="316" priority="409">
      <formula>IF(VLOOKUP($CD$3,#NAME?,MATCH($A4,#NAME?,0)+1,0)&gt;0,1,0)</formula>
    </cfRule>
  </conditionalFormatting>
  <conditionalFormatting sqref="CE4:CE1048576">
    <cfRule type="expression" dxfId="315" priority="417">
      <formula>AND(IF(IFERROR(VLOOKUP($CE$3,#NAME?,MATCH($A4,#NAME?,0)+1,0),0)&gt;0,0,1),IF(IFERROR(VLOOKUP($CE$3,#NAME?,MATCH($A4,#NAME?,0)+1,0),0)&gt;0,0,1),IF(IFERROR(VLOOKUP($CE$3,#NAME?,MATCH($A4,#NAME?,0)+1,0),0)&gt;0,0,1),IF(IFERROR(MATCH($A4,#NAME?,0),0)&gt;0,1,0))</formula>
    </cfRule>
    <cfRule type="expression" dxfId="314" priority="414">
      <formula>IF(VLOOKUP($CE$3,#NAME?,MATCH($A4,#NAME?,0)+1,0)&gt;0,1,0)</formula>
    </cfRule>
  </conditionalFormatting>
  <conditionalFormatting sqref="CF4:CF1048576">
    <cfRule type="expression" dxfId="313" priority="422">
      <formula>AND(IF(IFERROR(VLOOKUP($CF$3,#NAME?,MATCH($A4,#NAME?,0)+1,0),0)&gt;0,0,1),IF(IFERROR(VLOOKUP($CF$3,#NAME?,MATCH($A4,#NAME?,0)+1,0),0)&gt;0,0,1),IF(IFERROR(VLOOKUP($CF$3,#NAME?,MATCH($A4,#NAME?,0)+1,0),0)&gt;0,0,1),IF(IFERROR(MATCH($A4,#NAME?,0),0)&gt;0,1,0))</formula>
    </cfRule>
    <cfRule type="expression" dxfId="312" priority="419">
      <formula>IF(VLOOKUP($CF$3,#NAME?,MATCH($A4,#NAME?,0)+1,0)&gt;0,1,0)</formula>
    </cfRule>
  </conditionalFormatting>
  <conditionalFormatting sqref="CG4:CG1048576">
    <cfRule type="expression" dxfId="311" priority="427">
      <formula>AND(IF(IFERROR(VLOOKUP($CG$3,#NAME?,MATCH($A4,#NAME?,0)+1,0),0)&gt;0,0,1),IF(IFERROR(VLOOKUP($CG$3,#NAME?,MATCH($A4,#NAME?,0)+1,0),0)&gt;0,0,1),IF(IFERROR(VLOOKUP($CG$3,#NAME?,MATCH($A4,#NAME?,0)+1,0),0)&gt;0,0,1),IF(IFERROR(MATCH($A4,#NAME?,0),0)&gt;0,1,0))</formula>
    </cfRule>
    <cfRule type="expression" dxfId="310" priority="424">
      <formula>IF(VLOOKUP($CG$3,#NAME?,MATCH($A4,#NAME?,0)+1,0)&gt;0,1,0)</formula>
    </cfRule>
  </conditionalFormatting>
  <conditionalFormatting sqref="CH4:CH1048576">
    <cfRule type="expression" dxfId="309" priority="432">
      <formula>AND(IF(IFERROR(VLOOKUP($CH$3,#NAME?,MATCH($A4,#NAME?,0)+1,0),0)&gt;0,0,1),IF(IFERROR(VLOOKUP($CH$3,#NAME?,MATCH($A4,#NAME?,0)+1,0),0)&gt;0,0,1),IF(IFERROR(VLOOKUP($CH$3,#NAME?,MATCH($A4,#NAME?,0)+1,0),0)&gt;0,0,1),IF(IFERROR(MATCH($A4,#NAME?,0),0)&gt;0,1,0))</formula>
    </cfRule>
    <cfRule type="expression" dxfId="308" priority="429">
      <formula>IF(VLOOKUP($CH$3,#NAME?,MATCH($A4,#NAME?,0)+1,0)&gt;0,1,0)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42">
      <formula>AND(IF(IFERROR(VLOOKUP($CJ$3,#NAME?,MATCH($A4,#NAME?,0)+1,0),0)&gt;0,0,1),IF(IFERROR(VLOOKUP($CJ$3,#NAME?,MATCH($A4,#NAME?,0)+1,0),0)&gt;0,0,1),IF(IFERROR(VLOOKUP($CJ$3,#NAME?,MATCH($A4,#NAME?,0)+1,0),0)&gt;0,0,1),IF(IFERROR(MATCH($A4,#NAME?,0),0)&gt;0,1,0))</formula>
    </cfRule>
    <cfRule type="expression" dxfId="304" priority="439">
      <formula>IF(VLOOKUP($CJ$3,#NAME?,MATCH($A4,#NAME?,0)+1,0)&gt;0,1,0)</formula>
    </cfRule>
  </conditionalFormatting>
  <conditionalFormatting sqref="CK4:CK1048576 CR5:CR204">
    <cfRule type="expression" dxfId="303" priority="447">
      <formula>AND(IF(IFERROR(VLOOKUP($CK$3,#NAME?,MATCH($A4,#NAME?,0)+1,0),0)&gt;0,0,1),IF(IFERROR(VLOOKUP($CK$3,#NAME?,MATCH($A4,#NAME?,0)+1,0),0)&gt;0,0,1),IF(IFERROR(VLOOKUP($CK$3,#NAME?,MATCH($A4,#NAME?,0)+1,0),0)&gt;0,0,1),IF(IFERROR(MATCH($A4,#NAME?,0),0)&gt;0,1,0))</formula>
    </cfRule>
    <cfRule type="expression" dxfId="302" priority="444">
      <formula>IF(VLOOKUP($CK$3,#NAME?,MATCH($A4,#NAME?,0)+1,0)&gt;0,1,0)</formula>
    </cfRule>
  </conditionalFormatting>
  <conditionalFormatting sqref="CL4:CL1048576">
    <cfRule type="expression" dxfId="301" priority="452">
      <formula>AND(IF(IFERROR(VLOOKUP($CL$3,#NAME?,MATCH($A4,#NAME?,0)+1,0),0)&gt;0,0,1),IF(IFERROR(VLOOKUP($CL$3,#NAME?,MATCH($A4,#NAME?,0)+1,0),0)&gt;0,0,1),IF(IFERROR(VLOOKUP($CL$3,#NAME?,MATCH($A4,#NAME?,0)+1,0),0)&gt;0,0,1),IF(IFERROR(MATCH($A4,#NAME?,0),0)&gt;0,1,0))</formula>
    </cfRule>
    <cfRule type="expression" dxfId="300" priority="449">
      <formula>IF(VLOOKUP($CL$3,#NAME?,MATCH($A4,#NAME?,0)+1,0)&gt;0,1,0)</formula>
    </cfRule>
  </conditionalFormatting>
  <conditionalFormatting sqref="CM4:CM1048576">
    <cfRule type="expression" dxfId="299" priority="457">
      <formula>AND(IF(IFERROR(VLOOKUP($CM$3,#NAME?,MATCH($A4,#NAME?,0)+1,0),0)&gt;0,0,1),IF(IFERROR(VLOOKUP($CM$3,#NAME?,MATCH($A4,#NAME?,0)+1,0),0)&gt;0,0,1),IF(IFERROR(VLOOKUP($CM$3,#NAME?,MATCH($A4,#NAME?,0)+1,0),0)&gt;0,0,1),IF(IFERROR(MATCH($A4,#NAME?,0),0)&gt;0,1,0))</formula>
    </cfRule>
    <cfRule type="expression" dxfId="298" priority="454">
      <formula>IF(VLOOKUP($CM$3,#NAME?,MATCH($A4,#NAME?,0)+1,0)&gt;0,1,0)</formula>
    </cfRule>
  </conditionalFormatting>
  <conditionalFormatting sqref="CN4:CN1048576">
    <cfRule type="expression" dxfId="297" priority="462">
      <formula>AND(IF(IFERROR(VLOOKUP($CN$3,#NAME?,MATCH($A4,#NAME?,0)+1,0),0)&gt;0,0,1),IF(IFERROR(VLOOKUP($CN$3,#NAME?,MATCH($A4,#NAME?,0)+1,0),0)&gt;0,0,1),IF(IFERROR(VLOOKUP($CN$3,#NAME?,MATCH($A4,#NAME?,0)+1,0),0)&gt;0,0,1),IF(IFERROR(MATCH($A4,#NAME?,0),0)&gt;0,1,0))</formula>
    </cfRule>
    <cfRule type="expression" dxfId="296" priority="459">
      <formula>IF(VLOOKUP($CN$3,#NAME?,MATCH($A4,#NAME?,0)+1,0)&gt;0,1,0)</formula>
    </cfRule>
  </conditionalFormatting>
  <conditionalFormatting sqref="CO4:CO1048576">
    <cfRule type="expression" dxfId="295" priority="2">
      <formula>IF($W4&lt;&gt;"Parent",0,1)</formula>
    </cfRule>
    <cfRule type="expression" dxfId="294" priority="4">
      <formula>IF(VLOOKUP($CO$3,#NAME?,MATCH($A4,#NAME?,0)+1,0)&gt;0,1,0)</formula>
    </cfRule>
    <cfRule type="expression" dxfId="293"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82">
      <formula>AND(IF(IFERROR(VLOOKUP($CS$3,#NAME?,MATCH($A4,#NAME?,0)+1,0),0)&gt;0,0,1),IF(IFERROR(VLOOKUP($CS$3,#NAME?,MATCH($A4,#NAME?,0)+1,0),0)&gt;0,0,1),IF(IFERROR(VLOOKUP($CS$3,#NAME?,MATCH($A4,#NAME?,0)+1,0),0)&gt;0,0,1),IF(IFERROR(MATCH($A4,#NAME?,0),0)&gt;0,1,0))</formula>
    </cfRule>
    <cfRule type="expression" dxfId="283" priority="479">
      <formula>IF(VLOOKUP($CS$3,#NAME?,MATCH($A4,#NAME?,0)+1,0)&gt;0,1,0)</formula>
    </cfRule>
  </conditionalFormatting>
  <conditionalFormatting sqref="CS4:CX1048576">
    <cfRule type="expression" dxfId="282" priority="478">
      <formula>IF(LEN(CS4)&gt;0,1,0)</formula>
    </cfRule>
  </conditionalFormatting>
  <conditionalFormatting sqref="CT4:CT1048576">
    <cfRule type="expression" dxfId="281" priority="484">
      <formula>IF(VLOOKUP($CT$3,#NAME?,MATCH($A4,#NAME?,0)+1,0)&gt;0,1,0)</formula>
    </cfRule>
    <cfRule type="expression" dxfId="280"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9" priority="492">
      <formula>AND(IF(IFERROR(VLOOKUP($CU$3,#NAME?,MATCH($A4,#NAME?,0)+1,0),0)&gt;0,0,1),IF(IFERROR(VLOOKUP($CU$3,#NAME?,MATCH($A4,#NAME?,0)+1,0),0)&gt;0,0,1),IF(IFERROR(VLOOKUP($CU$3,#NAME?,MATCH($A4,#NAME?,0)+1,0),0)&gt;0,0,1),IF(IFERROR(MATCH($A4,#NAME?,0),0)&gt;0,1,0))</formula>
    </cfRule>
    <cfRule type="expression" dxfId="278" priority="489">
      <formula>IF(VLOOKUP($CU$3,#NAME?,MATCH($A4,#NAME?,0)+1,0)&gt;0,1,0)</formula>
    </cfRule>
  </conditionalFormatting>
  <conditionalFormatting sqref="CV4:CV1048576">
    <cfRule type="expression" dxfId="277" priority="494">
      <formula>IF(VLOOKUP($CV$3,#NAME?,MATCH($A4,#NAME?,0)+1,0)&gt;0,1,0)</formula>
    </cfRule>
    <cfRule type="expression" dxfId="276"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4">
      <formula>IF(VLOOKUP($CX$3,#NAME?,MATCH($A4,#NAME?,0)+1,0)&gt;0,1,0)</formula>
    </cfRule>
    <cfRule type="expression" dxfId="27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1" priority="508">
      <formula>AND(AND(OR(AND(AND(OR(NOT(CZ4="Yes"),CZ4="")))),A4&lt;&gt;""))</formula>
    </cfRule>
    <cfRule type="expression" dxfId="270" priority="509">
      <formula>IF(LEN(CY4)&gt;0,1,0)</formula>
    </cfRule>
    <cfRule type="expression" dxfId="269" priority="510">
      <formula>IF(VLOOKUP($CY$3,#NAME?,MATCH($A4,#NAME?,0)+1,0)&gt;0,1,0)</formula>
    </cfRule>
    <cfRule type="expression" dxfId="268"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7" priority="515">
      <formula>IF(LEN(CZ4)&gt;0,1,0)</formula>
    </cfRule>
    <cfRule type="expression" dxfId="266" priority="516">
      <formula>IF(VLOOKUP($CZ$3,#NAME?,MATCH($A4,#NAME?,0)+1,0)&gt;0,1,0)</formula>
    </cfRule>
    <cfRule type="expression" dxfId="265" priority="519">
      <formula>AND(IF(IFERROR(VLOOKUP($CZ$3,#NAME?,MATCH($A4,#NAME?,0)+1,0),0)&gt;0,0,1),IF(IFERROR(VLOOKUP($CZ$3,#NAME?,MATCH($A4,#NAME?,0)+1,0),0)&gt;0,0,1),IF(IFERROR(VLOOKUP($CZ$3,#NAME?,MATCH($A4,#NAME?,0)+1,0),0)&gt;0,0,1),IF(IFERROR(MATCH($A4,#NAME?,0),0)&gt;0,1,0))</formula>
    </cfRule>
    <cfRule type="expression" dxfId="264" priority="514">
      <formula>AND(AND(OR(AND(AND(OR(NOT(DA4="Yes"),DA4="")))),A4&lt;&gt;""))</formula>
    </cfRule>
  </conditionalFormatting>
  <conditionalFormatting sqref="DA4:DA1048576">
    <cfRule type="expression" dxfId="263" priority="525">
      <formula>AND(IF(IFERROR(VLOOKUP($DA$3,#NAME?,MATCH($A4,#NAME?,0)+1,0),0)&gt;0,0,1),IF(IFERROR(VLOOKUP($DA$3,#NAME?,MATCH($A4,#NAME?,0)+1,0),0)&gt;0,0,1),IF(IFERROR(VLOOKUP($DA$3,#NAME?,MATCH($A4,#NAME?,0)+1,0),0)&gt;0,0,1),IF(IFERROR(MATCH($A4,#NAME?,0),0)&gt;0,1,0))</formula>
    </cfRule>
    <cfRule type="expression" dxfId="262" priority="522">
      <formula>IF(VLOOKUP($DA$3,#NAME?,MATCH($A4,#NAME?,0)+1,0)&gt;0,1,0)</formula>
    </cfRule>
    <cfRule type="expression" dxfId="261" priority="521">
      <formula>IF(LEN(DA4)&gt;0,1,0)</formula>
    </cfRule>
    <cfRule type="expression" dxfId="260" priority="520">
      <formula>AND(AND(OR(AND(OR(OR(NOT(CO4&lt;&gt;"DEFAULT"),CO4="")))),A4&lt;&gt;""))</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8">
      <formula>IF(VLOOKUP($DB$3,#NAME?,MATCH($A4,#NAME?,0)+1,0)&gt;0,1,0)</formula>
    </cfRule>
    <cfRule type="expression" dxfId="257" priority="527">
      <formula>IF(LEN(DB4)&gt;0,1,0)</formula>
    </cfRule>
    <cfRule type="expression" dxfId="256"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5" priority="537">
      <formula>AND(IF(IFERROR(VLOOKUP($DC$3,#NAME?,MATCH($A4,#NAME?,0)+1,0),0)&gt;0,0,1),IF(IFERROR(VLOOKUP($DC$3,#NAME?,MATCH($A4,#NAME?,0)+1,0),0)&gt;0,0,1),IF(IFERROR(VLOOKUP($DC$3,#NAME?,MATCH($A4,#NAME?,0)+1,0),0)&gt;0,0,1),IF(IFERROR(MATCH($A4,#NAME?,0),0)&gt;0,1,0))</formula>
    </cfRule>
    <cfRule type="expression" dxfId="254" priority="534">
      <formula>IF(VLOOKUP($DC$3,#NAME?,MATCH($A4,#NAME?,0)+1,0)&gt;0,1,0)</formula>
    </cfRule>
    <cfRule type="expression" dxfId="253" priority="533">
      <formula>IF(LEN(DC4)&gt;0,1,0)</formula>
    </cfRule>
    <cfRule type="expression" dxfId="25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1" priority="543">
      <formula>AND(IF(IFERROR(VLOOKUP($DD$3,#NAME?,MATCH($A4,#NAME?,0)+1,0),0)&gt;0,0,1),IF(IFERROR(VLOOKUP($DD$3,#NAME?,MATCH($A4,#NAME?,0)+1,0),0)&gt;0,0,1),IF(IFERROR(VLOOKUP($DD$3,#NAME?,MATCH($A4,#NAME?,0)+1,0),0)&gt;0,0,1),IF(IFERROR(MATCH($A4,#NAME?,0),0)&gt;0,1,0))</formula>
    </cfRule>
    <cfRule type="expression" dxfId="250" priority="540">
      <formula>IF(VLOOKUP($DD$3,#NAME?,MATCH($A4,#NAME?,0)+1,0)&gt;0,1,0)</formula>
    </cfRule>
    <cfRule type="expression" dxfId="249" priority="539">
      <formula>IF(LEN(DD4)&gt;0,1,0)</formula>
    </cfRule>
    <cfRule type="expression" dxfId="248"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7" priority="546">
      <formula>IF(VLOOKUP($DE$3,#NAME?,MATCH($A4,#NAME?,0)+1,0)&gt;0,1,0)</formula>
    </cfRule>
    <cfRule type="expression" dxfId="246" priority="545">
      <formula>IF(LEN(DE4)&gt;0,1,0)</formula>
    </cfRule>
    <cfRule type="expression" dxfId="245" priority="549">
      <formula>AND(IF(IFERROR(VLOOKUP($DE$3,#NAME?,MATCH($A4,#NAME?,0)+1,0),0)&gt;0,0,1),IF(IFERROR(VLOOKUP($DE$3,#NAME?,MATCH($A4,#NAME?,0)+1,0),0)&gt;0,0,1),IF(IFERROR(VLOOKUP($DE$3,#NAME?,MATCH($A4,#NAME?,0)+1,0),0)&gt;0,0,1),IF(IFERROR(MATCH($A4,#NAME?,0),0)&gt;0,1,0))</formula>
    </cfRule>
    <cfRule type="expression" dxfId="244"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51">
      <formula>IF(LEN(DF4)&gt;0,1,0)</formula>
    </cfRule>
    <cfRule type="expression" dxfId="241" priority="552">
      <formula>IF(VLOOKUP($DF$3,#NAME?,MATCH($A4,#NAME?,0)+1,0)&gt;0,1,0)</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57">
      <formula>IF(LEN(DG4)&gt;0,1,0)</formula>
    </cfRule>
    <cfRule type="expression" dxfId="237" priority="558">
      <formula>IF(VLOOKUP($DG$3,#NAME?,MATCH($A4,#NAME?,0)+1,0)&gt;0,1,0)</formula>
    </cfRule>
    <cfRule type="expression" dxfId="236"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5" priority="564">
      <formula>IF(VLOOKUP($DH$3,#NAME?,MATCH($A4,#NAME?,0)+1,0)&gt;0,1,0)</formula>
    </cfRule>
    <cfRule type="expression" dxfId="234" priority="567">
      <formula>AND(IF(IFERROR(VLOOKUP($DH$3,#NAME?,MATCH($A4,#NAME?,0)+1,0),0)&gt;0,0,1),IF(IFERROR(VLOOKUP($DH$3,#NAME?,MATCH($A4,#NAME?,0)+1,0),0)&gt;0,0,1),IF(IFERROR(VLOOKUP($DH$3,#NAME?,MATCH($A4,#NAME?,0)+1,0),0)&gt;0,0,1),IF(IFERROR(MATCH($A4,#NAME?,0),0)&gt;0,1,0))</formula>
    </cfRule>
    <cfRule type="expression" dxfId="233" priority="563">
      <formula>IF(LEN(DH4)&gt;0,1,0)</formula>
    </cfRule>
    <cfRule type="expression" dxfId="23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1" priority="569">
      <formula>IF(LEN(DI4)&gt;0,1,0)</formula>
    </cfRule>
    <cfRule type="expression" dxfId="230"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0">
      <formula>IF(VLOOKUP($DI$3,#NAME?,MATCH($A4,#NAME?,0)+1,0)&gt;0,1,0)</formula>
    </cfRule>
    <cfRule type="expression" dxfId="228"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6" priority="575">
      <formula>IF(LEN(DJ4)&gt;0,1,0)</formula>
    </cfRule>
    <cfRule type="expression" dxfId="225" priority="576">
      <formula>IF(VLOOKUP($DJ$3,#NAME?,MATCH($A4,#NAME?,0)+1,0)&gt;0,1,0)</formula>
    </cfRule>
    <cfRule type="expression" dxfId="224"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2" priority="581">
      <formula>IF(LEN(DK4)&gt;0,1,0)</formula>
    </cfRule>
    <cfRule type="expression" dxfId="221" priority="582">
      <formula>IF(VLOOKUP($DK$3,#NAME?,MATCH($A4,#NAME?,0)+1,0)&gt;0,1,0)</formula>
    </cfRule>
    <cfRule type="expression" dxfId="220"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9"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91">
      <formula>AND(IF(IFERROR(VLOOKUP($DL$3,#NAME?,MATCH($A4,#NAME?,0)+1,0),0)&gt;0,0,1),IF(IFERROR(VLOOKUP($DL$3,#NAME?,MATCH($A4,#NAME?,0)+1,0),0)&gt;0,0,1),IF(IFERROR(VLOOKUP($DL$3,#NAME?,MATCH($A4,#NAME?,0)+1,0),0)&gt;0,0,1),IF(IFERROR(MATCH($A4,#NAME?,0),0)&gt;0,1,0))</formula>
    </cfRule>
    <cfRule type="expression" dxfId="217" priority="588">
      <formula>IF(VLOOKUP($DL$3,#NAME?,MATCH($A4,#NAME?,0)+1,0)&gt;0,1,0)</formula>
    </cfRule>
  </conditionalFormatting>
  <conditionalFormatting sqref="DL4:DN1048576">
    <cfRule type="expression" dxfId="216" priority="587">
      <formula>IF(LEN(DL4)&gt;0,1,0)</formula>
    </cfRule>
  </conditionalFormatting>
  <conditionalFormatting sqref="DM4:DM1048576">
    <cfRule type="expression" dxfId="215" priority="596">
      <formula>AND(IF(IFERROR(VLOOKUP($DM$3,#NAME?,MATCH($A4,#NAME?,0)+1,0),0)&gt;0,0,1),IF(IFERROR(VLOOKUP($DM$3,#NAME?,MATCH($A4,#NAME?,0)+1,0),0)&gt;0,0,1),IF(IFERROR(VLOOKUP($DM$3,#NAME?,MATCH($A4,#NAME?,0)+1,0),0)&gt;0,0,1),IF(IFERROR(MATCH($A4,#NAME?,0),0)&gt;0,1,0))</formula>
    </cfRule>
    <cfRule type="expression" dxfId="214" priority="593">
      <formula>IF(VLOOKUP($DM$3,#NAME?,MATCH($A4,#NAME?,0)+1,0)&gt;0,1,0)</formula>
    </cfRule>
  </conditionalFormatting>
  <conditionalFormatting sqref="DN4:DN1048576">
    <cfRule type="expression" dxfId="213" priority="598">
      <formula>IF(VLOOKUP($DN$3,#NAME?,MATCH($A4,#NAME?,0)+1,0)&gt;0,1,0)</formula>
    </cfRule>
    <cfRule type="expression" dxfId="212"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7">
      <formula>AND(IF(IFERROR(VLOOKUP($DQ$3,#NAME?,MATCH($A4,#NAME?,0)+1,0),0)&gt;0,0,1),IF(IFERROR(VLOOKUP($DQ$3,#NAME?,MATCH($A4,#NAME?,0)+1,0),0)&gt;0,0,1),IF(IFERROR(VLOOKUP($DQ$3,#NAME?,MATCH($A4,#NAME?,0)+1,0),0)&gt;0,0,1),IF(IFERROR(MATCH($A4,#NAME?,0),0)&gt;0,1,0))</formula>
    </cfRule>
    <cfRule type="expression" dxfId="205" priority="612">
      <formula>AND(AND(OR(AND(OR(OR(NOT(DY4&lt;&gt;"Not Applicable"),DY4=""))),AND(OR(OR(NOT(DZ4&lt;&gt;"Not Applicable"),DZ4=""))),AND(OR(OR(NOT(EA4&lt;&gt;"Not Applicable"),EA4=""))),AND(OR(OR(NOT(EB4&lt;&gt;"Not Applicable"),EB4=""))),AND(OR(OR(NOT(EC4&lt;&gt;"Not Applicable"),EC4="")))),A4&lt;&gt;""))</formula>
    </cfRule>
    <cfRule type="expression" dxfId="204" priority="613">
      <formula>IF(LEN(DQ4)&gt;0,1,0)</formula>
    </cfRule>
    <cfRule type="expression" dxfId="203" priority="614">
      <formula>IF(VLOOKUP($DQ$3,#NAME?,MATCH($A4,#NAME?,0)+1,0)&gt;0,1,0)</formula>
    </cfRule>
  </conditionalFormatting>
  <conditionalFormatting sqref="DR4:DR1048576">
    <cfRule type="expression" dxfId="202" priority="619">
      <formula>IF(LEN(DR4)&gt;0,1,0)</formula>
    </cfRule>
    <cfRule type="expression" dxfId="201" priority="618">
      <formula>AND(AND(OR(AND(OR(OR(NOT(DY4&lt;&gt;"Not Applicable"),DY4=""))),AND(OR(OR(NOT(DZ4&lt;&gt;"Not Applicable"),DZ4=""))),AND(OR(OR(NOT(EA4&lt;&gt;"Not Applicable"),EA4=""))),AND(OR(OR(NOT(EB4&lt;&gt;"Not Applicable"),EB4=""))),AND(OR(OR(NOT(EC4&lt;&gt;"Not Applicable"),EC4="")))),A4&lt;&gt;""))</formula>
    </cfRule>
    <cfRule type="expression" dxfId="200" priority="620">
      <formula>IF(VLOOKUP($DR$3,#NAME?,MATCH($A4,#NAME?,0)+1,0)&gt;0,1,0)</formula>
    </cfRule>
    <cfRule type="expression" dxfId="199"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8" priority="624">
      <formula>IF(LEN(DS5)&gt;0,1,0)</formula>
    </cfRule>
    <cfRule type="expression" dxfId="197" priority="625">
      <formula>IF(VLOOKUP($DS$3,#NAME?,MATCH($A5,#NAME?,0)+1,0)&gt;0,1,0)</formula>
    </cfRule>
    <cfRule type="expression" dxfId="19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5" priority="629">
      <formula>IF(LEN(DT4)&gt;0,1,0)</formula>
    </cfRule>
    <cfRule type="expression" dxfId="194" priority="630">
      <formula>IF(VLOOKUP($DT$3,#NAME?,MATCH($A4,#NAME?,0)+1,0)&gt;0,1,0)</formula>
    </cfRule>
    <cfRule type="expression" dxfId="193"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2" priority="636">
      <formula>IF(VLOOKUP($DU$3,#NAME?,MATCH($A4,#NAME?,0)+1,0)&gt;0,1,0)</formula>
    </cfRule>
    <cfRule type="expression" dxfId="191" priority="639">
      <formula>AND(IF(IFERROR(VLOOKUP($DU$3,#NAME?,MATCH($A4,#NAME?,0)+1,0),0)&gt;0,0,1),IF(IFERROR(VLOOKUP($DU$3,#NAME?,MATCH($A4,#NAME?,0)+1,0),0)&gt;0,0,1),IF(IFERROR(VLOOKUP($DU$3,#NAME?,MATCH($A4,#NAME?,0)+1,0),0)&gt;0,0,1),IF(IFERROR(MATCH($A4,#NAME?,0),0)&gt;0,1,0))</formula>
    </cfRule>
    <cfRule type="expression" dxfId="19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35">
      <formula>IF(LEN(DU4)&gt;0,1,0)</formula>
    </cfRule>
  </conditionalFormatting>
  <conditionalFormatting sqref="DV4:DV1048576">
    <cfRule type="expression" dxfId="188" priority="642">
      <formula>IF(VLOOKUP($DV$3,#NAME?,MATCH($A4,#NAME?,0)+1,0)&gt;0,1,0)</formula>
    </cfRule>
    <cfRule type="expression" dxfId="187" priority="641">
      <formula>IF(LEN(DV4)&gt;0,1,0)</formula>
    </cfRule>
    <cfRule type="expression" dxfId="186"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4" priority="647">
      <formula>IF(LEN(DW4)&gt;0,1,0)</formula>
    </cfRule>
    <cfRule type="expression" dxfId="183" priority="648">
      <formula>IF(VLOOKUP($DW$3,#NAME?,MATCH($A4,#NAME?,0)+1,0)&gt;0,1,0)</formula>
    </cfRule>
    <cfRule type="expression" dxfId="182" priority="651">
      <formula>AND(IF(IFERROR(VLOOKUP($DW$3,#NAME?,MATCH($A4,#NAME?,0)+1,0),0)&gt;0,0,1),IF(IFERROR(VLOOKUP($DW$3,#NAME?,MATCH($A4,#NAME?,0)+1,0),0)&gt;0,0,1),IF(IFERROR(VLOOKUP($DW$3,#NAME?,MATCH($A4,#NAME?,0)+1,0),0)&gt;0,0,1),IF(IFERROR(MATCH($A4,#NAME?,0),0)&gt;0,1,0))</formula>
    </cfRule>
    <cfRule type="expression" dxfId="181"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9" priority="653">
      <formula>IF(LEN(DX4)&gt;0,1,0)</formula>
    </cfRule>
    <cfRule type="expression" dxfId="178" priority="654">
      <formula>IF(VLOOKUP($DX$3,#NAME?,MATCH($A4,#NAME?,0)+1,0)&gt;0,1,0)</formula>
    </cfRule>
    <cfRule type="expression" dxfId="17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6" priority="658">
      <formula>AND(AND(OR(AND(OR(OR(NOT(CO4&lt;&gt;"DEFAULT"),CO4="")))),A4&lt;&gt;""))</formula>
    </cfRule>
    <cfRule type="expression" dxfId="175" priority="659">
      <formula>IF(LEN(DY4)&gt;0,1,0)</formula>
    </cfRule>
    <cfRule type="expression" dxfId="174" priority="660">
      <formula>IF(VLOOKUP($DY$3,#NAME?,MATCH($A4,#NAME?,0)+1,0)&gt;0,1,0)</formula>
    </cfRule>
    <cfRule type="expression" dxfId="173"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2" priority="665">
      <formula>IF(LEN(DZ4)&gt;0,1,0)</formula>
    </cfRule>
    <cfRule type="expression" dxfId="171" priority="664">
      <formula>AND(AND(OR(AND(OR(OR(NOT(CO4&lt;&gt;"DEFAULT"),CO4="")))),A4&lt;&gt;""))</formula>
    </cfRule>
    <cfRule type="expression" dxfId="170" priority="666">
      <formula>IF(VLOOKUP($DZ$3,#NAME?,MATCH($A4,#NAME?,0)+1,0)&gt;0,1,0)</formula>
    </cfRule>
    <cfRule type="expression" dxfId="169"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8" priority="670">
      <formula>AND(AND(OR(AND(OR(OR(NOT(CO4&lt;&gt;"DEFAULT"),CO4="")))),A4&lt;&gt;""))</formula>
    </cfRule>
    <cfRule type="expression" dxfId="167" priority="671">
      <formula>IF(LEN(EA4)&gt;0,1,0)</formula>
    </cfRule>
    <cfRule type="expression" dxfId="166" priority="672">
      <formula>IF(VLOOKUP($EA$3,#NAME?,MATCH($A4,#NAME?,0)+1,0)&gt;0,1,0)</formula>
    </cfRule>
    <cfRule type="expression" dxfId="165"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4" priority="676">
      <formula>AND(AND(OR(AND(OR(OR(NOT(CO4&lt;&gt;"DEFAULT"),CO4="")))),A4&lt;&gt;""))</formula>
    </cfRule>
    <cfRule type="expression" dxfId="163" priority="677">
      <formula>IF(LEN(EB4)&gt;0,1,0)</formula>
    </cfRule>
    <cfRule type="expression" dxfId="162" priority="678">
      <formula>IF(VLOOKUP($EB$3,#NAME?,MATCH($A4,#NAME?,0)+1,0)&gt;0,1,0)</formula>
    </cfRule>
    <cfRule type="expression" dxfId="161"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0" priority="682">
      <formula>AND(AND(OR(AND(OR(OR(NOT(CO4&lt;&gt;"DEFAULT"),CO4="")))),A4&lt;&gt;""))</formula>
    </cfRule>
    <cfRule type="expression" dxfId="159" priority="683">
      <formula>IF(LEN(EC4)&gt;0,1,0)</formula>
    </cfRule>
    <cfRule type="expression" dxfId="158" priority="684">
      <formula>IF(VLOOKUP($EC$3,#NAME?,MATCH($A4,#NAME?,0)+1,0)&gt;0,1,0)</formula>
    </cfRule>
    <cfRule type="expression" dxfId="15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6" priority="690">
      <formula>IF(VLOOKUP($ED$3,#NAME?,MATCH($A4,#NAME?,0)+1,0)&gt;0,1,0)</formula>
    </cfRule>
    <cfRule type="expression" dxfId="155" priority="688">
      <formula>AND(AND(OR(AND(AND(OR(NOT(DY4="Transportation"),DY4=""))),AND(AND(OR(NOT(DZ4="Transportation"),DZ4=""))),AND(AND(OR(NOT(EA4="Transportation"),EA4=""))),AND(AND(OR(NOT(EB4="Transportation"),EB4=""))),AND(AND(OR(NOT(EC4="Transportation"),EC4="")))),A4&lt;&gt;""))</formula>
    </cfRule>
    <cfRule type="expression" dxfId="154" priority="689">
      <formula>IF(LEN(ED4)&gt;0,1,0)</formula>
    </cfRule>
    <cfRule type="expression" dxfId="153"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2" priority="694">
      <formula>AND(AND(OR(AND(OR(OR(NOT(DY4&lt;&gt;"GHS"),DY4=""))),AND(OR(OR(NOT(DZ4&lt;&gt;"GHS"),DZ4=""))),AND(OR(OR(NOT(EA4&lt;&gt;"GHS"),EA4=""))),AND(OR(OR(NOT(EB4&lt;&gt;"GHS"),EB4=""))),AND(OR(OR(NOT(EC4&lt;&gt;"GHS"),EC4="")))),A4&lt;&gt;""))</formula>
    </cfRule>
    <cfRule type="expression" dxfId="151" priority="695">
      <formula>IF(LEN(EE4)&gt;0,1,0)</formula>
    </cfRule>
    <cfRule type="expression" dxfId="150" priority="696">
      <formula>IF(VLOOKUP($EE$3,#NAME?,MATCH($A4,#NAME?,0)+1,0)&gt;0,1,0)</formula>
    </cfRule>
    <cfRule type="expression" dxfId="149"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8" priority="700">
      <formula>AND(AND(OR(AND(OR(OR(NOT(DY4&lt;&gt;"Not Applicable"),DY4=""))),AND(OR(OR(NOT(DZ4&lt;&gt;"Not Applicable"),DZ4=""))),AND(OR(OR(NOT(EA4&lt;&gt;"Not Applicable"),EA4=""))),AND(OR(OR(NOT(EB4&lt;&gt;"Not Applicable"),EB4=""))),AND(OR(OR(NOT(EC4&lt;&gt;"Not Applicable"),EC4="")))),A4&lt;&gt;""))</formula>
    </cfRule>
    <cfRule type="expression" dxfId="147" priority="701">
      <formula>IF(LEN(EF4)&gt;0,1,0)</formula>
    </cfRule>
    <cfRule type="expression" dxfId="146" priority="702">
      <formula>IF(VLOOKUP($EF$3,#NAME?,MATCH($A4,#NAME?,0)+1,0)&gt;0,1,0)</formula>
    </cfRule>
    <cfRule type="expression" dxfId="145"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4" priority="708">
      <formula>IF(VLOOKUP($EG$3,#NAME?,MATCH($A4,#NAME?,0)+1,0)&gt;0,1,0)</formula>
    </cfRule>
    <cfRule type="expression" dxfId="143" priority="706">
      <formula>AND(AND(OR(AND(OR(OR(NOT(DY4&lt;&gt;"Not Applicable"),DY4=""))),AND(OR(OR(NOT(DZ4&lt;&gt;"Not Applicable"),DZ4=""))),AND(OR(OR(NOT(EA4&lt;&gt;"Not Applicable"),EA4=""))),AND(OR(OR(NOT(EB4&lt;&gt;"Not Applicable"),EB4=""))),AND(OR(OR(NOT(EC4&lt;&gt;"Not Applicable"),EC4="")))),A4&lt;&gt;""))</formula>
    </cfRule>
    <cfRule type="expression" dxfId="142"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18">
      <formula>IF(VLOOKUP($EI$3,#NAME?,MATCH($A4,#NAME?,0)+1,0)&gt;0,1,0)</formula>
    </cfRule>
    <cfRule type="expression" dxfId="137"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6" priority="722">
      <formula>AND(AND(OR(AND(AND(OR(NOT(DY4="GHS"),DY4=""))),AND(AND(OR(NOT(DZ4="GHS"),DZ4=""))),AND(AND(OR(NOT(EA4="GHS"),EA4=""))),AND(AND(OR(NOT(EB4="GHS"),EB4=""))),AND(AND(OR(NOT(EC4="GHS"),EC4="")))),A4&lt;&gt;""))</formula>
    </cfRule>
    <cfRule type="expression" dxfId="135" priority="723">
      <formula>IF(LEN(EJ4)&gt;0,1,0)</formula>
    </cfRule>
    <cfRule type="expression" dxfId="134" priority="724">
      <formula>IF(VLOOKUP($EJ$3,#NAME?,MATCH($A4,#NAME?,0)+1,0)&gt;0,1,0)</formula>
    </cfRule>
    <cfRule type="expression" dxfId="133"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2" priority="728">
      <formula>AND(AND(OR(AND(AND(OR(NOT(DY4="GHS"),DY4=""))),AND(AND(OR(NOT(DZ4="GHS"),DZ4=""))),AND(AND(OR(NOT(EA4="GHS"),EA4=""))),AND(AND(OR(NOT(EB4="GHS"),EB4=""))),AND(AND(OR(NOT(EC4="GHS"),EC4="")))),A4&lt;&gt;""))</formula>
    </cfRule>
    <cfRule type="expression" dxfId="131" priority="729">
      <formula>IF(LEN(EK4)&gt;0,1,0)</formula>
    </cfRule>
    <cfRule type="expression" dxfId="130" priority="730">
      <formula>IF(VLOOKUP($EK$3,#NAME?,MATCH($A4,#NAME?,0)+1,0)&gt;0,1,0)</formula>
    </cfRule>
    <cfRule type="expression" dxfId="129"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1">
      <formula>IF(VLOOKUP($EM$3,#NAME?,MATCH($A4,#NAME?,0)+1,0)&gt;0,1,0)</formula>
    </cfRule>
    <cfRule type="expression" dxfId="123"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1">
      <formula>IF(VLOOKUP($EQ$3,#NAME?,MATCH($A4,#NAME?,0)+1,0)&gt;0,1,0)</formula>
    </cfRule>
    <cfRule type="expression" dxfId="11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4" priority="766">
      <formula>IF(VLOOKUP($ER$3,#NAME?,MATCH($A4,#NAME?,0)+1,0)&gt;0,1,0)</formula>
    </cfRule>
    <cfRule type="expression" dxfId="113"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2" priority="771">
      <formula>IF(VLOOKUP($ES$3,#NAME?,MATCH($A4,#NAME?,0)+1,0)&gt;0,1,0)</formula>
    </cfRule>
    <cfRule type="expression" dxfId="111"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0" priority="776">
      <formula>IF(VLOOKUP($ET$3,#NAME?,MATCH($A4,#NAME?,0)+1,0)&gt;0,1,0)</formula>
    </cfRule>
    <cfRule type="expression" dxfId="109"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8" priority="781">
      <formula>IF(VLOOKUP($EU$3,#NAME?,MATCH($A4,#NAME?,0)+1,0)&gt;0,1,0)</formula>
    </cfRule>
    <cfRule type="expression" dxfId="107"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1">
      <formula>IF(VLOOKUP($EW$3,#NAME?,MATCH($A4,#NAME?,0)+1,0)&gt;0,1,0)</formula>
    </cfRule>
    <cfRule type="expression" dxfId="103"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2" priority="796">
      <formula>IF(VLOOKUP($EX$3,#NAME?,MATCH($A4,#NAME?,0)+1,0)&gt;0,1,0)</formula>
    </cfRule>
    <cfRule type="expression" dxfId="101"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0" priority="801">
      <formula>IF(VLOOKUP($EY$3,#NAME?,MATCH($A4,#NAME?,0)+1,0)&gt;0,1,0)</formula>
    </cfRule>
    <cfRule type="expression" dxfId="99"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8" priority="806">
      <formula>IF(VLOOKUP($EZ$3,#NAME?,MATCH($A4,#NAME?,0)+1,0)&gt;0,1,0)</formula>
    </cfRule>
    <cfRule type="expression" dxfId="97"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6" priority="811">
      <formula>IF(VLOOKUP($FA$3,#NAME?,MATCH($A4,#NAME?,0)+1,0)&gt;0,1,0)</formula>
    </cfRule>
    <cfRule type="expression" dxfId="9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4" priority="816">
      <formula>IF(VLOOKUP($FB$3,#NAME?,MATCH($A4,#NAME?,0)+1,0)&gt;0,1,0)</formula>
    </cfRule>
    <cfRule type="expression" dxfId="93"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2" priority="821">
      <formula>IF(VLOOKUP($FC$3,#NAME?,MATCH($A4,#NAME?,0)+1,0)&gt;0,1,0)</formula>
    </cfRule>
    <cfRule type="expression" dxfId="91"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0" priority="829">
      <formula>AND(IF(IFERROR(VLOOKUP($FD$3,#NAME?,MATCH($A4,#NAME?,0)+1,0),0)&gt;0,0,1),IF(IFERROR(VLOOKUP($FD$3,#NAME?,MATCH($A4,#NAME?,0)+1,0),0)&gt;0,0,1),IF(IFERROR(VLOOKUP($FD$3,#NAME?,MATCH($A4,#NAME?,0)+1,0),0)&gt;0,0,1),IF(IFERROR(MATCH($A4,#NAME?,0),0)&gt;0,1,0))</formula>
    </cfRule>
    <cfRule type="expression" dxfId="89" priority="826">
      <formula>IF(VLOOKUP($FD$3,#NAME?,MATCH($A4,#NAME?,0)+1,0)&gt;0,1,0)</formula>
    </cfRule>
  </conditionalFormatting>
  <conditionalFormatting sqref="FE4:FE1048576">
    <cfRule type="expression" dxfId="88" priority="834">
      <formula>AND(IF(IFERROR(VLOOKUP($FE$3,#NAME?,MATCH($A4,#NAME?,0)+1,0),0)&gt;0,0,1),IF(IFERROR(VLOOKUP($FE$3,#NAME?,MATCH($A4,#NAME?,0)+1,0),0)&gt;0,0,1),IF(IFERROR(VLOOKUP($FE$3,#NAME?,MATCH($A4,#NAME?,0)+1,0),0)&gt;0,0,1),IF(IFERROR(MATCH($A4,#NAME?,0),0)&gt;0,1,0))</formula>
    </cfRule>
    <cfRule type="expression" dxfId="87" priority="831">
      <formula>IF(VLOOKUP($FE$3,#NAME?,MATCH($A4,#NAME?,0)+1,0)&gt;0,1,0)</formula>
    </cfRule>
  </conditionalFormatting>
  <conditionalFormatting sqref="FF4:FF1048576">
    <cfRule type="expression" dxfId="86" priority="839">
      <formula>AND(IF(IFERROR(VLOOKUP($FF$3,#NAME?,MATCH($A4,#NAME?,0)+1,0),0)&gt;0,0,1),IF(IFERROR(VLOOKUP($FF$3,#NAME?,MATCH($A4,#NAME?,0)+1,0),0)&gt;0,0,1),IF(IFERROR(VLOOKUP($FF$3,#NAME?,MATCH($A4,#NAME?,0)+1,0),0)&gt;0,0,1),IF(IFERROR(MATCH($A4,#NAME?,0),0)&gt;0,1,0))</formula>
    </cfRule>
    <cfRule type="expression" dxfId="85" priority="836">
      <formula>IF(VLOOKUP($FF$3,#NAME?,MATCH($A4,#NAME?,0)+1,0)&gt;0,1,0)</formula>
    </cfRule>
  </conditionalFormatting>
  <conditionalFormatting sqref="FG4:FG1048576">
    <cfRule type="expression" dxfId="84" priority="844">
      <formula>AND(IF(IFERROR(VLOOKUP($FG$3,#NAME?,MATCH($A4,#NAME?,0)+1,0),0)&gt;0,0,1),IF(IFERROR(VLOOKUP($FG$3,#NAME?,MATCH($A4,#NAME?,0)+1,0),0)&gt;0,0,1),IF(IFERROR(VLOOKUP($FG$3,#NAME?,MATCH($A4,#NAME?,0)+1,0),0)&gt;0,0,1),IF(IFERROR(MATCH($A4,#NAME?,0),0)&gt;0,1,0))</formula>
    </cfRule>
    <cfRule type="expression" dxfId="83" priority="841">
      <formula>IF(VLOOKUP($FG$3,#NAME?,MATCH($A4,#NAME?,0)+1,0)&gt;0,1,0)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1">
      <formula>IF(VLOOKUP($FI$3,#NAME?,MATCH($A4,#NAME?,0)+1,0)&gt;0,1,0)</formula>
    </cfRule>
    <cfRule type="expression" dxfId="78" priority="850">
      <formula>IF(LEN(FI4)&gt;0,1,0)</formula>
    </cfRule>
  </conditionalFormatting>
  <conditionalFormatting sqref="FI5:FJ204">
    <cfRule type="expression" dxfId="77" priority="845">
      <formula>IF(LEN(FI5)&gt;0,1,0)</formula>
    </cfRule>
  </conditionalFormatting>
  <conditionalFormatting sqref="FJ7:FJ1048576">
    <cfRule type="expression" dxfId="76" priority="859">
      <formula>AND(IF(IFERROR(VLOOKUP($FJ$3,#NAME?,MATCH($A8,#NAME?,0)+1,0),0)&gt;0,0,1),IF(IFERROR(VLOOKUP($FJ$3,#NAME?,MATCH($A8,#NAME?,0)+1,0),0)&gt;0,0,1),IF(IFERROR(VLOOKUP($FJ$3,#NAME?,MATCH($A8,#NAME?,0)+1,0),0)&gt;0,0,1),IF(IFERROR(MATCH($A8,#NAME?,0),0)&gt;0,1,0))</formula>
    </cfRule>
    <cfRule type="expression" dxfId="75" priority="856">
      <formula>IF(VLOOKUP($FJ$3,#NAME?,MATCH($A8,#NAME?,0)+1,0)&gt;0,1,0)</formula>
    </cfRule>
    <cfRule type="expression" dxfId="74" priority="855">
      <formula>IF(LEN(FJ8)&gt;0,1,0)</formula>
    </cfRule>
  </conditionalFormatting>
  <conditionalFormatting sqref="FK4:FK1048576">
    <cfRule type="expression" dxfId="73" priority="861">
      <formula>IF(VLOOKUP($FK$3,#NAME?,MATCH($A4,#NAME?,0)+1,0)&gt;0,1,0)</formula>
    </cfRule>
    <cfRule type="expression" dxfId="72"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1" priority="860">
      <formula>IF(LEN(FK4)&gt;0,1,0)</formula>
    </cfRule>
  </conditionalFormatting>
  <conditionalFormatting sqref="FL4:FL1048576">
    <cfRule type="expression" dxfId="70" priority="866">
      <formula>IF(VLOOKUP($FL$3,#NAME?,MATCH($A4,#NAME?,0)+1,0)&gt;0,1,0)</formula>
    </cfRule>
    <cfRule type="expression" dxfId="69"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8" priority="871">
      <formula>IF(VLOOKUP($FM$3,#NAME?,MATCH($A4,#NAME?,0)+1,0)&gt;0,1,0)</formula>
    </cfRule>
    <cfRule type="expression" dxfId="67"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6" priority="876">
      <formula>IF(VLOOKUP($FN$3,#NAME?,MATCH($A4,#NAME?,0)+1,0)&gt;0,1,0)</formula>
    </cfRule>
    <cfRule type="expression" dxfId="65" priority="879">
      <formula>AND(IF(IFERROR(VLOOKUP($FN$3,#NAME?,MATCH($A4,#NAME?,0)+1,0),0)&gt;0,0,1),IF(IFERROR(VLOOKUP($FN$3,#NAME?,MATCH($A4,#NAME?,0)+1,0),0)&gt;0,0,1),IF(IFERROR(VLOOKUP($FN$3,#NAME?,MATCH($A4,#NAME?,0)+1,0),0)&gt;0,0,1),IF(IFERROR(MATCH($A4,#NAME?,0),0)&gt;0,1,0))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0">
      <formula>IF(LEN(K4)&gt;0,1,0)</formula>
    </cfRule>
    <cfRule type="expression" dxfId="62" priority="1031">
      <formula>IF(VLOOKUP($K$3,#NAME?,MATCH($A4,#NAME?,0)+1,0)&gt;0,1,0)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Q4 FQ150:FQ1048576">
    <cfRule type="expression" dxfId="57" priority="891">
      <formula>IF(VLOOKUP($FQ$3,#NAME?,MATCH($A4,#NAME?,0)+1,0)&gt;0,1,0)</formula>
    </cfRule>
    <cfRule type="expression" dxfId="56"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55" priority="896">
      <formula>IF(VLOOKUP($FR$3,#NAME?,MATCH($A4,#NAME?,0)+1,0)&gt;0,1,0)</formula>
    </cfRule>
    <cfRule type="expression" dxfId="54" priority="899">
      <formula>AND(IF(IFERROR(VLOOKUP($FR$3,#NAME?,MATCH($A4,#NAME?,0)+1,0),0)&gt;0,0,1),IF(IFERROR(VLOOKUP($FR$3,#NAME?,MATCH($A4,#NAME?,0)+1,0),0)&gt;0,0,1),IF(IFERROR(VLOOKUP($FR$3,#NAME?,MATCH($A4,#NAME?,0)+1,0),0)&gt;0,0,1),IF(IFERROR(MATCH($A4,#NAME?,0),0)&gt;0,1,0))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1">
      <formula>IF(VLOOKUP($FU$3,#NAME?,MATCH($A4,#NAME?,0)+1,0)&gt;0,1,0)</formula>
    </cfRule>
    <cfRule type="expression" dxfId="48" priority="914">
      <formula>AND(IF(IFERROR(VLOOKUP($FU$3,#NAME?,MATCH($A4,#NAME?,0)+1,0),0)&gt;0,0,1),IF(IFERROR(VLOOKUP($FU$3,#NAME?,MATCH($A4,#NAME?,0)+1,0),0)&gt;0,0,1),IF(IFERROR(VLOOKUP($FU$3,#NAME?,MATCH($A4,#NAME?,0)+1,0),0)&gt;0,0,1),IF(IFERROR(MATCH($A4,#NAME?,0),0)&gt;0,1,0))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1">
      <formula>IF(VLOOKUP($FW$3,#NAME?,MATCH($A4,#NAME?,0)+1,0)&gt;0,1,0)</formula>
    </cfRule>
    <cfRule type="expression" dxfId="44" priority="924">
      <formula>AND(IF(IFERROR(VLOOKUP($FW$3,#NAME?,MATCH($A4,#NAME?,0)+1,0),0)&gt;0,0,1),IF(IFERROR(VLOOKUP($FW$3,#NAME?,MATCH($A4,#NAME?,0)+1,0),0)&gt;0,0,1),IF(IFERROR(VLOOKUP($FW$3,#NAME?,MATCH($A4,#NAME?,0)+1,0),0)&gt;0,0,1),IF(IFERROR(MATCH($A4,#NAME?,0),0)&gt;0,1,0))</formula>
    </cfRule>
  </conditionalFormatting>
  <conditionalFormatting sqref="FW4:GJ1048576">
    <cfRule type="expression" dxfId="43" priority="920">
      <formula>IF(LEN(FW4)&gt;0,1,0)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30" zoomScaleNormal="13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65" t="s">
        <v>352</v>
      </c>
      <c r="F1" s="65"/>
      <c r="G1" s="65"/>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37" t="s">
        <v>354</v>
      </c>
      <c r="B3" s="40"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4" t="b">
        <f>TRUE()</f>
        <v>1</v>
      </c>
      <c r="J4" s="45" t="b">
        <v>1</v>
      </c>
      <c r="K4" s="36" t="s">
        <v>697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4" t="b">
        <f>TRUE()</f>
        <v>1</v>
      </c>
      <c r="J5" s="45" t="b">
        <v>1</v>
      </c>
      <c r="K5" s="36" t="s">
        <v>698</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4" t="b">
        <f>TRUE()</f>
        <v>1</v>
      </c>
      <c r="J6" s="45" t="b">
        <v>1</v>
      </c>
      <c r="K6" s="36" t="s">
        <v>699</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4" t="b">
        <f>TRUE()</f>
        <v>1</v>
      </c>
      <c r="J7" s="45" t="b">
        <v>1</v>
      </c>
      <c r="K7" s="36" t="s">
        <v>700</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701</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4" t="b">
        <f>TRUE()</f>
        <v>1</v>
      </c>
      <c r="J9" s="45" t="b">
        <v>1</v>
      </c>
      <c r="K9" s="36" t="s">
        <v>728</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4" t="b">
        <f>TRUE()</f>
        <v>1</v>
      </c>
      <c r="J10" s="45" t="b">
        <v>1</v>
      </c>
      <c r="K10" s="36" t="s">
        <v>702</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Bulgaars</v>
      </c>
      <c r="I11" s="44" t="b">
        <f>TRUE()</f>
        <v>1</v>
      </c>
      <c r="J11" s="45" t="b">
        <v>1</v>
      </c>
      <c r="K11" s="60" t="s">
        <v>703</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Deens</v>
      </c>
      <c r="I12" s="44" t="b">
        <f>TRUE()</f>
        <v>1</v>
      </c>
      <c r="J12" s="45" t="b">
        <v>1</v>
      </c>
      <c r="K12" s="36" t="s">
        <v>704</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63" t="s">
        <v>737</v>
      </c>
      <c r="C13" s="42"/>
      <c r="D13" s="42"/>
      <c r="E13" s="36"/>
      <c r="F13" s="36"/>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Nederlands</v>
      </c>
      <c r="I13" s="44" t="b">
        <f>TRUE()</f>
        <v>1</v>
      </c>
      <c r="J13" s="45" t="b">
        <v>1</v>
      </c>
      <c r="K13" s="36" t="s">
        <v>705</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64">
        <v>5714401441991</v>
      </c>
      <c r="C14" s="42"/>
      <c r="D14" s="42"/>
      <c r="E14" s="36"/>
      <c r="F14" s="36"/>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Noors</v>
      </c>
      <c r="I14" s="44" t="b">
        <f>TRUE()</f>
        <v>1</v>
      </c>
      <c r="J14" s="45" t="b">
        <v>1</v>
      </c>
      <c r="K14" s="61" t="s">
        <v>706</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c r="D15" s="42"/>
      <c r="E15" s="36"/>
      <c r="F15" s="36"/>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Pools</v>
      </c>
      <c r="I15" s="44" t="b">
        <f>TRUE()</f>
        <v>1</v>
      </c>
      <c r="J15" s="45" t="b">
        <v>1</v>
      </c>
      <c r="K15" s="61" t="s">
        <v>707</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c r="D16" s="42"/>
      <c r="E16" s="36"/>
      <c r="F16" s="36"/>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Portugees</v>
      </c>
      <c r="I16" s="44" t="b">
        <f>TRUE()</f>
        <v>1</v>
      </c>
      <c r="J16" s="45" t="b">
        <v>1</v>
      </c>
      <c r="K16" s="61" t="s">
        <v>708</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c r="D17" s="42"/>
      <c r="E17" s="36"/>
      <c r="F17" s="36"/>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Zweeds – Finsh</v>
      </c>
      <c r="I17" s="44" t="b">
        <f>TRUE()</f>
        <v>1</v>
      </c>
      <c r="J17" s="45" t="b">
        <v>1</v>
      </c>
      <c r="K17" s="61" t="s">
        <v>709</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c r="D18" s="42"/>
      <c r="E18" s="36"/>
      <c r="F18" s="36"/>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Zwitsers</v>
      </c>
      <c r="I18" s="44" t="b">
        <f>TRUE()</f>
        <v>1</v>
      </c>
      <c r="J18" s="45" t="b">
        <v>1</v>
      </c>
      <c r="K18" s="61" t="s">
        <v>710</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c r="D19" s="42"/>
      <c r="E19" s="36"/>
      <c r="F19" s="36"/>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Internationaal</v>
      </c>
      <c r="I19" s="44" t="b">
        <f>TRUE()</f>
        <v>1</v>
      </c>
      <c r="J19" s="45" t="b">
        <v>1</v>
      </c>
      <c r="K19" s="36" t="s">
        <v>711</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c r="D20" s="42"/>
      <c r="E20" s="36"/>
      <c r="F20" s="36"/>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Russisch</v>
      </c>
      <c r="I20" s="44" t="b">
        <f>TRUE()</f>
        <v>1</v>
      </c>
      <c r="J20" s="45" t="b">
        <v>1</v>
      </c>
      <c r="K20" s="36" t="s">
        <v>712</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c r="D21" s="42"/>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4" t="b">
        <f>TRUE()</f>
        <v>1</v>
      </c>
      <c r="J21" s="45" t="b">
        <v>1</v>
      </c>
      <c r="K21" s="36" t="s">
        <v>713</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c r="D22" s="42"/>
      <c r="E22" s="36"/>
      <c r="F22" s="36"/>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Hongaars</v>
      </c>
      <c r="I22" s="44" t="b">
        <f>TRUE()</f>
        <v>1</v>
      </c>
      <c r="J22" s="45" t="b">
        <v>1</v>
      </c>
      <c r="K22" s="36" t="s">
        <v>714</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2"/>
      <c r="D23" s="42"/>
      <c r="E23" s="36"/>
      <c r="F23" s="36"/>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Tsjechisch</v>
      </c>
      <c r="I23" s="44" t="b">
        <f>TRUE()</f>
        <v>1</v>
      </c>
      <c r="J23" s="45" t="b">
        <v>1</v>
      </c>
      <c r="K23" s="36" t="s">
        <v>715</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t="b">
        <f>FALSE()</f>
        <v>0</v>
      </c>
      <c r="D24" s="42" t="b">
        <f>TRUE()</f>
        <v>1</v>
      </c>
      <c r="E24" s="36">
        <v>5714401441014</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44"/>
      <c r="J24" s="45" t="b">
        <v>0</v>
      </c>
      <c r="K24" s="36" t="s">
        <v>730</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2" t="b">
        <f>FALSE()</f>
        <v>0</v>
      </c>
      <c r="D25" s="42" t="b">
        <f>TRUE()</f>
        <v>1</v>
      </c>
      <c r="E25" s="36">
        <v>5714401441021</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44"/>
      <c r="J25" s="45" t="b">
        <v>0</v>
      </c>
      <c r="K25" s="36" t="s">
        <v>731</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2" t="b">
        <f>FALSE()</f>
        <v>0</v>
      </c>
      <c r="D26" s="42" t="b">
        <f>TRUE()</f>
        <v>1</v>
      </c>
      <c r="E26" s="36">
        <v>5714401441038</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44"/>
      <c r="J26" s="45" t="b">
        <v>0</v>
      </c>
      <c r="K26" s="36" t="s">
        <v>732</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42" t="b">
        <f>FALSE()</f>
        <v>0</v>
      </c>
      <c r="D27" s="42" t="b">
        <f>TRUE()</f>
        <v>1</v>
      </c>
      <c r="E27" s="36">
        <v>5714401441045</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44"/>
      <c r="J27" s="45" t="b">
        <v>0</v>
      </c>
      <c r="K27" s="36" t="s">
        <v>733</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t="b">
        <f>FALSE()</f>
        <v>0</v>
      </c>
      <c r="D28" s="42" t="b">
        <f>TRUE()</f>
        <v>1</v>
      </c>
      <c r="E28" s="36">
        <v>5714401441052</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v>0</v>
      </c>
      <c r="K28" s="36" t="s">
        <v>729</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t="b">
        <f>FALSE()</f>
        <v>0</v>
      </c>
      <c r="D29" s="42" t="b">
        <f>TRUE()</f>
        <v>1</v>
      </c>
      <c r="E29" s="36">
        <v>5714401441069</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44"/>
      <c r="J29" s="45" t="b">
        <v>0</v>
      </c>
      <c r="K29" s="36" t="s">
        <v>734</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t="b">
        <f>FALSE()</f>
        <v>0</v>
      </c>
      <c r="D30" s="42" t="b">
        <f>FALSE()</f>
        <v>0</v>
      </c>
      <c r="E30" s="36">
        <v>5714401441076</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44"/>
      <c r="J30" s="45" t="b">
        <v>0</v>
      </c>
      <c r="K30" s="36" t="s">
        <v>716</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2" t="b">
        <f>FALSE()</f>
        <v>0</v>
      </c>
      <c r="D31" s="42" t="b">
        <f>FALSE()</f>
        <v>0</v>
      </c>
      <c r="E31" s="36">
        <v>5714401441083</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44"/>
      <c r="J31" s="45" t="b">
        <v>0</v>
      </c>
      <c r="K31" s="36" t="s">
        <v>717</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5714401441090</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44"/>
      <c r="J32" s="45" t="b">
        <v>0</v>
      </c>
      <c r="K32" s="36" t="s">
        <v>718</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2" t="b">
        <f>FALSE()</f>
        <v>0</v>
      </c>
      <c r="D33" s="42" t="b">
        <f>FALSE()</f>
        <v>0</v>
      </c>
      <c r="E33" s="36">
        <v>5714401441106</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44"/>
      <c r="J33" s="45" t="b">
        <v>0</v>
      </c>
      <c r="K33" s="36" t="s">
        <v>719</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5714401441113</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44"/>
      <c r="J34" s="45" t="b">
        <v>0</v>
      </c>
      <c r="K34" s="36" t="s">
        <v>720</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5714401441120</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44"/>
      <c r="J35" s="45" t="b">
        <v>0</v>
      </c>
      <c r="K35" s="36" t="s">
        <v>721</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391</v>
      </c>
      <c r="C36" s="42" t="b">
        <f>FALSE()</f>
        <v>0</v>
      </c>
      <c r="D36" s="42" t="b">
        <f>FALSE()</f>
        <v>0</v>
      </c>
      <c r="E36" s="36">
        <v>5714401441137</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44"/>
      <c r="J36" s="45" t="b">
        <v>0</v>
      </c>
      <c r="K36" s="36" t="s">
        <v>722</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5714401441144</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44"/>
      <c r="J37" s="45" t="b">
        <v>0</v>
      </c>
      <c r="K37" s="36" t="s">
        <v>723</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5714401441151</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44"/>
      <c r="J38" s="45" t="b">
        <v>0</v>
      </c>
      <c r="K38" s="36" t="s">
        <v>724</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5714401441168</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44"/>
      <c r="J39" s="45" t="b">
        <v>0</v>
      </c>
      <c r="K39" s="36" t="s">
        <v>725</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5714401441175</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44"/>
      <c r="J40" s="45" t="b">
        <v>0</v>
      </c>
      <c r="K40" s="36" t="s">
        <v>726</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v>0</v>
      </c>
      <c r="D41" s="42" t="b">
        <f>FALSE()</f>
        <v>0</v>
      </c>
      <c r="E41" s="36">
        <v>5714401441182</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44"/>
      <c r="J41" s="45" t="b">
        <v>0</v>
      </c>
      <c r="K41" s="36" t="s">
        <v>735</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t="b">
        <f>FALSE()</f>
        <v>0</v>
      </c>
      <c r="D42" s="42" t="b">
        <f>FALSE()</f>
        <v>0</v>
      </c>
      <c r="E42" s="36">
        <v>5714401441199</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t="b">
        <v>0</v>
      </c>
      <c r="K42" s="36" t="s">
        <v>727</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v>1</v>
      </c>
      <c r="D43" s="42" t="b">
        <f>FALSE()</f>
        <v>0</v>
      </c>
      <c r="E43" s="36">
        <v>5714401441205</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v>0</v>
      </c>
      <c r="K43" s="36" t="s">
        <v>736</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2024-07-24T20:29:25Z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