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F0D4B36C-1F4B-5F46-AF14-FD87F7CB7BC7}"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L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T30" i="1" l="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<sst xmlns="http://schemas.openxmlformats.org/spreadsheetml/2006/main" count="924" uniqueCount="736">
  <si>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</si>
  <si>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</si>
  <si>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</si>
  <si>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</si>
  <si>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</si>
  <si>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</si>
  <si>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</si>
  <si>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</si>
  <si>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</si>
  <si>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</si>
  <si>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</si>
  <si>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</si>
  <si>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</si>
  <si>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</si>
  <si>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</si>
  <si>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</si>
  <si>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</si>
  <si>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</si>
  <si>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</si>
  <si>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</si>
  <si>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</si>
  <si>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</si>
  <si>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</si>
  <si>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</si>
  <si>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</si>
  <si>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</si>
  <si>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</si>
  <si>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</si>
  <si>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</si>
  <si>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</si>
  <si>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</si>
  <si>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</si>
  <si>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</si>
  <si>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</si>
  <si>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</si>
  <si>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</si>
  <si>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</si>
  <si>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</si>
  <si>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</si>
  <si>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</si>
  <si>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</si>
  <si>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</si>
  <si>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</si>
  <si>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</si>
  <si>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</si>
  <si>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</si>
  <si>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</si>
  <si>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</si>
  <si>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</si>
  <si>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</si>
  <si>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</si>
  <si>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</si>
  <si>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</si>
  <si>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</si>
  <si>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</si>
  <si>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</si>
  <si>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</si>
  <si>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</si>
  <si>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</si>
  <si>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</si>
  <si>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</si>
  <si>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</si>
  <si>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</si>
  <si>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</si>
  <si>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</si>
  <si>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</si>
  <si>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</si>
  <si>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</si>
  <si>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</si>
  <si>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</si>
  <si>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</si>
  <si>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</si>
  <si>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</si>
  <si>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</si>
  <si>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</si>
  <si>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</si>
  <si>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</si>
  <si>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</si>
  <si>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</si>
  <si>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</si>
  <si>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</si>
  <si>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</si>
  <si>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</si>
  <si>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</si>
  <si>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</si>
  <si>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</si>
  <si>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</si>
  <si>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</si>
  <si>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</si>
  <si>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</si>
  <si>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</si>
  <si>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</si>
  <si>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</si>
  <si>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</si>
  <si>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</si>
  <si>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</si>
  <si>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</si>
  <si>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</si>
  <si>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</si>
  <si>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</si>
  <si>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</si>
  <si>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</si>
  <si>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</si>
  <si>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</si>
  <si>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</si>
  <si>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</si>
  <si>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</si>
  <si>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</si>
  <si>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</si>
  <si>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</si>
  <si>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</si>
  <si>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</si>
  <si>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</si>
  <si>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</si>
  <si>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</si>
  <si>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</si>
  <si>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</si>
  <si>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</si>
  <si>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</si>
  <si>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</si>
  <si>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</si>
  <si>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</si>
  <si>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</si>
  <si>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</si>
  <si>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</si>
  <si>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</si>
  <si>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</si>
  <si>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</si>
  <si>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</si>
  <si>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</si>
  <si>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</si>
  <si>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</si>
  <si>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</si>
  <si>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</si>
  <si>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</si>
  <si>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</si>
  <si>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</si>
  <si>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</si>
  <si>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</si>
  <si>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</si>
  <si>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</si>
  <si>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</si>
  <si>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</si>
  <si>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</si>
  <si>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</si>
  <si>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</si>
  <si>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</si>
  <si>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</si>
  <si>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</si>
  <si>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</si>
  <si>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</si>
  <si>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</si>
  <si>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</si>
  <si>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</si>
  <si>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</si>
  <si>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</si>
  <si>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</si>
  <si>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</si>
  <si>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</si>
  <si>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</si>
  <si>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</si>
  <si>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</si>
  <si>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</si>
  <si>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</si>
  <si>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</si>
  <si>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</si>
  <si>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</si>
  <si>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</si>
  <si>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</si>
  <si>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</si>
  <si>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</si>
  <si>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</si>
  <si>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</si>
  <si>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</si>
  <si>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</si>
  <si>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</si>
  <si>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</si>
  <si>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</si>
  <si>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</si>
  <si>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</si>
  <si>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</si>
  <si>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</si>
  <si>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</si>
  <si>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</si>
  <si>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</si>
  <si>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</si>
  <si>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</si>
  <si>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</si>
  <si>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</si>
  <si>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</si>
  <si>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</si>
  <si>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</si>
  <si>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</si>
  <si>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</si>
  <si>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</si>
  <si>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</si>
  <si>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</si>
  <si>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</si>
  <si>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</si>
  <si>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</si>
  <si>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</si>
  <si>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</si>
  <si>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</si>
  <si>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</si>
  <si>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</si>
  <si>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</si>
  <si>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</si>
  <si>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</si>
  <si>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</si>
  <si>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</si>
  <si>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</si>
  <si>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</si>
  <si>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</si>
  <si>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</si>
  <si>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</si>
  <si>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</si>
  <si>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</si>
  <si>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</si>
  <si>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</si>
  <si>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</si>
  <si>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</si>
  <si>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</si>
  <si>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</si>
  <si>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</si>
  <si>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</si>
  <si>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</si>
  <si>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</si>
  <si>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</si>
  <si>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</si>
  <si>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</si>
  <si>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</si>
  <si>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</si>
  <si>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</si>
  <si>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</si>
  <si>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</si>
  <si>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</si>
  <si>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</si>
  <si>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</si>
  <si>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</si>
  <si>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</si>
  <si>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</si>
  <si>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</si>
  <si>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</si>
  <si>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</si>
  <si>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</si>
  <si>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</si>
  <si>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</si>
  <si>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</si>
  <si>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</si>
  <si>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</si>
  <si>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</si>
  <si>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</si>
  <si>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</si>
  <si>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</si>
  <si>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</si>
  <si>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</si>
  <si>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</si>
  <si>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</si>
  <si>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</si>
  <si>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</si>
  <si>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</si>
  <si>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</si>
  <si>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</si>
  <si>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</si>
  <si>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</si>
  <si>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</si>
  <si>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</si>
  <si>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</si>
  <si>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</si>
  <si>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</si>
  <si>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</si>
  <si>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</si>
  <si>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</si>
  <si>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</si>
  <si>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</si>
  <si>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</si>
  <si>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</si>
  <si>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</si>
  <si>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</si>
  <si>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</si>
  <si>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</si>
  <si>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</si>
  <si>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</si>
  <si>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</si>
  <si>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</si>
  <si>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</si>
  <si>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</si>
  <si>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</si>
  <si>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</si>
  <si>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</si>
  <si>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</si>
  <si>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</si>
  <si>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</si>
  <si>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</si>
  <si>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</si>
  <si>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</si>
  <si>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</si>
  <si>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</si>
  <si>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</si>
  <si>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</si>
  <si>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</si>
  <si>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</si>
  <si>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</si>
  <si>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</si>
  <si>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</si>
  <si>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</si>
  <si>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</si>
  <si>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</si>
  <si>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</si>
  <si>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</si>
  <si>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</si>
  <si>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</si>
  <si>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</si>
  <si>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</si>
  <si>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</si>
  <si>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</si>
  <si>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</si>
  <si>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</si>
  <si>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</si>
  <si>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</si>
  <si>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</si>
  <si>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</si>
  <si>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</si>
  <si>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</si>
  <si>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</si>
  <si>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</si>
  <si>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</si>
  <si>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</si>
  <si>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</si>
  <si>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</si>
  <si>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</si>
  <si>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</si>
  <si>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</si>
  <si>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</si>
  <si>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</si>
  <si>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</si>
  <si>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</si>
  <si>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</si>
  <si>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</si>
  <si>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</si>
  <si>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</si>
  <si>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</si>
  <si>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</si>
  <si>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</si>
  <si>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</si>
  <si>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</si>
  <si>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</si>
  <si>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</si>
  <si>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</si>
  <si>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</si>
  <si>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</si>
  <si>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</si>
  <si>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</si>
  <si>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</si>
  <si>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</si>
  <si>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</si>
  <si>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</si>
  <si>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</si>
  <si>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</si>
  <si>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</si>
  <si>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</si>
  <si>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</si>
  <si>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</si>
  <si>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</si>
  <si>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</si>
  <si>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</si>
  <si>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</si>
  <si>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</si>
  <si>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</si>
  <si>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</si>
  <si>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</si>
  <si>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</si>
  <si>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</si>
  <si>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</si>
  <si>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</si>
  <si>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</si>
  <si>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</si>
  <si>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</si>
  <si>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</si>
  <si>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</si>
  <si>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</si>
  <si>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</si>
  <si>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</si>
  <si>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</si>
  <si>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</si>
  <si>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</si>
  <si>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</si>
  <si>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</si>
  <si>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</si>
  <si>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</si>
  <si>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</si>
  <si>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</si>
  <si>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</si>
  <si>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</si>
  <si>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</si>
  <si>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</si>
  <si>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</si>
  <si>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</si>
  <si>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</si>
  <si>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</si>
  <si>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</si>
  <si>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</si>
  <si>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</si>
  <si>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</si>
  <si>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</si>
  <si>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</si>
  <si>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</si>
  <si>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</si>
  <si>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</si>
  <si>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</si>
  <si>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</si>
  <si>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</si>
  <si>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</si>
  <si>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</si>
  <si>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</si>
  <si>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</si>
  <si>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</si>
  <si>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</si>
  <si>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</si>
  <si>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</si>
  <si>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</si>
  <si>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</si>
  <si>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</si>
  <si>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</si>
  <si>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</si>
  <si>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</si>
  <si>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</si>
  <si>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</si>
  <si>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</si>
  <si>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</si>
  <si>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</si>
  <si>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</si>
  <si>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</si>
  <si>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</si>
  <si>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</si>
  <si>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</si>
  <si>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</si>
  <si>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</si>
  <si>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</si>
  <si>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</si>
  <si>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</si>
  <si>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</si>
  <si>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</si>
  <si>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</si>
  <si>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</si>
  <si>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</si>
  <si>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</si>
  <si>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</si>
  <si>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</si>
  <si>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</si>
  <si>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</si>
  <si>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</si>
  <si>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</si>
  <si>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</si>
  <si>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</si>
  <si>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</si>
  <si>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</si>
  <si>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</si>
  <si>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</si>
  <si>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</si>
  <si>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</si>
  <si>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</si>
  <si>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</si>
  <si>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</si>
  <si>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</si>
  <si>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</si>
  <si>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</si>
  <si>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</si>
  <si>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</si>
  <si>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</si>
  <si>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</si>
  <si>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</si>
  <si>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</si>
  <si>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</si>
  <si>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</si>
  <si>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</si>
  <si>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</si>
  <si>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</si>
  <si>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</si>
  <si>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</si>
  <si>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</si>
  <si>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</si>
  <si>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</si>
  <si>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</si>
  <si>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</si>
  <si>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</si>
  <si>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</si>
  <si>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</si>
  <si>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</si>
  <si>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</si>
  <si>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</si>
  <si>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</si>
  <si>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</si>
  <si>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</si>
  <si>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</si>
  <si>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</si>
  <si>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</si>
  <si>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</si>
  <si>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</si>
  <si>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</si>
  <si>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</si>
  <si>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</si>
  <si>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</si>
  <si>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</si>
  <si>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</si>
  <si>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</si>
  <si>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</si>
  <si>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</si>
  <si>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</si>
  <si>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</si>
  <si>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</si>
  <si>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</si>
  <si>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</si>
  <si>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</si>
  <si>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</si>
  <si>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</si>
  <si>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</si>
  <si>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</si>
  <si>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</si>
  <si>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</si>
  <si>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</si>
  <si>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</si>
  <si>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</si>
  <si>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</si>
  <si>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</si>
  <si>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</si>
  <si>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</si>
  <si>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</si>
  <si>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</si>
  <si>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</si>
  <si>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</si>
  <si>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</si>
  <si>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</si>
  <si>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</si>
  <si>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</si>
  <si>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</si>
  <si>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</si>
  <si>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</si>
  <si>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</si>
  <si>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</si>
  <si>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</si>
  <si>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</si>
  <si>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</si>
  <si>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</si>
  <si>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</si>
  <si>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</si>
  <si>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</si>
  <si>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</si>
  <si>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</si>
  <si>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</si>
  <si>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</si>
  <si>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</si>
  <si>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</si>
  <si>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</si>
  <si>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</si>
  <si>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</si>
  <si>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</si>
  <si>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</si>
  <si>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</si>
  <si>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</si>
  <si>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</si>
  <si>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</si>
  <si>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</si>
  <si>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</si>
  <si>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</si>
  <si>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</si>
  <si>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</si>
  <si>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</si>
  <si>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</si>
  <si>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</si>
  <si>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</si>
  <si>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</si>
  <si>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</si>
  <si>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</si>
  <si>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</si>
  <si>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</si>
  <si>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</si>
  <si>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</si>
  <si>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</si>
  <si>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</si>
  <si>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</si>
  <si>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</si>
  <si>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</si>
  <si>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</si>
  <si>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</si>
  <si>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</si>
  <si>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</si>
  <si>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</si>
  <si>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</si>
  <si>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</si>
  <si>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</si>
  <si>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</si>
  <si>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</si>
  <si>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</si>
  <si>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</si>
  <si>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</si>
  <si>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</si>
  <si>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</si>
  <si>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</si>
  <si>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</si>
  <si>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</si>
  <si>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</si>
  <si>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</si>
  <si>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</si>
  <si>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</si>
  <si>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</si>
  <si>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</si>
  <si>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</si>
  <si>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</si>
  <si>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</si>
  <si>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</si>
  <si>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</si>
  <si>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</si>
  <si>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</si>
  <si>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</si>
  <si>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</si>
  <si>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</si>
  <si>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</si>
  <si>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</si>
  <si>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</si>
  <si>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</si>
  <si>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</si>
  <si>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</si>
  <si>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</si>
  <si>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</si>
  <si>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</si>
  <si>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</si>
  <si>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</si>
  <si>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</si>
  <si>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</si>
  <si>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</si>
  <si>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</si>
  <si>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</si>
  <si>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</si>
  <si>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</si>
  <si>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</si>
  <si>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</si>
  <si>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</si>
  <si>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</si>
  <si>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</si>
  <si>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</si>
  <si>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</si>
  <si>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</si>
  <si>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</si>
  <si>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</si>
  <si>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</si>
  <si>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</si>
  <si>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</si>
  <si>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</si>
  <si>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</si>
  <si>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</si>
  <si>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</si>
  <si>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</si>
  <si>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</si>
  <si>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</si>
  <si>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</si>
  <si>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</si>
  <si>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</si>
  <si>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</si>
  <si>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</si>
  <si>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</si>
  <si>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</si>
  <si>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</si>
  <si>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</si>
  <si>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</si>
  <si>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</si>
  <si>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</si>
  <si>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</si>
  <si>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</si>
  <si>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</si>
  <si>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</si>
  <si>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</si>
  <si>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</si>
  <si>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</si>
  <si>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</si>
  <si>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</si>
  <si>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</si>
  <si>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</si>
  <si>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</si>
  <si>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</si>
  <si>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</si>
  <si>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</si>
  <si>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</si>
  <si>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</si>
  <si>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</si>
  <si>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</si>
  <si>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</si>
  <si>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</si>
  <si>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</si>
  <si>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</si>
  <si>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</si>
  <si>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</si>
  <si>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</si>
  <si>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</si>
  <si>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</si>
  <si>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</si>
  <si>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</si>
  <si>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</si>
  <si>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</si>
  <si>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</si>
  <si>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</si>
  <si>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</si>
  <si>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</si>
  <si>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</si>
  <si>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</si>
  <si>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</si>
  <si>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</si>
  <si>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</si>
  <si>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</si>
  <si>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</si>
  <si>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</si>
  <si>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</si>
  <si>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</si>
  <si>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</si>
  <si>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</si>
  <si>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</si>
  <si>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</si>
  <si>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</si>
  <si>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</si>
  <si>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</si>
  <si>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</si>
  <si>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</si>
  <si>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</si>
  <si>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</si>
  <si>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</si>
  <si>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</si>
  <si>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</si>
  <si>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</si>
  <si>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</si>
  <si>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</si>
  <si>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</si>
  <si>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</si>
  <si>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</si>
  <si>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'Tellus Remarketing ApS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</si>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</sst>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9">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14" zoomScale="130" zoomScaleNormal="130" workbookViewId="0">
      <selection activeCell="C24" sqref="C2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v>
      </c>
      <c r="B4" s="27" t="str">
        <f>Values!B13</f>
        <v>Lenovo T460s parent regular</v>
      </c>
      <c r="C4" s="27" t="s">
        <v>345</v>
      </c>
      <c r="D4" s="28">
        <f>Values!B14</f>
        <v>5714401465997</v>
      </c>
      <c r="E4" s="1" t="s">
        <v>346</v>
      </c>
      <c r="F4" s="27" t="str">
        <f>SUBSTITUTE(Values!B1, "{language}", "") &amp; " " &amp; Values!B3</f>
        <v>replacement  backlit keyboard for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replacement German non-backlit keyboard for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44</v>
      </c>
      <c r="L5" s="27">
        <f>IF(ISBLANK(Values!E4),"",IF($CO5="DEFAULT", Values!$B$18, ""))</f>
        <v>5</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T460s T470s.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44</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3">
        <f>K5</f>
        <v>44</v>
      </c>
    </row>
    <row r="6" spans="1:193" ht="48" x14ac:dyDescent="0.2">
      <c r="A6" s="1" t="str">
        <f>IF(ISBLANK(Values!E5),"",IF(Values!$B$37="EU","computercomponent","computer"))</f>
        <v>computer</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replacement French non-backlit keyboard for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44</v>
      </c>
      <c r="L6" s="27">
        <f>IF(ISBLANK(Values!E5),"",IF($CO6="DEFAULT", Values!$B$18, ""))</f>
        <v>5</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T460s T470s.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44</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3">
        <f>K6</f>
        <v>44</v>
      </c>
    </row>
    <row r="7" spans="1:193" ht="48" x14ac:dyDescent="0.2">
      <c r="A7" s="1" t="str">
        <f>IF(ISBLANK(Values!E6),"",IF(Values!$B$37="EU","computercomponent","computer"))</f>
        <v>computer</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replacement Italian non-backlit keyboard for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44</v>
      </c>
      <c r="L7" s="27">
        <f>IF(ISBLANK(Values!E6),"",IF($CO7="DEFAULT", Values!$B$18, ""))</f>
        <v>5</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T460s T470s.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44</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3">
        <f>K7</f>
        <v>44</v>
      </c>
    </row>
    <row r="8" spans="1:193" ht="48" x14ac:dyDescent="0.2">
      <c r="A8" s="1" t="str">
        <f>IF(ISBLANK(Values!E7),"",IF(Values!$B$37="EU","computercomponent","computer"))</f>
        <v>computer</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replacement Spanish non-backlit keyboard for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44</v>
      </c>
      <c r="L8" s="27">
        <f>IF(ISBLANK(Values!E7),"",IF($CO8="DEFAULT", Values!$B$18, ""))</f>
        <v>5</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T460s T470s.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44</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3">
        <f>K8</f>
        <v>44</v>
      </c>
    </row>
    <row r="9" spans="1:193" ht="48" x14ac:dyDescent="0.2">
      <c r="A9" s="1" t="str">
        <f>IF(ISBLANK(Values!E8),"",IF(Values!$B$37="EU","computercomponent","computer"))</f>
        <v>computer</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replacement UK non-backlit keyboard for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44</v>
      </c>
      <c r="L9" s="27">
        <f>IF(ISBLANK(Values!E8),"",IF($CO9="DEFAULT", Values!$B$18, ""))</f>
        <v>5</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T460s T470s.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44</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3">
        <f>K9</f>
        <v>44</v>
      </c>
    </row>
    <row r="10" spans="1:193" ht="48" x14ac:dyDescent="0.2">
      <c r="A10" s="1" t="str">
        <f>IF(ISBLANK(Values!E9),"",IF(Values!$B$37="EU","computercomponent","computer"))</f>
        <v>computer</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44</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T460s T470s.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44</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3">
        <f>K10</f>
        <v>44</v>
      </c>
    </row>
    <row r="11" spans="1:193" ht="48" x14ac:dyDescent="0.2">
      <c r="A11" s="1" t="str">
        <f>IF(ISBLANK(Values!E10),"",IF(Values!$B$37="EU","computercomponent","computer"))</f>
        <v>computer</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replacement Belgian non-backlit keyboard for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44</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T460s T470s.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44</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3">
        <f>K11</f>
        <v>44</v>
      </c>
    </row>
    <row r="12" spans="1:193" ht="48" x14ac:dyDescent="0.2">
      <c r="A12" s="1" t="str">
        <f>IF(ISBLANK(Values!E11),"",IF(Values!$B$37="EU","computercomponent","computer"))</f>
        <v>computer</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replacement Bulgarian non-backlit keyboard for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44</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T460s T470s.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44</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3">
        <f>K12</f>
        <v>44</v>
      </c>
    </row>
    <row r="13" spans="1:193" ht="48" x14ac:dyDescent="0.2">
      <c r="A13" s="1" t="str">
        <f>IF(ISBLANK(Values!E12),"",IF(Values!$B$37="EU","computercomponent","computer"))</f>
        <v>computer</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replacement Czech non-backlit keyboard for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44</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T460s T470s.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44</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3">
        <f>K13</f>
        <v>44</v>
      </c>
    </row>
    <row r="14" spans="1:193" ht="48" x14ac:dyDescent="0.2">
      <c r="A14" s="1" t="str">
        <f>IF(ISBLANK(Values!E13),"",IF(Values!$B$37="EU","computercomponent","computer"))</f>
        <v>computer</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replacement Danish non-backlit keyboard for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44</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T460s T470s.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44</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3">
        <f>K14</f>
        <v>44</v>
      </c>
    </row>
    <row r="15" spans="1:193" ht="48" x14ac:dyDescent="0.2">
      <c r="A15" s="1" t="str">
        <f>IF(ISBLANK(Values!E14),"",IF(Values!$B$37="EU","computercomponent","computer"))</f>
        <v>computer</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replacement Hungarian non-backlit keyboard for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44</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T460s T470s.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44</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3">
        <f>K15</f>
        <v>44</v>
      </c>
    </row>
    <row r="16" spans="1:193" ht="48" x14ac:dyDescent="0.2">
      <c r="A16" s="1" t="str">
        <f>IF(ISBLANK(Values!E15),"",IF(Values!$B$37="EU","computercomponent","computer"))</f>
        <v>computer</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replacement Dutch non-backlit keyboard for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44</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T460s T470s.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44</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3">
        <f>K16</f>
        <v>44</v>
      </c>
    </row>
    <row r="17" spans="1:193" ht="48" x14ac:dyDescent="0.2">
      <c r="A17" s="1" t="str">
        <f>IF(ISBLANK(Values!E16),"",IF(Values!$B$37="EU","computercomponent","computer"))</f>
        <v>computer</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replacement Norwegian non-backlit keyboard for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44</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T460s T470s.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44</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3">
        <f>K17</f>
        <v>44</v>
      </c>
    </row>
    <row r="18" spans="1:193" ht="48" x14ac:dyDescent="0.2">
      <c r="A18" s="1" t="str">
        <f>IF(ISBLANK(Values!E17),"",IF(Values!$B$37="EU","computercomponent","computer"))</f>
        <v>computer</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replacement Polish non-backlit keyboard for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44</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T460s T470s.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44</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3">
        <f>K18</f>
        <v>44</v>
      </c>
    </row>
    <row r="19" spans="1:193" ht="48" x14ac:dyDescent="0.2">
      <c r="A19" s="1" t="str">
        <f>IF(ISBLANK(Values!E18),"",IF(Values!$B$37="EU","computercomponent","computer"))</f>
        <v>computer</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replacement Portuguese non-backlit keyboard for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44</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T460s T470s.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44</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3">
        <f>K19</f>
        <v>44</v>
      </c>
    </row>
    <row r="20" spans="1:193" ht="48" x14ac:dyDescent="0.2">
      <c r="A20" s="1" t="str">
        <f>IF(ISBLANK(Values!E19),"",IF(Values!$B$37="EU","computercomponent","computer"))</f>
        <v>computer</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44</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T460s T470s.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44</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3">
        <f>K20</f>
        <v>44</v>
      </c>
    </row>
    <row r="21" spans="1:193" ht="48" x14ac:dyDescent="0.2">
      <c r="A21" s="1" t="str">
        <f>IF(ISBLANK(Values!E20),"",IF(Values!$B$37="EU","computercomponent","computer"))</f>
        <v>computer</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replacement Swiss non-backlit keyboard for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44</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T460s T470s.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44</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3">
        <f>K21</f>
        <v>44</v>
      </c>
    </row>
    <row r="22" spans="1:193" ht="48" x14ac:dyDescent="0.2">
      <c r="A22" s="1" t="str">
        <f>IF(ISBLANK(Values!E21),"",IF(Values!$B$37="EU","computercomponent","computer"))</f>
        <v>computer</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44</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T460s T470s.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44</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3">
        <f>K22</f>
        <v>44</v>
      </c>
    </row>
    <row r="23" spans="1:193" s="35" customFormat="1" ht="48" x14ac:dyDescent="0.2">
      <c r="A23" s="1" t="str">
        <f>IF(ISBLANK(Values!E22),"",IF(Values!$B$37="EU","computercomponent","computer"))</f>
        <v>computer</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replacement Russian non-backlit keyboard for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44</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T460s T470s.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44</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4">
        <f>K23</f>
        <v>44</v>
      </c>
    </row>
    <row r="24" spans="1:193" s="35" customFormat="1" ht="48" x14ac:dyDescent="0.2">
      <c r="A24" s="1" t="str">
        <f>IF(ISBLANK(Values!E23),"",IF(Values!$B$37="EU","computercomponent","computer"))</f>
        <v>computer</v>
      </c>
      <c r="B24" s="33" t="str">
        <f>IF(ISBLANK(Values!E23),"",Values!F23)</f>
        <v>Lenovo T460s Regular - US</v>
      </c>
      <c r="C24" s="61" t="s">
        <v>733</v>
      </c>
      <c r="D24" s="28">
        <f>IF(ISBLANK(Values!E23),"",Values!E23)</f>
        <v>5714401465201</v>
      </c>
      <c r="E24" s="1" t="str">
        <f>IF(ISBLANK(Values!E23),"","EAN")</f>
        <v>EAN</v>
      </c>
      <c r="F24" s="27" t="str">
        <f>IF(ISBLANK(Values!E23),"",IF(Values!J23, SUBSTITUTE(Values!$B$1, "{language}", Values!H23) &amp; " " &amp;Values!$B$3, SUBSTITUTE(Values!$B$2, "{language}", Values!$H23) &amp; " " &amp;Values!$B$3))</f>
        <v>replacement US non-backlit keyboard for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44</v>
      </c>
      <c r="L24" s="27" t="str">
        <f>IF(ISBLANK(Values!E23),"",IF($CO24="DEFAULT", Values!$B$18, ""))</f>
        <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44</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4">
        <f>K24</f>
        <v>44</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8" priority="8">
      <formula>IF(LEN(A4)&gt;0,1,0)</formula>
    </cfRule>
    <cfRule type="expression" dxfId="537" priority="9">
      <formula>IF(VLOOKUP($A$3,#NAME?,MATCH($A4,#NAME?,0)+1,0)&gt;0,1,0)</formula>
    </cfRule>
    <cfRule type="expression" dxfId="536" priority="12">
      <formula>AND(IF(IFERROR(VLOOKUP($A$3,#NAME?,MATCH($A4,#NAME?,0)+1,0),0)&gt;0,0,1),IF(IFERROR(VLOOKUP($A$3,#NAME?,MATCH($A4,#NAME?,0)+1,0),0)&gt;0,0,1),IF(IFERROR(VLOOKUP($A$3,#NAME?,MATCH($A4,#NAME?,0)+1,0),0)&gt;0,0,1),IF(IFERROR(MATCH($A4,#NAME?,0),0)&gt;0,1,0))</formula>
    </cfRule>
  </conditionalFormatting>
  <conditionalFormatting sqref="B4">
    <cfRule type="expression" dxfId="535" priority="990">
      <formula>IF(LEN(B4)&gt;0,1,0)</formula>
    </cfRule>
    <cfRule type="expression" dxfId="534" priority="991">
      <formula>IF(VLOOKUP($B$3,#NAME?,MATCH($A4,#NAME?,0)+1,0)&gt;0,1,0)</formula>
    </cfRule>
    <cfRule type="expression" dxfId="53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32" priority="17">
      <formula>AND(IF(IFERROR(VLOOKUP($B$3,#NAME?,MATCH($A4,#NAME?,0)+1,0),0)&gt;0,0,1),IF(IFERROR(VLOOKUP($B$3,#NAME?,MATCH($A4,#NAME?,0)+1,0),0)&gt;0,0,1),IF(IFERROR(VLOOKUP($B$3,#NAME?,MATCH($A4,#NAME?,0)+1,0),0)&gt;0,0,1),IF(IFERROR(MATCH($A4,#NAME?,0),0)&gt;0,1,0))</formula>
    </cfRule>
    <cfRule type="expression" dxfId="531" priority="13">
      <formula>IF(LEN(B4)&gt;0,1,0)</formula>
    </cfRule>
    <cfRule type="expression" dxfId="530" priority="14">
      <formula>IF(VLOOKUP($B$3,#NAME?,MATCH($A4,#NAME?,0)+1,0)&gt;0,1,0)</formula>
    </cfRule>
  </conditionalFormatting>
  <conditionalFormatting sqref="C4:C23">
    <cfRule type="expression" dxfId="529" priority="996">
      <formula>IF(VLOOKUP($C$3,#NAME?,MATCH($A4,#NAME?,0)+1,0)&gt;0,1,0)</formula>
    </cfRule>
    <cfRule type="expression" dxfId="528" priority="999">
      <formula>AND(IF(IFERROR(VLOOKUP($C$3,#NAME?,MATCH($A4,#NAME?,0)+1,0),0)&gt;0,0,1),IF(IFERROR(VLOOKUP($C$3,#NAME?,MATCH($A4,#NAME?,0)+1,0),0)&gt;0,0,1),IF(IFERROR(VLOOKUP($C$3,#NAME?,MATCH($A4,#NAME?,0)+1,0),0)&gt;0,0,1),IF(IFERROR(MATCH($A4,#NAME?,0),0)&gt;0,1,0))</formula>
    </cfRule>
    <cfRule type="expression" dxfId="527" priority="995">
      <formula>IF(LEN(C4)&gt;0,1,0)</formula>
    </cfRule>
  </conditionalFormatting>
  <conditionalFormatting sqref="C5:C23 C25:C1048576">
    <cfRule type="expression" dxfId="526" priority="18">
      <formula>IF(LEN(C5)&gt;0,1,0)</formula>
    </cfRule>
    <cfRule type="expression" dxfId="525" priority="19">
      <formula>IF(VLOOKUP($C$3,#NAME?,MATCH($A5,#NAME?,0)+1,0)&gt;0,1,0)</formula>
    </cfRule>
    <cfRule type="expression" dxfId="524" priority="22">
      <formula>AND(IF(IFERROR(VLOOKUP($C$3,#NAME?,MATCH($A5,#NAME?,0)+1,0),0)&gt;0,0,1),IF(IFERROR(VLOOKUP($C$3,#NAME?,MATCH($A5,#NAME?,0)+1,0),0)&gt;0,0,1),IF(IFERROR(VLOOKUP($C$3,#NAME?,MATCH($A5,#NAME?,0)+1,0),0)&gt;0,0,1),IF(IFERROR(MATCH($A5,#NAME?,0),0)&gt;0,1,0))</formula>
    </cfRule>
  </conditionalFormatting>
  <conditionalFormatting sqref="C25:C204">
    <cfRule type="expression" dxfId="523" priority="1004">
      <formula>AND(IF(IFERROR(VLOOKUP($C$3,#NAME?,MATCH($A25,#NAME?,0)+1,0),0)&gt;0,0,1),IF(IFERROR(VLOOKUP($C$3,#NAME?,MATCH($A25,#NAME?,0)+1,0),0)&gt;0,0,1),IF(IFERROR(VLOOKUP($C$3,#NAME?,MATCH($A25,#NAME?,0)+1,0),0)&gt;0,0,1),IF(IFERROR(MATCH($A25,#NAME?,0),0)&gt;0,1,0))</formula>
    </cfRule>
    <cfRule type="expression" dxfId="522" priority="1001">
      <formula>IF(VLOOKUP($C$3,#NAME?,MATCH($A25,#NAME?,0)+1,0)&gt;0,1,0)</formula>
    </cfRule>
    <cfRule type="expression" dxfId="521" priority="1000">
      <formula>IF(LEN(C25)&gt;0,1,0)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3">
      <formula>IF(LEN(AA4)&gt;0,1,0)</formula>
    </cfRule>
    <cfRule type="expression" dxfId="443" priority="134">
      <formula>IF(VLOOKUP($AA$3,#NAME?,MATCH($A4,#NAME?,0)+1,0)&gt;0,1,0)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5">
      <formula>IF(VLOOKUP($AC$3,#NAME?,MATCH(#REF!,#NAME?,0)+1,0)&gt;0,1,0)</formula>
    </cfRule>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09">
      <formula>IF(LEN(CY4)&gt;0,1,0)</formula>
    </cfRule>
    <cfRule type="expression" dxfId="272" priority="510">
      <formula>IF(VLOOKUP($CY$3,#NAME?,MATCH($A4,#NAME?,0)+1,0)&gt;0,1,0)</formula>
    </cfRule>
    <cfRule type="expression" dxfId="27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4">
      <formula>AND(AND(OR(AND(AND(OR(NOT(DA4="Yes"),DA4="")))),A4&lt;&gt;""))</formula>
    </cfRule>
    <cfRule type="expression" dxfId="267" priority="515">
      <formula>IF(LEN(CZ4)&gt;0,1,0)</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2">
      <formula>IF(VLOOKUP($DF$3,#NAME?,MATCH($A4,#NAME?,0)+1,0)&gt;0,1,0)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63">
      <formula>IF(LEN(DH4)&gt;0,1,0)</formula>
    </cfRule>
    <cfRule type="expression" dxfId="235" priority="564">
      <formula>IF(VLOOKUP($DH$3,#NAME?,MATCH($A4,#NAME?,0)+1,0)&gt;0,1,0)</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8">
      <formula>IF(VLOOKUP($DL$3,#NAME?,MATCH($A4,#NAME?,0)+1,0)&gt;0,1,0)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0">
      <formula>IF(VLOOKUP($DR$3,#NAME?,MATCH($A4,#NAME?,0)+1,0)&gt;0,1,0)</formula>
    </cfRule>
    <cfRule type="expression" dxfId="204" priority="619">
      <formula>IF(LEN(DR4)&gt;0,1,0)</formula>
    </cfRule>
    <cfRule type="expression" dxfId="203" priority="618">
      <formula>AND(AND(OR(AND(OR(OR(NOT(DY4&lt;&gt;"Not Applicable"),DY4=""))),AND(OR(OR(NOT(DZ4&lt;&gt;"Not Applicable"),DZ4=""))),AND(OR(OR(NOT(EA4&lt;&gt;"Not Applicable"),EA4=""))),AND(OR(OR(NOT(EB4&lt;&gt;"Not Applicable"),EB4=""))),AND(OR(OR(NOT(EC4&lt;&gt;"Not Applicable"),EC4="")))),A4&lt;&gt;""))</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3">
      <formula>AND(IF(IFERROR(VLOOKUP($DT$3,#NAME?,MATCH($A4,#NAME?,0)+1,0),0)&gt;0,0,1),IF(IFERROR(VLOOKUP($DT$3,#NAME?,MATCH($A4,#NAME?,0)+1,0),0)&gt;0,0,1),IF(IFERROR(VLOOKUP($DT$3,#NAME?,MATCH($A4,#NAME?,0)+1,0),0)&gt;0,0,1),IF(IFERROR(MATCH($A4,#NAME?,0),0)&gt;0,1,0))</formula>
    </cfRule>
    <cfRule type="expression" dxfId="197" priority="630">
      <formula>IF(VLOOKUP($DT$3,#NAME?,MATCH($A4,#NAME?,0)+1,0)&gt;0,1,0)</formula>
    </cfRule>
    <cfRule type="expression" dxfId="196" priority="629">
      <formula>IF(LEN(DT4)&gt;0,1,0)</formula>
    </cfRule>
  </conditionalFormatting>
  <conditionalFormatting sqref="DU4:DU1048576">
    <cfRule type="expression" dxfId="195" priority="636">
      <formula>IF(VLOOKUP($DU$3,#NAME?,MATCH($A4,#NAME?,0)+1,0)&gt;0,1,0)</formula>
    </cfRule>
    <cfRule type="expression" dxfId="194" priority="635">
      <formula>IF(LEN(DU4)&gt;0,1,0)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2">
      <formula>IF(VLOOKUP($DV$3,#NAME?,MATCH($A4,#NAME?,0)+1,0)&gt;0,1,0)</formula>
    </cfRule>
    <cfRule type="expression" dxfId="189" priority="641">
      <formula>IF(LEN(DV4)&gt;0,1,0)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90">
      <formula>IF(VLOOKUP($ED$3,#NAME?,MATCH($A4,#NAME?,0)+1,0)&gt;0,1,0)</formula>
    </cfRule>
    <cfRule type="expression" dxfId="157" priority="689">
      <formula>IF(LEN(ED4)&gt;0,1,0)</formula>
    </cfRule>
    <cfRule type="expression" dxfId="156" priority="688">
      <formula>AND(AND(OR(AND(AND(OR(NOT(DY4="Transportation"),DY4=""))),AND(AND(OR(NOT(DZ4="Transportation"),DZ4=""))),AND(AND(OR(NOT(EA4="Transportation"),EA4=""))),AND(AND(OR(NOT(EB4="Transportation"),EB4=""))),AND(AND(OR(NOT(EC4="Transportation"),EC4="")))),A4&lt;&gt;""))</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29">
      <formula>IF(LEN(EK4)&gt;0,1,0)</formula>
    </cfRule>
    <cfRule type="expression" dxfId="133" priority="730">
      <formula>IF(VLOOKUP($EK$3,#NAME?,MATCH($A4,#NAME?,0)+1,0)&gt;0,1,0)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9">
      <formula>AND(IF(IFERROR(VLOOKUP($FR$3,#NAME?,MATCH($A4,#NAME?,0)+1,0),0)&gt;0,0,1),IF(IFERROR(VLOOKUP($FR$3,#NAME?,MATCH($A4,#NAME?,0)+1,0),0)&gt;0,0,1),IF(IFERROR(VLOOKUP($FR$3,#NAME?,MATCH($A4,#NAME?,0)+1,0),0)&gt;0,0,1),IF(IFERROR(MATCH($A4,#NAME?,0),0)&gt;0,1,0))</formula>
    </cfRule>
    <cfRule type="expression" dxfId="53" priority="896">
      <formula>IF(VLOOKUP($FR$3,#NAME?,MATCH($A4,#NAME?,0)+1,0)&gt;0,1,0)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FQ4:FZ1041 AB5:AB1041 AI5:AI1041 AK5:AS221 DP5:DP1041 K5:V1041 AT167:AT1041 B205:B1041 D205:D1041 AC205:AC1041 AV205:AV1041 FK205:FO1041 AJ222:AS1041 FE1042:FE1043 J205:J1041 FJ5:FO204 C5:C23 C2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44</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2024-07-24T18:55:24Z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